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ostal\Desktop\Provoz 2024\Příprava 2024\Nové Povrchy\II381 Křepice průtah\Soutěž\"/>
    </mc:Choice>
  </mc:AlternateContent>
  <bookViews>
    <workbookView xWindow="-24150" yWindow="1875" windowWidth="24270" windowHeight="13755" activeTab="2"/>
  </bookViews>
  <sheets>
    <sheet name="Rekapitulace stavby" sheetId="1" r:id="rId1"/>
    <sheet name="01 - II_381 Křepice- průtah" sheetId="2" r:id="rId2"/>
    <sheet name="02 - Vedlejší a ostatní n..." sheetId="3" r:id="rId3"/>
  </sheets>
  <definedNames>
    <definedName name="_xlnm._FilterDatabase" localSheetId="1" hidden="1">'01 - II_381 Křepice- průtah'!$C$123:$K$150</definedName>
    <definedName name="_xlnm._FilterDatabase" localSheetId="2" hidden="1">'02 - Vedlejší a ostatní n...'!$C$118:$K$124</definedName>
    <definedName name="_xlnm.Print_Titles" localSheetId="1">'01 - II_381 Křepice- průtah'!$123:$123</definedName>
    <definedName name="_xlnm.Print_Titles" localSheetId="2">'02 - Vedlejší a ostatní n...'!$118:$118</definedName>
    <definedName name="_xlnm.Print_Titles" localSheetId="0">'Rekapitulace stavby'!$92:$92</definedName>
    <definedName name="_xlnm.Print_Area" localSheetId="1">'01 - II_381 Křepice- průtah'!$C$4:$J$76,'01 - II_381 Křepice- průtah'!$C$82:$J$105,'01 - II_381 Křepice- průtah'!$C$111:$J$150</definedName>
    <definedName name="_xlnm.Print_Area" localSheetId="2">'02 - Vedlejší a ostatní n...'!$C$4:$J$76,'02 - Vedlejší a ostatní n...'!$C$82:$J$100,'02 - Vedlejší a ostatní n...'!$C$106:$J$124</definedName>
    <definedName name="_xlnm.Print_Area" localSheetId="0">'Rekapitulace stavby'!$D$4:$AO$76,'Rekapitulace stavby'!$C$82:$AQ$97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124" i="3"/>
  <c r="BH124" i="3"/>
  <c r="BG124" i="3"/>
  <c r="BF124" i="3"/>
  <c r="T124" i="3"/>
  <c r="T123" i="3" s="1"/>
  <c r="T120" i="3" s="1"/>
  <c r="T119" i="3" s="1"/>
  <c r="R124" i="3"/>
  <c r="R123" i="3"/>
  <c r="P124" i="3"/>
  <c r="P123" i="3"/>
  <c r="P120" i="3" s="1"/>
  <c r="P119" i="3" s="1"/>
  <c r="AU96" i="1" s="1"/>
  <c r="BI122" i="3"/>
  <c r="F37" i="3" s="1"/>
  <c r="BH122" i="3"/>
  <c r="BG122" i="3"/>
  <c r="BF122" i="3"/>
  <c r="T122" i="3"/>
  <c r="T121" i="3"/>
  <c r="R122" i="3"/>
  <c r="R121" i="3" s="1"/>
  <c r="R120" i="3" s="1"/>
  <c r="R119" i="3" s="1"/>
  <c r="P122" i="3"/>
  <c r="P121" i="3"/>
  <c r="F113" i="3"/>
  <c r="E111" i="3"/>
  <c r="F89" i="3"/>
  <c r="E87" i="3"/>
  <c r="J24" i="3"/>
  <c r="E24" i="3"/>
  <c r="J116" i="3"/>
  <c r="J23" i="3"/>
  <c r="J21" i="3"/>
  <c r="E21" i="3"/>
  <c r="J115" i="3" s="1"/>
  <c r="J20" i="3"/>
  <c r="J18" i="3"/>
  <c r="E18" i="3"/>
  <c r="F92" i="3"/>
  <c r="J17" i="3"/>
  <c r="J15" i="3"/>
  <c r="E15" i="3"/>
  <c r="F115" i="3" s="1"/>
  <c r="J14" i="3"/>
  <c r="J113" i="3"/>
  <c r="E7" i="3"/>
  <c r="E109" i="3" s="1"/>
  <c r="AY95" i="1"/>
  <c r="J37" i="2"/>
  <c r="J36" i="2"/>
  <c r="J35" i="2"/>
  <c r="AX95" i="1"/>
  <c r="BI150" i="2"/>
  <c r="BH150" i="2"/>
  <c r="BG150" i="2"/>
  <c r="BF150" i="2"/>
  <c r="T150" i="2"/>
  <c r="T149" i="2" s="1"/>
  <c r="T148" i="2" s="1"/>
  <c r="R150" i="2"/>
  <c r="R149" i="2"/>
  <c r="R148" i="2"/>
  <c r="P150" i="2"/>
  <c r="P149" i="2" s="1"/>
  <c r="P148" i="2" s="1"/>
  <c r="BI147" i="2"/>
  <c r="BH147" i="2"/>
  <c r="BG147" i="2"/>
  <c r="BF147" i="2"/>
  <c r="T147" i="2"/>
  <c r="T146" i="2"/>
  <c r="R147" i="2"/>
  <c r="R146" i="2"/>
  <c r="P147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T126" i="2" s="1"/>
  <c r="R127" i="2"/>
  <c r="R126" i="2"/>
  <c r="P127" i="2"/>
  <c r="P126" i="2"/>
  <c r="F118" i="2"/>
  <c r="E116" i="2"/>
  <c r="F89" i="2"/>
  <c r="E87" i="2"/>
  <c r="J24" i="2"/>
  <c r="E24" i="2"/>
  <c r="J121" i="2"/>
  <c r="J23" i="2"/>
  <c r="J21" i="2"/>
  <c r="E21" i="2"/>
  <c r="J120" i="2" s="1"/>
  <c r="J20" i="2"/>
  <c r="J18" i="2"/>
  <c r="E18" i="2"/>
  <c r="F92" i="2"/>
  <c r="J17" i="2"/>
  <c r="J15" i="2"/>
  <c r="E15" i="2"/>
  <c r="F120" i="2" s="1"/>
  <c r="J14" i="2"/>
  <c r="J118" i="2"/>
  <c r="E7" i="2"/>
  <c r="E85" i="2" s="1"/>
  <c r="L90" i="1"/>
  <c r="AM90" i="1"/>
  <c r="AM89" i="1"/>
  <c r="L89" i="1"/>
  <c r="AM87" i="1"/>
  <c r="L87" i="1"/>
  <c r="L85" i="1"/>
  <c r="L84" i="1"/>
  <c r="J134" i="2"/>
  <c r="J137" i="2"/>
  <c r="BK137" i="2"/>
  <c r="BK129" i="2"/>
  <c r="J131" i="2"/>
  <c r="J147" i="2"/>
  <c r="J135" i="2"/>
  <c r="BK141" i="2"/>
  <c r="BK132" i="2"/>
  <c r="J132" i="2"/>
  <c r="BK142" i="2"/>
  <c r="J145" i="2"/>
  <c r="BK140" i="2"/>
  <c r="BK138" i="2"/>
  <c r="J139" i="2"/>
  <c r="BK134" i="2"/>
  <c r="J142" i="2"/>
  <c r="J122" i="3"/>
  <c r="BK147" i="2"/>
  <c r="AS94" i="1"/>
  <c r="BK150" i="2"/>
  <c r="J127" i="2"/>
  <c r="J150" i="2"/>
  <c r="BK139" i="2"/>
  <c r="J140" i="2"/>
  <c r="J138" i="2"/>
  <c r="J129" i="2"/>
  <c r="BK122" i="3"/>
  <c r="BK135" i="2"/>
  <c r="BK145" i="2"/>
  <c r="BK144" i="2"/>
  <c r="BK127" i="2"/>
  <c r="J144" i="2"/>
  <c r="J124" i="3"/>
  <c r="BK131" i="2"/>
  <c r="J143" i="2"/>
  <c r="BK130" i="2"/>
  <c r="BK143" i="2"/>
  <c r="J130" i="2"/>
  <c r="J141" i="2"/>
  <c r="BK124" i="3"/>
  <c r="F35" i="2" l="1"/>
  <c r="BB95" i="1" s="1"/>
  <c r="BK128" i="2"/>
  <c r="J128" i="2"/>
  <c r="J99" i="2"/>
  <c r="R128" i="2"/>
  <c r="R133" i="2"/>
  <c r="R125" i="2" s="1"/>
  <c r="R124" i="2" s="1"/>
  <c r="T136" i="2"/>
  <c r="T125" i="2" s="1"/>
  <c r="T124" i="2" s="1"/>
  <c r="P128" i="2"/>
  <c r="BK133" i="2"/>
  <c r="J133" i="2"/>
  <c r="J100" i="2"/>
  <c r="P133" i="2"/>
  <c r="P125" i="2" s="1"/>
  <c r="P124" i="2" s="1"/>
  <c r="AU95" i="1" s="1"/>
  <c r="AU94" i="1" s="1"/>
  <c r="R136" i="2"/>
  <c r="P136" i="2"/>
  <c r="BK136" i="2"/>
  <c r="J136" i="2" s="1"/>
  <c r="J101" i="2" s="1"/>
  <c r="T128" i="2"/>
  <c r="T133" i="2"/>
  <c r="BK121" i="3"/>
  <c r="J121" i="3"/>
  <c r="J98" i="3" s="1"/>
  <c r="BK126" i="2"/>
  <c r="J126" i="2"/>
  <c r="J98" i="2" s="1"/>
  <c r="BK123" i="3"/>
  <c r="J123" i="3" s="1"/>
  <c r="J99" i="3" s="1"/>
  <c r="BK146" i="2"/>
  <c r="J146" i="2"/>
  <c r="J102" i="2"/>
  <c r="BK149" i="2"/>
  <c r="J149" i="2"/>
  <c r="J104" i="2"/>
  <c r="J89" i="3"/>
  <c r="E85" i="3"/>
  <c r="F91" i="3"/>
  <c r="F116" i="3"/>
  <c r="BE122" i="3"/>
  <c r="BE124" i="3"/>
  <c r="J91" i="3"/>
  <c r="J92" i="3"/>
  <c r="BD96" i="1"/>
  <c r="E114" i="2"/>
  <c r="BE129" i="2"/>
  <c r="BE137" i="2"/>
  <c r="BE138" i="2"/>
  <c r="J91" i="2"/>
  <c r="F121" i="2"/>
  <c r="J92" i="2"/>
  <c r="BE139" i="2"/>
  <c r="BE140" i="2"/>
  <c r="BE150" i="2"/>
  <c r="J89" i="2"/>
  <c r="BE130" i="2"/>
  <c r="BE134" i="2"/>
  <c r="BE135" i="2"/>
  <c r="BE131" i="2"/>
  <c r="BE141" i="2"/>
  <c r="BE142" i="2"/>
  <c r="F91" i="2"/>
  <c r="BE147" i="2"/>
  <c r="BE127" i="2"/>
  <c r="BE132" i="2"/>
  <c r="BE143" i="2"/>
  <c r="BE144" i="2"/>
  <c r="BE145" i="2"/>
  <c r="F34" i="2"/>
  <c r="BA95" i="1" s="1"/>
  <c r="F36" i="2"/>
  <c r="BC95" i="1" s="1"/>
  <c r="F35" i="3"/>
  <c r="BB96" i="1"/>
  <c r="F36" i="3"/>
  <c r="BC96" i="1"/>
  <c r="J34" i="3"/>
  <c r="AW96" i="1" s="1"/>
  <c r="J34" i="2"/>
  <c r="AW95" i="1" s="1"/>
  <c r="F34" i="3"/>
  <c r="BA96" i="1" s="1"/>
  <c r="F37" i="2"/>
  <c r="BD95" i="1" s="1"/>
  <c r="BD94" i="1" l="1"/>
  <c r="W33" i="1" s="1"/>
  <c r="BB94" i="1"/>
  <c r="AX94" i="1" s="1"/>
  <c r="BK125" i="2"/>
  <c r="J125" i="2" s="1"/>
  <c r="J97" i="2" s="1"/>
  <c r="BK148" i="2"/>
  <c r="J148" i="2" s="1"/>
  <c r="J103" i="2" s="1"/>
  <c r="BK120" i="3"/>
  <c r="BK119" i="3" s="1"/>
  <c r="J119" i="3" s="1"/>
  <c r="J30" i="3" s="1"/>
  <c r="AG96" i="1" s="1"/>
  <c r="J33" i="2"/>
  <c r="AV95" i="1" s="1"/>
  <c r="AT95" i="1" s="1"/>
  <c r="BA94" i="1"/>
  <c r="W30" i="1" s="1"/>
  <c r="BC94" i="1"/>
  <c r="W32" i="1" s="1"/>
  <c r="F33" i="2"/>
  <c r="AZ95" i="1" s="1"/>
  <c r="F33" i="3"/>
  <c r="AZ96" i="1" s="1"/>
  <c r="J33" i="3"/>
  <c r="AV96" i="1" s="1"/>
  <c r="AT96" i="1" s="1"/>
  <c r="AN96" i="1" l="1"/>
  <c r="W31" i="1"/>
  <c r="BK124" i="2"/>
  <c r="J124" i="2" s="1"/>
  <c r="J30" i="2" s="1"/>
  <c r="AG95" i="1" s="1"/>
  <c r="AG94" i="1" s="1"/>
  <c r="AK26" i="1" s="1"/>
  <c r="J96" i="3"/>
  <c r="J120" i="3"/>
  <c r="J97" i="3" s="1"/>
  <c r="J39" i="3"/>
  <c r="AY94" i="1"/>
  <c r="AZ94" i="1"/>
  <c r="AV94" i="1" s="1"/>
  <c r="AK29" i="1" s="1"/>
  <c r="AW94" i="1"/>
  <c r="AK30" i="1" s="1"/>
  <c r="J39" i="2" l="1"/>
  <c r="J96" i="2"/>
  <c r="AN95" i="1"/>
  <c r="AK35" i="1"/>
  <c r="W29" i="1"/>
  <c r="AT94" i="1"/>
  <c r="AN94" i="1" l="1"/>
</calcChain>
</file>

<file path=xl/sharedStrings.xml><?xml version="1.0" encoding="utf-8"?>
<sst xmlns="http://schemas.openxmlformats.org/spreadsheetml/2006/main" count="711" uniqueCount="201">
  <si>
    <t>Export Komplet</t>
  </si>
  <si>
    <t/>
  </si>
  <si>
    <t>2.0</t>
  </si>
  <si>
    <t>False</t>
  </si>
  <si>
    <t>{ae6e8f80-78cf-4d3c-a38c-512480ba6f2e}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</si>
  <si>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</si>
  <si>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</si>
  <si>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</si>
  <si>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</si>
  <si>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</si>
  <si>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</si>
  <si>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</si>
  <si>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</si>
  <si>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01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</si>
  <si>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</si>
  <si>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</si>
  <si>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</si>
  <si>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</si>
  <si>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</si>
  <si>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</si>
  <si>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</si>
  <si>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</si>
  <si>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</si>
  <si>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</si>
  <si>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</si>
  <si>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</si>
  <si>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</si>
  <si>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</si>
  <si>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</si>
  <si>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</si>
  <si>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</si>
  <si>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</si>
  <si>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</si>
  <si>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</si>
  <si>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</si>
  <si>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</si>
  <si>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</si>
  <si>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</si>
  <si>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</si>
  <si>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</si>
  <si>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</si>
  <si>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</si>
  <si>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</si>
  <si>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</si>
  <si>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</si>
  <si>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</si>
  <si>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</si>
  <si>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</si>
  <si>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</si>
  <si>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</si>
  <si>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</si>
  <si>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</si>
  <si>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</si>
  <si>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</si>
  <si>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</si>
  <si>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</si>
  <si>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</si>
  <si>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</si>
  <si>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</si>
  <si>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</si>
  <si>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</si>
  <si>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</si>
  <si>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</si>
  <si>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</si>
  <si>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</si>
  <si>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</si>
  <si>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</si>
  <si>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</si>
  <si>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</si>
  <si>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</si>
  <si>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</si>
  <si>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</si>
  <si>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</si>
  <si>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</si>
  <si>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</si>
  <si>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{2dc65dff-446e-4547-a119-6eb0adfc32d1}</t>
  </si>
  <si>
    <t>2</t>
  </si>
  <si>
    <t>02</t>
  </si>
  <si>
    <t>Vedlejší a ostatní náklady</t>
  </si>
  <si>
    <t>{1422879a-88bc-4e87-b3b1-0c9a011b0072}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</si>
  <si>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</si>
  <si>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</si>
  <si>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</si>
  <si>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</si>
  <si>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</si>
  <si>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</si>
  <si>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</si>
  <si>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</si>
  <si>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</si>
  <si>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</si>
  <si>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</si>
  <si>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</si>
  <si>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</si>
  <si>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</si>
  <si>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</si>
  <si>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</si>
  <si>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</si>
  <si>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</si>
  <si>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</si>
  <si>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</si>
  <si>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</si>
  <si>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</si>
  <si>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</si>
  <si>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</si>
  <si>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</si>
  <si>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</si>
  <si>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</si>
  <si>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</si>
  <si>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</si>
  <si>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</si>
  <si>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</si>
  <si>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</si>
  <si>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</si>
  <si>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113154364</t>
  </si>
  <si>
    <t>Frézování živičného krytu tl 100 mm pruh š přes 1 do 2 m pl přes 1000 do 10000 m2 s překážkami v trase, odvoz suti a její likvidace v režii zhotovitele</t>
  </si>
  <si>
    <t>m2</t>
  </si>
  <si>
    <t>4</t>
  </si>
  <si>
    <t>5</t>
  </si>
  <si>
    <t>Komunikace pozemní</t>
  </si>
  <si>
    <t>573231111</t>
  </si>
  <si>
    <t>Postřik živičný spojovací ze silniční emulze v množství do 0,7 kg/m2</t>
  </si>
  <si>
    <t>577134121</t>
  </si>
  <si>
    <t>Asfaltový beton vrstva obrusná ACO 11 (ABS) tř. I tl 40 mm š přes 3 m z nemodifikovaného asfaltu</t>
  </si>
  <si>
    <t>6</t>
  </si>
  <si>
    <t>3</t>
  </si>
  <si>
    <t>577155112</t>
  </si>
  <si>
    <t>Asfaltový beton vrstva ložní ACL 16 (ABH) tl 60 mm š do 3 m z nemodifikovaného asfaltu</t>
  </si>
  <si>
    <t>8</t>
  </si>
  <si>
    <t>599141111</t>
  </si>
  <si>
    <t>Vyplnění spár mezi silničními dílci živičnou zálivkou</t>
  </si>
  <si>
    <t>m</t>
  </si>
  <si>
    <t>10</t>
  </si>
  <si>
    <t>Trubní vedení</t>
  </si>
  <si>
    <t>899231111R</t>
  </si>
  <si>
    <t>Výšková úprava uličního vstupu nebo vpusti do 200 mm zvýšením mříže</t>
  </si>
  <si>
    <t>kus</t>
  </si>
  <si>
    <t>7</t>
  </si>
  <si>
    <t>899231111R1</t>
  </si>
  <si>
    <t>Výšková úprava uličního vstupu nebo vpusti do 200 mm zvýšením poklopu</t>
  </si>
  <si>
    <t>14</t>
  </si>
  <si>
    <t>9</t>
  </si>
  <si>
    <t>Ostatní konstrukce a práce, bourání</t>
  </si>
  <si>
    <t>915211112</t>
  </si>
  <si>
    <t>Vodorovné dopravní značení dělící čáry souvislé š 125 mm retroreflexní bílý plast</t>
  </si>
  <si>
    <t>16</t>
  </si>
  <si>
    <t>915211122</t>
  </si>
  <si>
    <t>Vodorovné dopravní značení dělící čáry přerušované š 125 mm retroreflexní bílý plast</t>
  </si>
  <si>
    <t>18</t>
  </si>
  <si>
    <t>915231112</t>
  </si>
  <si>
    <t>Vodorovné dopravní značení přechody pro chodce, šipky, symboly retroreflexní bílý plast</t>
  </si>
  <si>
    <t>20</t>
  </si>
  <si>
    <t>11</t>
  </si>
  <si>
    <t>915611111</t>
  </si>
  <si>
    <t>Předznačení vodorovného liniového značení</t>
  </si>
  <si>
    <t>22</t>
  </si>
  <si>
    <t>915621111</t>
  </si>
  <si>
    <t>Předznačení vodorovného plošného značení</t>
  </si>
  <si>
    <t>24</t>
  </si>
  <si>
    <t>13</t>
  </si>
  <si>
    <t>919112223</t>
  </si>
  <si>
    <t>Řezání spár pro vytvoření komůrky š 15 mm hl 30 mm pro těsnící zálivku v živičném krytu</t>
  </si>
  <si>
    <t>26</t>
  </si>
  <si>
    <t>919731112</t>
  </si>
  <si>
    <t>Zarovnání styčné plochy podkladu nebo krytu z betonu tl do 150 mm</t>
  </si>
  <si>
    <t>28</t>
  </si>
  <si>
    <t>15</t>
  </si>
  <si>
    <t>919735112</t>
  </si>
  <si>
    <t>Řezání stávajícího živičného krytu hl přes 50 mm do 100 mm</t>
  </si>
  <si>
    <t>30</t>
  </si>
  <si>
    <t>938909331</t>
  </si>
  <si>
    <t>Čištění vozovek metením podkladu nebo krytu betonového nebo živičného</t>
  </si>
  <si>
    <t>32</t>
  </si>
  <si>
    <t>998</t>
  </si>
  <si>
    <t>Přesun hmot</t>
  </si>
  <si>
    <t>17</t>
  </si>
  <si>
    <t>998225111</t>
  </si>
  <si>
    <t>Přesun hmot pro pozemní komunikace s krytem z kamene, monolitickým betonovým nebo živičným</t>
  </si>
  <si>
    <t>t</t>
  </si>
  <si>
    <t>34</t>
  </si>
  <si>
    <t>VRN</t>
  </si>
  <si>
    <t>Vedlejší rozpočtové náklady</t>
  </si>
  <si>
    <t>VRN3</t>
  </si>
  <si>
    <t>Zařízení staveniště</t>
  </si>
  <si>
    <t>034303000</t>
  </si>
  <si>
    <t>Přechodné dopravní značení</t>
  </si>
  <si>
    <t>kpl</t>
  </si>
  <si>
    <t>36</t>
  </si>
  <si>
    <t>02 - Vedlejší a ostatní náklady</t>
  </si>
  <si>
    <t xml:space="preserve">    VRN9 - Ostatní náklady</t>
  </si>
  <si>
    <t>032103000</t>
  </si>
  <si>
    <t>Zařízení staveniště</t>
  </si>
  <si>
    <t>soubor</t>
  </si>
  <si>
    <t>1024</t>
  </si>
  <si>
    <t>921565995</t>
  </si>
  <si>
    <t>VRN9</t>
  </si>
  <si>
    <t>Ostatní náklady</t>
  </si>
  <si>
    <t>094104000</t>
  </si>
  <si>
    <t>Zajištění BOZP na staveništi</t>
  </si>
  <si>
    <t>-1294074296</t>
  </si>
  <si>
    <t>II/381 Křepice- průtah</t>
  </si>
  <si>
    <t>01 - II/381 Křepice- průtah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</si>
</sst>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workbookViewId="0">
      <selection activeCell="D4" sqref="D4"/>
    </sheetView>
  </sheetViews>
  <sheetFormatPr defaultRowHeight="11.25"/>
  <cols>
    <col min="1" max="1" width="8.5" style="1" customWidth="1"/>
    <col min="2" max="2" width="1.6640625" style="1" customWidth="1"/>
    <col min="3" max="3" width="4.33203125" style="1" customWidth="1"/>
    <col min="4" max="33" width="2.6640625" style="1" customWidth="1"/>
    <col min="34" max="34" width="3.5" style="1" customWidth="1"/>
    <col min="35" max="35" width="38.83203125" style="1" customWidth="1"/>
    <col min="36" max="37" width="2.5" style="1" customWidth="1"/>
    <col min="38" max="38" width="8.5" style="1" customWidth="1"/>
    <col min="39" max="39" width="3.5" style="1" customWidth="1"/>
    <col min="40" max="40" width="13.6640625" style="1" customWidth="1"/>
    <col min="41" max="41" width="7.6640625" style="1" customWidth="1"/>
    <col min="42" max="42" width="4.33203125" style="1" customWidth="1"/>
    <col min="43" max="43" width="16" style="1" hidden="1" customWidth="1"/>
    <col min="44" max="44" width="14" style="1" customWidth="1"/>
    <col min="45" max="47" width="26.5" style="1" hidden="1" customWidth="1"/>
    <col min="48" max="49" width="22.33203125" style="1" hidden="1" customWidth="1"/>
    <col min="50" max="51" width="25.5" style="1" hidden="1" customWidth="1"/>
    <col min="52" max="52" width="22.33203125" style="1" hidden="1" customWidth="1"/>
    <col min="53" max="53" width="19.6640625" style="1" hidden="1" customWidth="1"/>
    <col min="54" max="54" width="25.5" style="1" hidden="1" customWidth="1"/>
    <col min="55" max="55" width="22.33203125" style="1" hidden="1" customWidth="1"/>
    <col min="56" max="56" width="19.6640625" style="1" hidden="1" customWidth="1"/>
    <col min="57" max="57" width="68.33203125" style="1" customWidth="1"/>
    <col min="71" max="91" width="9.1640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7" t="s">
        <v>5</v>
      </c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156" t="s">
        <v>13</v>
      </c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R5" s="17"/>
      <c r="BS5" s="14" t="s">
        <v>6</v>
      </c>
    </row>
    <row r="6" spans="1:74" s="1" customFormat="1" ht="36.950000000000003" customHeight="1">
      <c r="B6" s="17"/>
      <c r="D6" s="22" t="s">
        <v>14</v>
      </c>
      <c r="K6" s="158" t="s">
        <v>199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/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600000000000001" customHeight="1">
      <c r="B11" s="17"/>
      <c r="E11" s="21" t="s">
        <v>18</v>
      </c>
      <c r="AK11" s="23" t="s">
        <v>22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23</v>
      </c>
      <c r="AK13" s="23" t="s">
        <v>21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18</v>
      </c>
      <c r="AK14" s="23" t="s">
        <v>22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24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600000000000001" customHeight="1">
      <c r="B17" s="17"/>
      <c r="E17" s="21" t="s">
        <v>18</v>
      </c>
      <c r="AK17" s="23" t="s">
        <v>22</v>
      </c>
      <c r="AN17" s="21" t="s">
        <v>1</v>
      </c>
      <c r="AR17" s="17"/>
      <c r="BS17" s="14" t="s">
        <v>25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26</v>
      </c>
      <c r="AK19" s="23" t="s">
        <v>21</v>
      </c>
      <c r="AN19" s="21" t="s">
        <v>1</v>
      </c>
      <c r="AR19" s="17"/>
      <c r="BS19" s="14" t="s">
        <v>6</v>
      </c>
    </row>
    <row r="20" spans="1:71" s="1" customFormat="1" ht="18.600000000000001" customHeight="1">
      <c r="B20" s="17"/>
      <c r="E20" s="21" t="s">
        <v>18</v>
      </c>
      <c r="AK20" s="23" t="s">
        <v>22</v>
      </c>
      <c r="AN20" s="21" t="s">
        <v>1</v>
      </c>
      <c r="AR20" s="17"/>
      <c r="BS20" s="14" t="s">
        <v>25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27</v>
      </c>
      <c r="AR22" s="17"/>
    </row>
    <row r="23" spans="1:71" s="1" customFormat="1" ht="15" customHeight="1">
      <c r="B23" s="17"/>
      <c r="E23" s="159" t="s">
        <v>1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28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60">
        <f>ROUND(AG94,2)</f>
        <v>0</v>
      </c>
      <c r="AL26" s="161"/>
      <c r="AM26" s="161"/>
      <c r="AN26" s="161"/>
      <c r="AO26" s="161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62" t="s">
        <v>29</v>
      </c>
      <c r="M28" s="162"/>
      <c r="N28" s="162"/>
      <c r="O28" s="162"/>
      <c r="P28" s="162"/>
      <c r="Q28" s="26"/>
      <c r="R28" s="26"/>
      <c r="S28" s="26"/>
      <c r="T28" s="26"/>
      <c r="U28" s="26"/>
      <c r="V28" s="26"/>
      <c r="W28" s="162" t="s">
        <v>30</v>
      </c>
      <c r="X28" s="162"/>
      <c r="Y28" s="162"/>
      <c r="Z28" s="162"/>
      <c r="AA28" s="162"/>
      <c r="AB28" s="162"/>
      <c r="AC28" s="162"/>
      <c r="AD28" s="162"/>
      <c r="AE28" s="162"/>
      <c r="AF28" s="26"/>
      <c r="AG28" s="26"/>
      <c r="AH28" s="26"/>
      <c r="AI28" s="26"/>
      <c r="AJ28" s="26"/>
      <c r="AK28" s="162" t="s">
        <v>31</v>
      </c>
      <c r="AL28" s="162"/>
      <c r="AM28" s="162"/>
      <c r="AN28" s="162"/>
      <c r="AO28" s="162"/>
      <c r="AP28" s="26"/>
      <c r="AQ28" s="26"/>
      <c r="AR28" s="27"/>
      <c r="BE28" s="26"/>
    </row>
    <row r="29" spans="1:71" s="3" customFormat="1" ht="14.45" customHeight="1">
      <c r="B29" s="31"/>
      <c r="D29" s="23" t="s">
        <v>32</v>
      </c>
      <c r="F29" s="23" t="s">
        <v>33</v>
      </c>
      <c r="L29" s="165">
        <v>0.21</v>
      </c>
      <c r="M29" s="164"/>
      <c r="N29" s="164"/>
      <c r="O29" s="164"/>
      <c r="P29" s="164"/>
      <c r="W29" s="163">
        <f>ROUND(AZ94, 2)</f>
        <v>0</v>
      </c>
      <c r="X29" s="164"/>
      <c r="Y29" s="164"/>
      <c r="Z29" s="164"/>
      <c r="AA29" s="164"/>
      <c r="AB29" s="164"/>
      <c r="AC29" s="164"/>
      <c r="AD29" s="164"/>
      <c r="AE29" s="164"/>
      <c r="AK29" s="163">
        <f>ROUND(AV94, 2)</f>
        <v>0</v>
      </c>
      <c r="AL29" s="164"/>
      <c r="AM29" s="164"/>
      <c r="AN29" s="164"/>
      <c r="AO29" s="164"/>
      <c r="AR29" s="31"/>
    </row>
    <row r="30" spans="1:71" s="3" customFormat="1" ht="14.45" customHeight="1">
      <c r="B30" s="31"/>
      <c r="F30" s="23" t="s">
        <v>34</v>
      </c>
      <c r="L30" s="165">
        <v>0.12</v>
      </c>
      <c r="M30" s="164"/>
      <c r="N30" s="164"/>
      <c r="O30" s="164"/>
      <c r="P30" s="164"/>
      <c r="W30" s="163">
        <f>ROUND(BA94, 2)</f>
        <v>0</v>
      </c>
      <c r="X30" s="164"/>
      <c r="Y30" s="164"/>
      <c r="Z30" s="164"/>
      <c r="AA30" s="164"/>
      <c r="AB30" s="164"/>
      <c r="AC30" s="164"/>
      <c r="AD30" s="164"/>
      <c r="AE30" s="164"/>
      <c r="AK30" s="163">
        <f>ROUND(AW94, 2)</f>
        <v>0</v>
      </c>
      <c r="AL30" s="164"/>
      <c r="AM30" s="164"/>
      <c r="AN30" s="164"/>
      <c r="AO30" s="164"/>
      <c r="AR30" s="31"/>
    </row>
    <row r="31" spans="1:71" s="3" customFormat="1" ht="14.45" hidden="1" customHeight="1">
      <c r="B31" s="31"/>
      <c r="F31" s="23" t="s">
        <v>35</v>
      </c>
      <c r="L31" s="165">
        <v>0.21</v>
      </c>
      <c r="M31" s="164"/>
      <c r="N31" s="164"/>
      <c r="O31" s="164"/>
      <c r="P31" s="164"/>
      <c r="W31" s="163">
        <f>ROUND(BB94, 2)</f>
        <v>0</v>
      </c>
      <c r="X31" s="164"/>
      <c r="Y31" s="164"/>
      <c r="Z31" s="164"/>
      <c r="AA31" s="164"/>
      <c r="AB31" s="164"/>
      <c r="AC31" s="164"/>
      <c r="AD31" s="164"/>
      <c r="AE31" s="164"/>
      <c r="AK31" s="163">
        <v>0</v>
      </c>
      <c r="AL31" s="164"/>
      <c r="AM31" s="164"/>
      <c r="AN31" s="164"/>
      <c r="AO31" s="164"/>
      <c r="AR31" s="31"/>
    </row>
    <row r="32" spans="1:71" s="3" customFormat="1" ht="14.45" hidden="1" customHeight="1">
      <c r="B32" s="31"/>
      <c r="F32" s="23" t="s">
        <v>36</v>
      </c>
      <c r="L32" s="165">
        <v>0.12</v>
      </c>
      <c r="M32" s="164"/>
      <c r="N32" s="164"/>
      <c r="O32" s="164"/>
      <c r="P32" s="164"/>
      <c r="W32" s="163">
        <f>ROUND(BC94, 2)</f>
        <v>0</v>
      </c>
      <c r="X32" s="164"/>
      <c r="Y32" s="164"/>
      <c r="Z32" s="164"/>
      <c r="AA32" s="164"/>
      <c r="AB32" s="164"/>
      <c r="AC32" s="164"/>
      <c r="AD32" s="164"/>
      <c r="AE32" s="164"/>
      <c r="AK32" s="163">
        <v>0</v>
      </c>
      <c r="AL32" s="164"/>
      <c r="AM32" s="164"/>
      <c r="AN32" s="164"/>
      <c r="AO32" s="164"/>
      <c r="AR32" s="31"/>
    </row>
    <row r="33" spans="1:57" s="3" customFormat="1" ht="14.45" hidden="1" customHeight="1">
      <c r="B33" s="31"/>
      <c r="F33" s="23" t="s">
        <v>37</v>
      </c>
      <c r="L33" s="165">
        <v>0</v>
      </c>
      <c r="M33" s="164"/>
      <c r="N33" s="164"/>
      <c r="O33" s="164"/>
      <c r="P33" s="164"/>
      <c r="W33" s="163">
        <f>ROUND(BD94, 2)</f>
        <v>0</v>
      </c>
      <c r="X33" s="164"/>
      <c r="Y33" s="164"/>
      <c r="Z33" s="164"/>
      <c r="AA33" s="164"/>
      <c r="AB33" s="164"/>
      <c r="AC33" s="164"/>
      <c r="AD33" s="164"/>
      <c r="AE33" s="164"/>
      <c r="AK33" s="163">
        <v>0</v>
      </c>
      <c r="AL33" s="164"/>
      <c r="AM33" s="164"/>
      <c r="AN33" s="164"/>
      <c r="AO33" s="164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38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39</v>
      </c>
      <c r="U35" s="34"/>
      <c r="V35" s="34"/>
      <c r="W35" s="34"/>
      <c r="X35" s="166" t="s">
        <v>40</v>
      </c>
      <c r="Y35" s="167"/>
      <c r="Z35" s="167"/>
      <c r="AA35" s="167"/>
      <c r="AB35" s="167"/>
      <c r="AC35" s="34"/>
      <c r="AD35" s="34"/>
      <c r="AE35" s="34"/>
      <c r="AF35" s="34"/>
      <c r="AG35" s="34"/>
      <c r="AH35" s="34"/>
      <c r="AI35" s="34"/>
      <c r="AJ35" s="34"/>
      <c r="AK35" s="168">
        <f>SUM(AK26:AK33)</f>
        <v>0</v>
      </c>
      <c r="AL35" s="167"/>
      <c r="AM35" s="167"/>
      <c r="AN35" s="167"/>
      <c r="AO35" s="169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41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42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43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44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43</v>
      </c>
      <c r="AI60" s="29"/>
      <c r="AJ60" s="29"/>
      <c r="AK60" s="29"/>
      <c r="AL60" s="29"/>
      <c r="AM60" s="39" t="s">
        <v>44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45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46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43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44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43</v>
      </c>
      <c r="AI75" s="29"/>
      <c r="AJ75" s="29"/>
      <c r="AK75" s="29"/>
      <c r="AL75" s="29"/>
      <c r="AM75" s="39" t="s">
        <v>44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47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12</v>
      </c>
      <c r="L84" s="4" t="str">
        <f>K5</f>
        <v>01</v>
      </c>
      <c r="AR84" s="45"/>
    </row>
    <row r="85" spans="1:91" s="5" customFormat="1" ht="36.950000000000003" customHeight="1">
      <c r="B85" s="46"/>
      <c r="C85" s="47" t="s">
        <v>14</v>
      </c>
      <c r="L85" s="188" t="str">
        <f>K6</f>
        <v>II/381 Křepice- průtah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70" t="str">
        <f>IF(AN8= "","",AN8)</f>
        <v/>
      </c>
      <c r="AN87" s="170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4.85" customHeight="1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24</v>
      </c>
      <c r="AJ89" s="26"/>
      <c r="AK89" s="26"/>
      <c r="AL89" s="26"/>
      <c r="AM89" s="171" t="str">
        <f>IF(E17="","",E17)</f>
        <v xml:space="preserve"> </v>
      </c>
      <c r="AN89" s="172"/>
      <c r="AO89" s="172"/>
      <c r="AP89" s="172"/>
      <c r="AQ89" s="26"/>
      <c r="AR89" s="27"/>
      <c r="AS89" s="173" t="s">
        <v>48</v>
      </c>
      <c r="AT89" s="174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4.85" customHeight="1">
      <c r="A90" s="26"/>
      <c r="B90" s="27"/>
      <c r="C90" s="23" t="s">
        <v>23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26</v>
      </c>
      <c r="AJ90" s="26"/>
      <c r="AK90" s="26"/>
      <c r="AL90" s="26"/>
      <c r="AM90" s="171" t="str">
        <f>IF(E20="","",E20)</f>
        <v xml:space="preserve"> </v>
      </c>
      <c r="AN90" s="172"/>
      <c r="AO90" s="172"/>
      <c r="AP90" s="172"/>
      <c r="AQ90" s="26"/>
      <c r="AR90" s="27"/>
      <c r="AS90" s="175"/>
      <c r="AT90" s="176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75"/>
      <c r="AT91" s="176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83" t="s">
        <v>49</v>
      </c>
      <c r="D92" s="184"/>
      <c r="E92" s="184"/>
      <c r="F92" s="184"/>
      <c r="G92" s="184"/>
      <c r="H92" s="54"/>
      <c r="I92" s="185" t="s">
        <v>50</v>
      </c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6" t="s">
        <v>51</v>
      </c>
      <c r="AH92" s="184"/>
      <c r="AI92" s="184"/>
      <c r="AJ92" s="184"/>
      <c r="AK92" s="184"/>
      <c r="AL92" s="184"/>
      <c r="AM92" s="184"/>
      <c r="AN92" s="185" t="s">
        <v>52</v>
      </c>
      <c r="AO92" s="184"/>
      <c r="AP92" s="187"/>
      <c r="AQ92" s="55" t="s">
        <v>53</v>
      </c>
      <c r="AR92" s="27"/>
      <c r="AS92" s="56" t="s">
        <v>54</v>
      </c>
      <c r="AT92" s="57" t="s">
        <v>55</v>
      </c>
      <c r="AU92" s="57" t="s">
        <v>56</v>
      </c>
      <c r="AV92" s="57" t="s">
        <v>57</v>
      </c>
      <c r="AW92" s="57" t="s">
        <v>58</v>
      </c>
      <c r="AX92" s="57" t="s">
        <v>59</v>
      </c>
      <c r="AY92" s="57" t="s">
        <v>60</v>
      </c>
      <c r="AZ92" s="57" t="s">
        <v>61</v>
      </c>
      <c r="BA92" s="57" t="s">
        <v>62</v>
      </c>
      <c r="BB92" s="57" t="s">
        <v>63</v>
      </c>
      <c r="BC92" s="57" t="s">
        <v>64</v>
      </c>
      <c r="BD92" s="58" t="s">
        <v>65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66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81">
        <f>ROUND(SUM(AG95:AG96),2)</f>
        <v>0</v>
      </c>
      <c r="AH94" s="181"/>
      <c r="AI94" s="181"/>
      <c r="AJ94" s="181"/>
      <c r="AK94" s="181"/>
      <c r="AL94" s="181"/>
      <c r="AM94" s="181"/>
      <c r="AN94" s="182">
        <f>SUM(AG94,AT94)</f>
        <v>0</v>
      </c>
      <c r="AO94" s="182"/>
      <c r="AP94" s="182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67</v>
      </c>
      <c r="BT94" s="71" t="s">
        <v>68</v>
      </c>
      <c r="BU94" s="72" t="s">
        <v>69</v>
      </c>
      <c r="BV94" s="71" t="s">
        <v>70</v>
      </c>
      <c r="BW94" s="71" t="s">
        <v>4</v>
      </c>
      <c r="BX94" s="71" t="s">
        <v>71</v>
      </c>
      <c r="CL94" s="71" t="s">
        <v>1</v>
      </c>
    </row>
    <row r="95" spans="1:91" s="7" customFormat="1" ht="15" customHeight="1">
      <c r="A95" s="73" t="s">
        <v>72</v>
      </c>
      <c r="B95" s="74"/>
      <c r="C95" s="75"/>
      <c r="D95" s="180" t="s">
        <v>13</v>
      </c>
      <c r="E95" s="180"/>
      <c r="F95" s="180"/>
      <c r="G95" s="180"/>
      <c r="H95" s="180"/>
      <c r="I95" s="76"/>
      <c r="J95" s="180" t="s">
        <v>199</v>
      </c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78">
        <f>'01 - II_381 Křepice- průtah'!J30</f>
        <v>0</v>
      </c>
      <c r="AH95" s="179"/>
      <c r="AI95" s="179"/>
      <c r="AJ95" s="179"/>
      <c r="AK95" s="179"/>
      <c r="AL95" s="179"/>
      <c r="AM95" s="179"/>
      <c r="AN95" s="178">
        <f>SUM(AG95,AT95)</f>
        <v>0</v>
      </c>
      <c r="AO95" s="179"/>
      <c r="AP95" s="179"/>
      <c r="AQ95" s="77" t="s">
        <v>73</v>
      </c>
      <c r="AR95" s="74"/>
      <c r="AS95" s="78">
        <v>0</v>
      </c>
      <c r="AT95" s="79">
        <f>ROUND(SUM(AV95:AW95),2)</f>
        <v>0</v>
      </c>
      <c r="AU95" s="80">
        <f>'01 - II_381 Křepice- průtah'!P124</f>
        <v>0</v>
      </c>
      <c r="AV95" s="79">
        <f>'01 - II_381 Křepice- průtah'!J33</f>
        <v>0</v>
      </c>
      <c r="AW95" s="79">
        <f>'01 - II_381 Křepice- průtah'!J34</f>
        <v>0</v>
      </c>
      <c r="AX95" s="79">
        <f>'01 - II_381 Křepice- průtah'!J35</f>
        <v>0</v>
      </c>
      <c r="AY95" s="79">
        <f>'01 - II_381 Křepice- průtah'!J36</f>
        <v>0</v>
      </c>
      <c r="AZ95" s="79">
        <f>'01 - II_381 Křepice- průtah'!F33</f>
        <v>0</v>
      </c>
      <c r="BA95" s="79">
        <f>'01 - II_381 Křepice- průtah'!F34</f>
        <v>0</v>
      </c>
      <c r="BB95" s="79">
        <f>'01 - II_381 Křepice- průtah'!F35</f>
        <v>0</v>
      </c>
      <c r="BC95" s="79">
        <f>'01 - II_381 Křepice- průtah'!F36</f>
        <v>0</v>
      </c>
      <c r="BD95" s="81">
        <f>'01 - II_381 Křepice- průtah'!F37</f>
        <v>0</v>
      </c>
      <c r="BT95" s="82" t="s">
        <v>74</v>
      </c>
      <c r="BV95" s="82" t="s">
        <v>70</v>
      </c>
      <c r="BW95" s="82" t="s">
        <v>75</v>
      </c>
      <c r="BX95" s="82" t="s">
        <v>4</v>
      </c>
      <c r="CL95" s="82" t="s">
        <v>1</v>
      </c>
      <c r="CM95" s="82" t="s">
        <v>76</v>
      </c>
    </row>
    <row r="96" spans="1:91" s="7" customFormat="1" ht="15" customHeight="1">
      <c r="A96" s="73" t="s">
        <v>72</v>
      </c>
      <c r="B96" s="74"/>
      <c r="C96" s="75"/>
      <c r="D96" s="180" t="s">
        <v>77</v>
      </c>
      <c r="E96" s="180"/>
      <c r="F96" s="180"/>
      <c r="G96" s="180"/>
      <c r="H96" s="180"/>
      <c r="I96" s="76"/>
      <c r="J96" s="180" t="s">
        <v>78</v>
      </c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78">
        <f>'02 - Vedlejší a ostatní n...'!J30</f>
        <v>0</v>
      </c>
      <c r="AH96" s="179"/>
      <c r="AI96" s="179"/>
      <c r="AJ96" s="179"/>
      <c r="AK96" s="179"/>
      <c r="AL96" s="179"/>
      <c r="AM96" s="179"/>
      <c r="AN96" s="178">
        <f>SUM(AG96,AT96)</f>
        <v>0</v>
      </c>
      <c r="AO96" s="179"/>
      <c r="AP96" s="179"/>
      <c r="AQ96" s="77" t="s">
        <v>73</v>
      </c>
      <c r="AR96" s="74"/>
      <c r="AS96" s="83">
        <v>0</v>
      </c>
      <c r="AT96" s="84">
        <f>ROUND(SUM(AV96:AW96),2)</f>
        <v>0</v>
      </c>
      <c r="AU96" s="85">
        <f>'02 - Vedlejší a ostatní n...'!P119</f>
        <v>0</v>
      </c>
      <c r="AV96" s="84">
        <f>'02 - Vedlejší a ostatní n...'!J33</f>
        <v>0</v>
      </c>
      <c r="AW96" s="84">
        <f>'02 - Vedlejší a ostatní n...'!J34</f>
        <v>0</v>
      </c>
      <c r="AX96" s="84">
        <f>'02 - Vedlejší a ostatní n...'!J35</f>
        <v>0</v>
      </c>
      <c r="AY96" s="84">
        <f>'02 - Vedlejší a ostatní n...'!J36</f>
        <v>0</v>
      </c>
      <c r="AZ96" s="84">
        <f>'02 - Vedlejší a ostatní n...'!F33</f>
        <v>0</v>
      </c>
      <c r="BA96" s="84">
        <f>'02 - Vedlejší a ostatní n...'!F34</f>
        <v>0</v>
      </c>
      <c r="BB96" s="84">
        <f>'02 - Vedlejší a ostatní n...'!F35</f>
        <v>0</v>
      </c>
      <c r="BC96" s="84">
        <f>'02 - Vedlejší a ostatní n...'!F36</f>
        <v>0</v>
      </c>
      <c r="BD96" s="86">
        <f>'02 - Vedlejší a ostatní n...'!F37</f>
        <v>0</v>
      </c>
      <c r="BT96" s="82" t="s">
        <v>74</v>
      </c>
      <c r="BV96" s="82" t="s">
        <v>70</v>
      </c>
      <c r="BW96" s="82" t="s">
        <v>79</v>
      </c>
      <c r="BX96" s="82" t="s">
        <v>4</v>
      </c>
      <c r="CL96" s="82" t="s">
        <v>1</v>
      </c>
      <c r="CM96" s="82" t="s">
        <v>76</v>
      </c>
    </row>
    <row r="97" spans="1:57" s="2" customFormat="1" ht="30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  <row r="98" spans="1:57" s="2" customFormat="1" ht="6.95" customHeight="1">
      <c r="A98" s="26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27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</row>
  </sheetData>
  <mergeCells count="44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01 - II_381 Křepice- průtah'!C2" display="/"/>
    <hyperlink ref="A96" location="'02 - Vedlejší a ostatní 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1"/>
  <sheetViews>
    <sheetView showGridLines="0" topLeftCell="A83" workbookViewId="0">
      <selection activeCell="I150" sqref="I150"/>
    </sheetView>
  </sheetViews>
  <sheetFormatPr defaultRowHeight="11.25"/>
  <cols>
    <col min="1" max="1" width="8.5" style="1" customWidth="1"/>
    <col min="2" max="2" width="1.1640625" style="1" customWidth="1"/>
    <col min="3" max="3" width="4.33203125" style="1" customWidth="1"/>
    <col min="4" max="4" width="4.5" style="1" customWidth="1"/>
    <col min="5" max="5" width="17.5" style="1" customWidth="1"/>
    <col min="6" max="6" width="52.1640625" style="1" customWidth="1"/>
    <col min="7" max="7" width="7.6640625" style="1" customWidth="1"/>
    <col min="8" max="8" width="14.33203125" style="1" customWidth="1"/>
    <col min="9" max="9" width="16.1640625" style="1" customWidth="1"/>
    <col min="10" max="10" width="22.83203125" style="1" customWidth="1"/>
    <col min="11" max="11" width="22.83203125" style="1" hidden="1" customWidth="1"/>
    <col min="12" max="12" width="9.5" style="1" customWidth="1"/>
    <col min="13" max="13" width="11.1640625" style="1" hidden="1" customWidth="1"/>
    <col min="14" max="14" width="9.1640625" style="1" hidden="1"/>
    <col min="15" max="20" width="14.5" style="1" hidden="1" customWidth="1"/>
    <col min="21" max="21" width="16.6640625" style="1" hidden="1" customWidth="1"/>
    <col min="22" max="22" width="12.6640625" style="1" customWidth="1"/>
    <col min="23" max="23" width="16.6640625" style="1" customWidth="1"/>
    <col min="24" max="24" width="12.6640625" style="1" customWidth="1"/>
    <col min="25" max="25" width="15.5" style="1" customWidth="1"/>
    <col min="26" max="26" width="11.33203125" style="1" customWidth="1"/>
    <col min="27" max="27" width="15.5" style="1" customWidth="1"/>
    <col min="28" max="28" width="16.6640625" style="1" customWidth="1"/>
    <col min="29" max="29" width="11.33203125" style="1" customWidth="1"/>
    <col min="30" max="30" width="15.5" style="1" customWidth="1"/>
    <col min="31" max="31" width="16.6640625" style="1" customWidth="1"/>
    <col min="44" max="65" width="9.1640625" style="1" hidden="1"/>
  </cols>
  <sheetData>
    <row r="1" spans="1:46">
      <c r="A1" s="87"/>
    </row>
    <row r="2" spans="1:46" s="1" customFormat="1" ht="36.950000000000003" customHeight="1">
      <c r="L2" s="177" t="s">
        <v>5</v>
      </c>
      <c r="M2" s="157"/>
      <c r="N2" s="157"/>
      <c r="O2" s="157"/>
      <c r="P2" s="157"/>
      <c r="Q2" s="157"/>
      <c r="R2" s="157"/>
      <c r="S2" s="157"/>
      <c r="T2" s="157"/>
      <c r="U2" s="157"/>
      <c r="V2" s="157"/>
      <c r="AT2" s="14" t="s">
        <v>75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80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5" customHeight="1">
      <c r="B7" s="17"/>
      <c r="E7" s="191" t="str">
        <f>'Rekapitulace stavby'!K6</f>
        <v>II/381 Křepice- průtah</v>
      </c>
      <c r="F7" s="192"/>
      <c r="G7" s="192"/>
      <c r="H7" s="192"/>
      <c r="L7" s="17"/>
    </row>
    <row r="8" spans="1:46" s="2" customFormat="1" ht="12" customHeight="1">
      <c r="A8" s="26"/>
      <c r="B8" s="27"/>
      <c r="C8" s="26"/>
      <c r="D8" s="23" t="s">
        <v>81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5" customHeight="1">
      <c r="A9" s="26"/>
      <c r="B9" s="27"/>
      <c r="C9" s="26"/>
      <c r="D9" s="26"/>
      <c r="E9" s="188" t="s">
        <v>200</v>
      </c>
      <c r="F9" s="190"/>
      <c r="G9" s="190"/>
      <c r="H9" s="190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IF('Rekapitulace stavby'!AN10="","",'Rekapitulace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IF('Rekapitulace stavby'!E11="","",'Rekapitulace stavby'!E11)</f>
        <v xml:space="preserve"> </v>
      </c>
      <c r="F15" s="26"/>
      <c r="G15" s="26"/>
      <c r="H15" s="26"/>
      <c r="I15" s="23" t="s">
        <v>22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21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56" t="str">
        <f>'Rekapitulace stavby'!E14</f>
        <v xml:space="preserve"> </v>
      </c>
      <c r="F18" s="156"/>
      <c r="G18" s="156"/>
      <c r="H18" s="156"/>
      <c r="I18" s="23" t="s">
        <v>22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21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22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26</v>
      </c>
      <c r="E23" s="26"/>
      <c r="F23" s="26"/>
      <c r="G23" s="26"/>
      <c r="H23" s="26"/>
      <c r="I23" s="23" t="s">
        <v>21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IF('Rekapitulace stavby'!E20="","",'Rekapitulace stavby'!E20)</f>
        <v xml:space="preserve"> </v>
      </c>
      <c r="F24" s="26"/>
      <c r="G24" s="26"/>
      <c r="H24" s="26"/>
      <c r="I24" s="23" t="s">
        <v>22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27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5" customHeight="1">
      <c r="A27" s="89"/>
      <c r="B27" s="90"/>
      <c r="C27" s="89"/>
      <c r="D27" s="89"/>
      <c r="E27" s="159" t="s">
        <v>1</v>
      </c>
      <c r="F27" s="159"/>
      <c r="G27" s="159"/>
      <c r="H27" s="159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28</v>
      </c>
      <c r="E30" s="26"/>
      <c r="F30" s="26"/>
      <c r="G30" s="26"/>
      <c r="H30" s="26"/>
      <c r="I30" s="26"/>
      <c r="J30" s="65">
        <f>ROUND(J124,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30</v>
      </c>
      <c r="G32" s="26"/>
      <c r="H32" s="26"/>
      <c r="I32" s="30" t="s">
        <v>29</v>
      </c>
      <c r="J32" s="30" t="s">
        <v>31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32</v>
      </c>
      <c r="E33" s="23" t="s">
        <v>33</v>
      </c>
      <c r="F33" s="94">
        <f>ROUND((SUM(BE124:BE150)),  2)</f>
        <v>0</v>
      </c>
      <c r="G33" s="26"/>
      <c r="H33" s="26"/>
      <c r="I33" s="95">
        <v>0.21</v>
      </c>
      <c r="J33" s="94">
        <f>ROUND(((SUM(BE124:BE150))*I33),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34</v>
      </c>
      <c r="F34" s="94">
        <f>ROUND((SUM(BF124:BF150)),  2)</f>
        <v>0</v>
      </c>
      <c r="G34" s="26"/>
      <c r="H34" s="26"/>
      <c r="I34" s="95">
        <v>0.12</v>
      </c>
      <c r="J34" s="94">
        <f>ROUND(((SUM(BF124:BF150))*I34),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35</v>
      </c>
      <c r="F35" s="94">
        <f>ROUND((SUM(BG124:BG150)),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36</v>
      </c>
      <c r="F36" s="94">
        <f>ROUND((SUM(BH124:BH150)),  2)</f>
        <v>0</v>
      </c>
      <c r="G36" s="26"/>
      <c r="H36" s="26"/>
      <c r="I36" s="95">
        <v>0.12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37</v>
      </c>
      <c r="F37" s="94">
        <f>ROUND((SUM(BI124:BI150)),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38</v>
      </c>
      <c r="E39" s="54"/>
      <c r="F39" s="54"/>
      <c r="G39" s="98" t="s">
        <v>39</v>
      </c>
      <c r="H39" s="99" t="s">
        <v>40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43</v>
      </c>
      <c r="E61" s="29"/>
      <c r="F61" s="102" t="s">
        <v>44</v>
      </c>
      <c r="G61" s="39" t="s">
        <v>43</v>
      </c>
      <c r="H61" s="29"/>
      <c r="I61" s="29"/>
      <c r="J61" s="103" t="s">
        <v>44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45</v>
      </c>
      <c r="E65" s="40"/>
      <c r="F65" s="40"/>
      <c r="G65" s="37" t="s">
        <v>46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43</v>
      </c>
      <c r="E76" s="29"/>
      <c r="F76" s="102" t="s">
        <v>44</v>
      </c>
      <c r="G76" s="39" t="s">
        <v>43</v>
      </c>
      <c r="H76" s="29"/>
      <c r="I76" s="29"/>
      <c r="J76" s="103" t="s">
        <v>44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82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5" customHeight="1">
      <c r="A85" s="26"/>
      <c r="B85" s="27"/>
      <c r="C85" s="26"/>
      <c r="D85" s="26"/>
      <c r="E85" s="191" t="str">
        <f>E7</f>
        <v>II/381 Křepice- průtah</v>
      </c>
      <c r="F85" s="192"/>
      <c r="G85" s="192"/>
      <c r="H85" s="192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81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5" customHeight="1">
      <c r="A87" s="26"/>
      <c r="B87" s="27"/>
      <c r="C87" s="26"/>
      <c r="D87" s="26"/>
      <c r="E87" s="188" t="str">
        <f>E9</f>
        <v>01 - II/381 Křepice- průtah</v>
      </c>
      <c r="F87" s="190"/>
      <c r="G87" s="190"/>
      <c r="H87" s="190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4.85" customHeight="1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24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4.8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26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83</v>
      </c>
      <c r="D94" s="96"/>
      <c r="E94" s="96"/>
      <c r="F94" s="96"/>
      <c r="G94" s="96"/>
      <c r="H94" s="96"/>
      <c r="I94" s="96"/>
      <c r="J94" s="105" t="s">
        <v>84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85</v>
      </c>
      <c r="D96" s="26"/>
      <c r="E96" s="26"/>
      <c r="F96" s="26"/>
      <c r="G96" s="26"/>
      <c r="H96" s="26"/>
      <c r="I96" s="26"/>
      <c r="J96" s="65">
        <f>J124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86</v>
      </c>
    </row>
    <row r="97" spans="1:31" s="9" customFormat="1" ht="24.95" customHeight="1">
      <c r="B97" s="107"/>
      <c r="D97" s="108" t="s">
        <v>87</v>
      </c>
      <c r="E97" s="109"/>
      <c r="F97" s="109"/>
      <c r="G97" s="109"/>
      <c r="H97" s="109"/>
      <c r="I97" s="109"/>
      <c r="J97" s="110">
        <f>J125</f>
        <v>0</v>
      </c>
      <c r="L97" s="107"/>
    </row>
    <row r="98" spans="1:31" s="10" customFormat="1" ht="19.899999999999999" customHeight="1">
      <c r="B98" s="111"/>
      <c r="D98" s="112" t="s">
        <v>88</v>
      </c>
      <c r="E98" s="113"/>
      <c r="F98" s="113"/>
      <c r="G98" s="113"/>
      <c r="H98" s="113"/>
      <c r="I98" s="113"/>
      <c r="J98" s="114">
        <f>J126</f>
        <v>0</v>
      </c>
      <c r="L98" s="111"/>
    </row>
    <row r="99" spans="1:31" s="10" customFormat="1" ht="19.899999999999999" customHeight="1">
      <c r="B99" s="111"/>
      <c r="D99" s="112" t="s">
        <v>89</v>
      </c>
      <c r="E99" s="113"/>
      <c r="F99" s="113"/>
      <c r="G99" s="113"/>
      <c r="H99" s="113"/>
      <c r="I99" s="113"/>
      <c r="J99" s="114">
        <f>J128</f>
        <v>0</v>
      </c>
      <c r="L99" s="111"/>
    </row>
    <row r="100" spans="1:31" s="10" customFormat="1" ht="19.899999999999999" customHeight="1">
      <c r="B100" s="111"/>
      <c r="D100" s="112" t="s">
        <v>90</v>
      </c>
      <c r="E100" s="113"/>
      <c r="F100" s="113"/>
      <c r="G100" s="113"/>
      <c r="H100" s="113"/>
      <c r="I100" s="113"/>
      <c r="J100" s="114">
        <f>J133</f>
        <v>0</v>
      </c>
      <c r="L100" s="111"/>
    </row>
    <row r="101" spans="1:31" s="10" customFormat="1" ht="19.899999999999999" customHeight="1">
      <c r="B101" s="111"/>
      <c r="D101" s="112" t="s">
        <v>91</v>
      </c>
      <c r="E101" s="113"/>
      <c r="F101" s="113"/>
      <c r="G101" s="113"/>
      <c r="H101" s="113"/>
      <c r="I101" s="113"/>
      <c r="J101" s="114">
        <f>J136</f>
        <v>0</v>
      </c>
      <c r="L101" s="111"/>
    </row>
    <row r="102" spans="1:31" s="10" customFormat="1" ht="19.899999999999999" customHeight="1">
      <c r="B102" s="111"/>
      <c r="D102" s="112" t="s">
        <v>92</v>
      </c>
      <c r="E102" s="113"/>
      <c r="F102" s="113"/>
      <c r="G102" s="113"/>
      <c r="H102" s="113"/>
      <c r="I102" s="113"/>
      <c r="J102" s="114">
        <f>J146</f>
        <v>0</v>
      </c>
      <c r="L102" s="111"/>
    </row>
    <row r="103" spans="1:31" s="9" customFormat="1" ht="24.95" customHeight="1">
      <c r="B103" s="107"/>
      <c r="D103" s="108" t="s">
        <v>93</v>
      </c>
      <c r="E103" s="109"/>
      <c r="F103" s="109"/>
      <c r="G103" s="109"/>
      <c r="H103" s="109"/>
      <c r="I103" s="109"/>
      <c r="J103" s="110">
        <f>J148</f>
        <v>0</v>
      </c>
      <c r="L103" s="107"/>
    </row>
    <row r="104" spans="1:31" s="10" customFormat="1" ht="19.899999999999999" customHeight="1">
      <c r="B104" s="111"/>
      <c r="D104" s="112" t="s">
        <v>94</v>
      </c>
      <c r="E104" s="113"/>
      <c r="F104" s="113"/>
      <c r="G104" s="113"/>
      <c r="H104" s="113"/>
      <c r="I104" s="113"/>
      <c r="J104" s="114">
        <f>J149</f>
        <v>0</v>
      </c>
      <c r="L104" s="111"/>
    </row>
    <row r="105" spans="1:31" s="2" customFormat="1" ht="21.75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>
      <c r="A106" s="26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31" s="2" customFormat="1" ht="6.95" customHeight="1">
      <c r="A110" s="26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24.95" customHeight="1">
      <c r="A111" s="26"/>
      <c r="B111" s="27"/>
      <c r="C111" s="18" t="s">
        <v>95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14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5" customHeight="1">
      <c r="A114" s="26"/>
      <c r="B114" s="27"/>
      <c r="C114" s="26"/>
      <c r="D114" s="26"/>
      <c r="E114" s="191" t="str">
        <f>E7</f>
        <v>II/381 Křepice- průtah</v>
      </c>
      <c r="F114" s="192"/>
      <c r="G114" s="192"/>
      <c r="H114" s="192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81</v>
      </c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5" customHeight="1">
      <c r="A116" s="26"/>
      <c r="B116" s="27"/>
      <c r="C116" s="26"/>
      <c r="D116" s="26"/>
      <c r="E116" s="188" t="str">
        <f>E9</f>
        <v>01 - II/381 Křepice- průtah</v>
      </c>
      <c r="F116" s="190"/>
      <c r="G116" s="190"/>
      <c r="H116" s="190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2" customHeight="1">
      <c r="A118" s="26"/>
      <c r="B118" s="27"/>
      <c r="C118" s="23" t="s">
        <v>17</v>
      </c>
      <c r="D118" s="26"/>
      <c r="E118" s="26"/>
      <c r="F118" s="21" t="str">
        <f>F12</f>
        <v xml:space="preserve"> </v>
      </c>
      <c r="G118" s="26"/>
      <c r="H118" s="26"/>
      <c r="I118" s="23" t="s">
        <v>19</v>
      </c>
      <c r="J118" s="49" t="str">
        <f>IF(J12="","",J12)</f>
        <v/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6.9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4.85" customHeight="1">
      <c r="A120" s="26"/>
      <c r="B120" s="27"/>
      <c r="C120" s="23" t="s">
        <v>20</v>
      </c>
      <c r="D120" s="26"/>
      <c r="E120" s="26"/>
      <c r="F120" s="21" t="str">
        <f>E15</f>
        <v xml:space="preserve"> </v>
      </c>
      <c r="G120" s="26"/>
      <c r="H120" s="26"/>
      <c r="I120" s="23" t="s">
        <v>24</v>
      </c>
      <c r="J120" s="24" t="str">
        <f>E21</f>
        <v xml:space="preserve"> 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4.85" customHeight="1">
      <c r="A121" s="26"/>
      <c r="B121" s="27"/>
      <c r="C121" s="23" t="s">
        <v>23</v>
      </c>
      <c r="D121" s="26"/>
      <c r="E121" s="26"/>
      <c r="F121" s="21" t="str">
        <f>IF(E18="","",E18)</f>
        <v xml:space="preserve"> </v>
      </c>
      <c r="G121" s="26"/>
      <c r="H121" s="26"/>
      <c r="I121" s="23" t="s">
        <v>26</v>
      </c>
      <c r="J121" s="24" t="str">
        <f>E24</f>
        <v xml:space="preserve"> </v>
      </c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0.3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11" customFormat="1" ht="29.25" customHeight="1">
      <c r="A123" s="115"/>
      <c r="B123" s="116"/>
      <c r="C123" s="117" t="s">
        <v>96</v>
      </c>
      <c r="D123" s="118" t="s">
        <v>53</v>
      </c>
      <c r="E123" s="118" t="s">
        <v>49</v>
      </c>
      <c r="F123" s="118" t="s">
        <v>50</v>
      </c>
      <c r="G123" s="118" t="s">
        <v>97</v>
      </c>
      <c r="H123" s="118" t="s">
        <v>98</v>
      </c>
      <c r="I123" s="118" t="s">
        <v>99</v>
      </c>
      <c r="J123" s="119" t="s">
        <v>84</v>
      </c>
      <c r="K123" s="120" t="s">
        <v>100</v>
      </c>
      <c r="L123" s="121"/>
      <c r="M123" s="56" t="s">
        <v>1</v>
      </c>
      <c r="N123" s="57" t="s">
        <v>32</v>
      </c>
      <c r="O123" s="57" t="s">
        <v>101</v>
      </c>
      <c r="P123" s="57" t="s">
        <v>102</v>
      </c>
      <c r="Q123" s="57" t="s">
        <v>103</v>
      </c>
      <c r="R123" s="57" t="s">
        <v>104</v>
      </c>
      <c r="S123" s="57" t="s">
        <v>105</v>
      </c>
      <c r="T123" s="58" t="s">
        <v>106</v>
      </c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</row>
    <row r="124" spans="1:65" s="2" customFormat="1" ht="22.9" customHeight="1">
      <c r="A124" s="26"/>
      <c r="B124" s="27"/>
      <c r="C124" s="63" t="s">
        <v>107</v>
      </c>
      <c r="D124" s="26"/>
      <c r="E124" s="26"/>
      <c r="F124" s="26"/>
      <c r="G124" s="26"/>
      <c r="H124" s="26"/>
      <c r="I124" s="26"/>
      <c r="J124" s="122">
        <f>BK124</f>
        <v>0</v>
      </c>
      <c r="K124" s="26"/>
      <c r="L124" s="27"/>
      <c r="M124" s="59"/>
      <c r="N124" s="50"/>
      <c r="O124" s="60"/>
      <c r="P124" s="123">
        <f>P125+P148</f>
        <v>0</v>
      </c>
      <c r="Q124" s="60"/>
      <c r="R124" s="123">
        <f>R125+R148</f>
        <v>0</v>
      </c>
      <c r="S124" s="60"/>
      <c r="T124" s="124">
        <f>T125+T148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T124" s="14" t="s">
        <v>67</v>
      </c>
      <c r="AU124" s="14" t="s">
        <v>86</v>
      </c>
      <c r="BK124" s="125">
        <f>BK125+BK148</f>
        <v>0</v>
      </c>
    </row>
    <row r="125" spans="1:65" s="12" customFormat="1" ht="25.9" customHeight="1">
      <c r="B125" s="126"/>
      <c r="D125" s="127" t="s">
        <v>67</v>
      </c>
      <c r="E125" s="128" t="s">
        <v>108</v>
      </c>
      <c r="F125" s="128" t="s">
        <v>109</v>
      </c>
      <c r="J125" s="129">
        <f>BK125</f>
        <v>0</v>
      </c>
      <c r="L125" s="126"/>
      <c r="M125" s="130"/>
      <c r="N125" s="131"/>
      <c r="O125" s="131"/>
      <c r="P125" s="132">
        <f>P126+P128+P133+P136+P146</f>
        <v>0</v>
      </c>
      <c r="Q125" s="131"/>
      <c r="R125" s="132">
        <f>R126+R128+R133+R136+R146</f>
        <v>0</v>
      </c>
      <c r="S125" s="131"/>
      <c r="T125" s="133">
        <f>T126+T128+T133+T136+T146</f>
        <v>0</v>
      </c>
      <c r="AR125" s="127" t="s">
        <v>74</v>
      </c>
      <c r="AT125" s="134" t="s">
        <v>67</v>
      </c>
      <c r="AU125" s="134" t="s">
        <v>68</v>
      </c>
      <c r="AY125" s="127" t="s">
        <v>110</v>
      </c>
      <c r="BK125" s="135">
        <f>BK126+BK128+BK133+BK136+BK146</f>
        <v>0</v>
      </c>
    </row>
    <row r="126" spans="1:65" s="12" customFormat="1" ht="22.9" customHeight="1">
      <c r="B126" s="126"/>
      <c r="D126" s="127" t="s">
        <v>67</v>
      </c>
      <c r="E126" s="136" t="s">
        <v>74</v>
      </c>
      <c r="F126" s="136" t="s">
        <v>111</v>
      </c>
      <c r="J126" s="137">
        <f>BK126</f>
        <v>0</v>
      </c>
      <c r="L126" s="126"/>
      <c r="M126" s="130"/>
      <c r="N126" s="131"/>
      <c r="O126" s="131"/>
      <c r="P126" s="132">
        <f>P127</f>
        <v>0</v>
      </c>
      <c r="Q126" s="131"/>
      <c r="R126" s="132">
        <f>R127</f>
        <v>0</v>
      </c>
      <c r="S126" s="131"/>
      <c r="T126" s="133">
        <f>T127</f>
        <v>0</v>
      </c>
      <c r="AR126" s="127" t="s">
        <v>74</v>
      </c>
      <c r="AT126" s="134" t="s">
        <v>67</v>
      </c>
      <c r="AU126" s="134" t="s">
        <v>74</v>
      </c>
      <c r="AY126" s="127" t="s">
        <v>110</v>
      </c>
      <c r="BK126" s="135">
        <f>BK127</f>
        <v>0</v>
      </c>
    </row>
    <row r="127" spans="1:65" s="2" customFormat="1" ht="42.6" customHeight="1">
      <c r="A127" s="26"/>
      <c r="B127" s="138"/>
      <c r="C127" s="139" t="s">
        <v>74</v>
      </c>
      <c r="D127" s="139" t="s">
        <v>112</v>
      </c>
      <c r="E127" s="140" t="s">
        <v>113</v>
      </c>
      <c r="F127" s="141" t="s">
        <v>114</v>
      </c>
      <c r="G127" s="142" t="s">
        <v>115</v>
      </c>
      <c r="H127" s="143">
        <v>6012</v>
      </c>
      <c r="I127" s="144">
        <v>0</v>
      </c>
      <c r="J127" s="144">
        <f>ROUND(I127*H127,2)</f>
        <v>0</v>
      </c>
      <c r="K127" s="145"/>
      <c r="L127" s="27"/>
      <c r="M127" s="146" t="s">
        <v>1</v>
      </c>
      <c r="N127" s="147" t="s">
        <v>33</v>
      </c>
      <c r="O127" s="148">
        <v>0</v>
      </c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0" t="s">
        <v>116</v>
      </c>
      <c r="AT127" s="150" t="s">
        <v>112</v>
      </c>
      <c r="AU127" s="150" t="s">
        <v>76</v>
      </c>
      <c r="AY127" s="14" t="s">
        <v>110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4" t="s">
        <v>74</v>
      </c>
      <c r="BK127" s="151">
        <f>ROUND(I127*H127,2)</f>
        <v>0</v>
      </c>
      <c r="BL127" s="14" t="s">
        <v>116</v>
      </c>
      <c r="BM127" s="150" t="s">
        <v>76</v>
      </c>
    </row>
    <row r="128" spans="1:65" s="12" customFormat="1" ht="22.9" customHeight="1">
      <c r="B128" s="126"/>
      <c r="D128" s="127" t="s">
        <v>67</v>
      </c>
      <c r="E128" s="136" t="s">
        <v>117</v>
      </c>
      <c r="F128" s="136" t="s">
        <v>118</v>
      </c>
      <c r="J128" s="137">
        <f>BK128</f>
        <v>0</v>
      </c>
      <c r="L128" s="126"/>
      <c r="M128" s="130"/>
      <c r="N128" s="131"/>
      <c r="O128" s="131"/>
      <c r="P128" s="132">
        <f>SUM(P129:P132)</f>
        <v>0</v>
      </c>
      <c r="Q128" s="131"/>
      <c r="R128" s="132">
        <f>SUM(R129:R132)</f>
        <v>0</v>
      </c>
      <c r="S128" s="131"/>
      <c r="T128" s="133">
        <f>SUM(T129:T132)</f>
        <v>0</v>
      </c>
      <c r="AR128" s="127" t="s">
        <v>74</v>
      </c>
      <c r="AT128" s="134" t="s">
        <v>67</v>
      </c>
      <c r="AU128" s="134" t="s">
        <v>74</v>
      </c>
      <c r="AY128" s="127" t="s">
        <v>110</v>
      </c>
      <c r="BK128" s="135">
        <f>SUM(BK129:BK132)</f>
        <v>0</v>
      </c>
    </row>
    <row r="129" spans="1:65" s="2" customFormat="1" ht="23.65" customHeight="1">
      <c r="A129" s="26"/>
      <c r="B129" s="138"/>
      <c r="C129" s="139" t="s">
        <v>76</v>
      </c>
      <c r="D129" s="139" t="s">
        <v>112</v>
      </c>
      <c r="E129" s="140" t="s">
        <v>119</v>
      </c>
      <c r="F129" s="141" t="s">
        <v>120</v>
      </c>
      <c r="G129" s="142" t="s">
        <v>115</v>
      </c>
      <c r="H129" s="143">
        <v>12024</v>
      </c>
      <c r="I129" s="144">
        <v>0</v>
      </c>
      <c r="J129" s="144">
        <f>ROUND(I129*H129,2)</f>
        <v>0</v>
      </c>
      <c r="K129" s="145"/>
      <c r="L129" s="27"/>
      <c r="M129" s="146" t="s">
        <v>1</v>
      </c>
      <c r="N129" s="147" t="s">
        <v>33</v>
      </c>
      <c r="O129" s="148">
        <v>0</v>
      </c>
      <c r="P129" s="148">
        <f>O129*H129</f>
        <v>0</v>
      </c>
      <c r="Q129" s="148">
        <v>0</v>
      </c>
      <c r="R129" s="148">
        <f>Q129*H129</f>
        <v>0</v>
      </c>
      <c r="S129" s="148">
        <v>0</v>
      </c>
      <c r="T129" s="149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0" t="s">
        <v>116</v>
      </c>
      <c r="AT129" s="150" t="s">
        <v>112</v>
      </c>
      <c r="AU129" s="150" t="s">
        <v>76</v>
      </c>
      <c r="AY129" s="14" t="s">
        <v>110</v>
      </c>
      <c r="BE129" s="151">
        <f>IF(N129="základní",J129,0)</f>
        <v>0</v>
      </c>
      <c r="BF129" s="151">
        <f>IF(N129="snížená",J129,0)</f>
        <v>0</v>
      </c>
      <c r="BG129" s="151">
        <f>IF(N129="zákl. přenesená",J129,0)</f>
        <v>0</v>
      </c>
      <c r="BH129" s="151">
        <f>IF(N129="sníž. přenesená",J129,0)</f>
        <v>0</v>
      </c>
      <c r="BI129" s="151">
        <f>IF(N129="nulová",J129,0)</f>
        <v>0</v>
      </c>
      <c r="BJ129" s="14" t="s">
        <v>74</v>
      </c>
      <c r="BK129" s="151">
        <f>ROUND(I129*H129,2)</f>
        <v>0</v>
      </c>
      <c r="BL129" s="14" t="s">
        <v>116</v>
      </c>
      <c r="BM129" s="150" t="s">
        <v>116</v>
      </c>
    </row>
    <row r="130" spans="1:65" s="2" customFormat="1" ht="31.9" customHeight="1">
      <c r="A130" s="26"/>
      <c r="B130" s="138"/>
      <c r="C130" s="139" t="s">
        <v>116</v>
      </c>
      <c r="D130" s="139" t="s">
        <v>112</v>
      </c>
      <c r="E130" s="140" t="s">
        <v>121</v>
      </c>
      <c r="F130" s="141" t="s">
        <v>122</v>
      </c>
      <c r="G130" s="142" t="s">
        <v>115</v>
      </c>
      <c r="H130" s="143">
        <v>6012</v>
      </c>
      <c r="I130" s="144">
        <v>0</v>
      </c>
      <c r="J130" s="144">
        <f>ROUND(I130*H130,2)</f>
        <v>0</v>
      </c>
      <c r="K130" s="145"/>
      <c r="L130" s="27"/>
      <c r="M130" s="146" t="s">
        <v>1</v>
      </c>
      <c r="N130" s="147" t="s">
        <v>33</v>
      </c>
      <c r="O130" s="148">
        <v>0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0" t="s">
        <v>116</v>
      </c>
      <c r="AT130" s="150" t="s">
        <v>112</v>
      </c>
      <c r="AU130" s="150" t="s">
        <v>76</v>
      </c>
      <c r="AY130" s="14" t="s">
        <v>110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4" t="s">
        <v>74</v>
      </c>
      <c r="BK130" s="151">
        <f>ROUND(I130*H130,2)</f>
        <v>0</v>
      </c>
      <c r="BL130" s="14" t="s">
        <v>116</v>
      </c>
      <c r="BM130" s="150" t="s">
        <v>123</v>
      </c>
    </row>
    <row r="131" spans="1:65" s="2" customFormat="1" ht="23.65" customHeight="1">
      <c r="A131" s="26"/>
      <c r="B131" s="138"/>
      <c r="C131" s="139" t="s">
        <v>124</v>
      </c>
      <c r="D131" s="139" t="s">
        <v>112</v>
      </c>
      <c r="E131" s="140" t="s">
        <v>125</v>
      </c>
      <c r="F131" s="141" t="s">
        <v>126</v>
      </c>
      <c r="G131" s="142" t="s">
        <v>115</v>
      </c>
      <c r="H131" s="143">
        <v>6012</v>
      </c>
      <c r="I131" s="144">
        <v>0</v>
      </c>
      <c r="J131" s="144">
        <f>ROUND(I131*H131,2)</f>
        <v>0</v>
      </c>
      <c r="K131" s="145"/>
      <c r="L131" s="27"/>
      <c r="M131" s="146" t="s">
        <v>1</v>
      </c>
      <c r="N131" s="147" t="s">
        <v>33</v>
      </c>
      <c r="O131" s="148">
        <v>0</v>
      </c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0" t="s">
        <v>116</v>
      </c>
      <c r="AT131" s="150" t="s">
        <v>112</v>
      </c>
      <c r="AU131" s="150" t="s">
        <v>76</v>
      </c>
      <c r="AY131" s="14" t="s">
        <v>110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4" t="s">
        <v>74</v>
      </c>
      <c r="BK131" s="151">
        <f>ROUND(I131*H131,2)</f>
        <v>0</v>
      </c>
      <c r="BL131" s="14" t="s">
        <v>116</v>
      </c>
      <c r="BM131" s="150" t="s">
        <v>127</v>
      </c>
    </row>
    <row r="132" spans="1:65" s="2" customFormat="1" ht="21.4" customHeight="1">
      <c r="A132" s="26"/>
      <c r="B132" s="138"/>
      <c r="C132" s="139" t="s">
        <v>117</v>
      </c>
      <c r="D132" s="139" t="s">
        <v>112</v>
      </c>
      <c r="E132" s="140" t="s">
        <v>128</v>
      </c>
      <c r="F132" s="141" t="s">
        <v>129</v>
      </c>
      <c r="G132" s="142" t="s">
        <v>130</v>
      </c>
      <c r="H132" s="143">
        <v>1548</v>
      </c>
      <c r="I132" s="144">
        <v>0</v>
      </c>
      <c r="J132" s="144">
        <f>ROUND(I132*H132,2)</f>
        <v>0</v>
      </c>
      <c r="K132" s="145"/>
      <c r="L132" s="27"/>
      <c r="M132" s="146" t="s">
        <v>1</v>
      </c>
      <c r="N132" s="147" t="s">
        <v>33</v>
      </c>
      <c r="O132" s="148">
        <v>0</v>
      </c>
      <c r="P132" s="148">
        <f>O132*H132</f>
        <v>0</v>
      </c>
      <c r="Q132" s="148">
        <v>0</v>
      </c>
      <c r="R132" s="148">
        <f>Q132*H132</f>
        <v>0</v>
      </c>
      <c r="S132" s="148">
        <v>0</v>
      </c>
      <c r="T132" s="149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0" t="s">
        <v>116</v>
      </c>
      <c r="AT132" s="150" t="s">
        <v>112</v>
      </c>
      <c r="AU132" s="150" t="s">
        <v>76</v>
      </c>
      <c r="AY132" s="14" t="s">
        <v>110</v>
      </c>
      <c r="BE132" s="151">
        <f>IF(N132="základní",J132,0)</f>
        <v>0</v>
      </c>
      <c r="BF132" s="151">
        <f>IF(N132="snížená",J132,0)</f>
        <v>0</v>
      </c>
      <c r="BG132" s="151">
        <f>IF(N132="zákl. přenesená",J132,0)</f>
        <v>0</v>
      </c>
      <c r="BH132" s="151">
        <f>IF(N132="sníž. přenesená",J132,0)</f>
        <v>0</v>
      </c>
      <c r="BI132" s="151">
        <f>IF(N132="nulová",J132,0)</f>
        <v>0</v>
      </c>
      <c r="BJ132" s="14" t="s">
        <v>74</v>
      </c>
      <c r="BK132" s="151">
        <f>ROUND(I132*H132,2)</f>
        <v>0</v>
      </c>
      <c r="BL132" s="14" t="s">
        <v>116</v>
      </c>
      <c r="BM132" s="150" t="s">
        <v>131</v>
      </c>
    </row>
    <row r="133" spans="1:65" s="12" customFormat="1" ht="22.9" customHeight="1">
      <c r="B133" s="126"/>
      <c r="D133" s="127" t="s">
        <v>67</v>
      </c>
      <c r="E133" s="136" t="s">
        <v>127</v>
      </c>
      <c r="F133" s="136" t="s">
        <v>132</v>
      </c>
      <c r="J133" s="137">
        <f>BK133</f>
        <v>0</v>
      </c>
      <c r="L133" s="126"/>
      <c r="M133" s="130"/>
      <c r="N133" s="131"/>
      <c r="O133" s="131"/>
      <c r="P133" s="132">
        <f>SUM(P134:P135)</f>
        <v>0</v>
      </c>
      <c r="Q133" s="131"/>
      <c r="R133" s="132">
        <f>SUM(R134:R135)</f>
        <v>0</v>
      </c>
      <c r="S133" s="131"/>
      <c r="T133" s="133">
        <f>SUM(T134:T135)</f>
        <v>0</v>
      </c>
      <c r="AR133" s="127" t="s">
        <v>74</v>
      </c>
      <c r="AT133" s="134" t="s">
        <v>67</v>
      </c>
      <c r="AU133" s="134" t="s">
        <v>74</v>
      </c>
      <c r="AY133" s="127" t="s">
        <v>110</v>
      </c>
      <c r="BK133" s="135">
        <f>SUM(BK134:BK135)</f>
        <v>0</v>
      </c>
    </row>
    <row r="134" spans="1:65" s="2" customFormat="1" ht="23.65" customHeight="1">
      <c r="A134" s="26"/>
      <c r="B134" s="138"/>
      <c r="C134" s="139" t="s">
        <v>123</v>
      </c>
      <c r="D134" s="139" t="s">
        <v>112</v>
      </c>
      <c r="E134" s="140" t="s">
        <v>133</v>
      </c>
      <c r="F134" s="141" t="s">
        <v>134</v>
      </c>
      <c r="G134" s="142" t="s">
        <v>135</v>
      </c>
      <c r="H134" s="143">
        <v>20</v>
      </c>
      <c r="I134" s="144">
        <v>0</v>
      </c>
      <c r="J134" s="144">
        <f>ROUND(I134*H134,2)</f>
        <v>0</v>
      </c>
      <c r="K134" s="145"/>
      <c r="L134" s="27"/>
      <c r="M134" s="146" t="s">
        <v>1</v>
      </c>
      <c r="N134" s="147" t="s">
        <v>33</v>
      </c>
      <c r="O134" s="148">
        <v>0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0" t="s">
        <v>116</v>
      </c>
      <c r="AT134" s="150" t="s">
        <v>112</v>
      </c>
      <c r="AU134" s="150" t="s">
        <v>76</v>
      </c>
      <c r="AY134" s="14" t="s">
        <v>110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4" t="s">
        <v>74</v>
      </c>
      <c r="BK134" s="151">
        <f>ROUND(I134*H134,2)</f>
        <v>0</v>
      </c>
      <c r="BL134" s="14" t="s">
        <v>116</v>
      </c>
      <c r="BM134" s="150" t="s">
        <v>8</v>
      </c>
    </row>
    <row r="135" spans="1:65" s="2" customFormat="1" ht="23.65" customHeight="1">
      <c r="A135" s="26"/>
      <c r="B135" s="138"/>
      <c r="C135" s="139" t="s">
        <v>136</v>
      </c>
      <c r="D135" s="139" t="s">
        <v>112</v>
      </c>
      <c r="E135" s="140" t="s">
        <v>137</v>
      </c>
      <c r="F135" s="141" t="s">
        <v>138</v>
      </c>
      <c r="G135" s="142" t="s">
        <v>135</v>
      </c>
      <c r="H135" s="143">
        <v>13</v>
      </c>
      <c r="I135" s="144">
        <v>0</v>
      </c>
      <c r="J135" s="144">
        <f>ROUND(I135*H135,2)</f>
        <v>0</v>
      </c>
      <c r="K135" s="145"/>
      <c r="L135" s="27"/>
      <c r="M135" s="146" t="s">
        <v>1</v>
      </c>
      <c r="N135" s="147" t="s">
        <v>33</v>
      </c>
      <c r="O135" s="148">
        <v>0</v>
      </c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0" t="s">
        <v>116</v>
      </c>
      <c r="AT135" s="150" t="s">
        <v>112</v>
      </c>
      <c r="AU135" s="150" t="s">
        <v>76</v>
      </c>
      <c r="AY135" s="14" t="s">
        <v>110</v>
      </c>
      <c r="BE135" s="151">
        <f>IF(N135="základní",J135,0)</f>
        <v>0</v>
      </c>
      <c r="BF135" s="151">
        <f>IF(N135="snížená",J135,0)</f>
        <v>0</v>
      </c>
      <c r="BG135" s="151">
        <f>IF(N135="zákl. přenesená",J135,0)</f>
        <v>0</v>
      </c>
      <c r="BH135" s="151">
        <f>IF(N135="sníž. přenesená",J135,0)</f>
        <v>0</v>
      </c>
      <c r="BI135" s="151">
        <f>IF(N135="nulová",J135,0)</f>
        <v>0</v>
      </c>
      <c r="BJ135" s="14" t="s">
        <v>74</v>
      </c>
      <c r="BK135" s="151">
        <f>ROUND(I135*H135,2)</f>
        <v>0</v>
      </c>
      <c r="BL135" s="14" t="s">
        <v>116</v>
      </c>
      <c r="BM135" s="150" t="s">
        <v>139</v>
      </c>
    </row>
    <row r="136" spans="1:65" s="12" customFormat="1" ht="22.9" customHeight="1">
      <c r="B136" s="126"/>
      <c r="D136" s="127" t="s">
        <v>67</v>
      </c>
      <c r="E136" s="136" t="s">
        <v>140</v>
      </c>
      <c r="F136" s="136" t="s">
        <v>141</v>
      </c>
      <c r="J136" s="137">
        <f>BK136</f>
        <v>0</v>
      </c>
      <c r="L136" s="126"/>
      <c r="M136" s="130"/>
      <c r="N136" s="131"/>
      <c r="O136" s="131"/>
      <c r="P136" s="132">
        <f>SUM(P137:P145)</f>
        <v>0</v>
      </c>
      <c r="Q136" s="131"/>
      <c r="R136" s="132">
        <f>SUM(R137:R145)</f>
        <v>0</v>
      </c>
      <c r="S136" s="131"/>
      <c r="T136" s="133">
        <f>SUM(T137:T145)</f>
        <v>0</v>
      </c>
      <c r="AR136" s="127" t="s">
        <v>74</v>
      </c>
      <c r="AT136" s="134" t="s">
        <v>67</v>
      </c>
      <c r="AU136" s="134" t="s">
        <v>74</v>
      </c>
      <c r="AY136" s="127" t="s">
        <v>110</v>
      </c>
      <c r="BK136" s="135">
        <f>SUM(BK137:BK145)</f>
        <v>0</v>
      </c>
    </row>
    <row r="137" spans="1:65" s="2" customFormat="1" ht="23.65" customHeight="1">
      <c r="A137" s="26"/>
      <c r="B137" s="138"/>
      <c r="C137" s="139" t="s">
        <v>127</v>
      </c>
      <c r="D137" s="139" t="s">
        <v>112</v>
      </c>
      <c r="E137" s="140" t="s">
        <v>142</v>
      </c>
      <c r="F137" s="141" t="s">
        <v>143</v>
      </c>
      <c r="G137" s="142" t="s">
        <v>130</v>
      </c>
      <c r="H137" s="143">
        <v>1074</v>
      </c>
      <c r="I137" s="144">
        <v>0</v>
      </c>
      <c r="J137" s="144">
        <f t="shared" ref="J137:J145" si="0">ROUND(I137*H137,2)</f>
        <v>0</v>
      </c>
      <c r="K137" s="145"/>
      <c r="L137" s="27"/>
      <c r="M137" s="146" t="s">
        <v>1</v>
      </c>
      <c r="N137" s="147" t="s">
        <v>33</v>
      </c>
      <c r="O137" s="148">
        <v>0</v>
      </c>
      <c r="P137" s="148">
        <f t="shared" ref="P137:P145" si="1">O137*H137</f>
        <v>0</v>
      </c>
      <c r="Q137" s="148">
        <v>0</v>
      </c>
      <c r="R137" s="148">
        <f t="shared" ref="R137:R145" si="2">Q137*H137</f>
        <v>0</v>
      </c>
      <c r="S137" s="148">
        <v>0</v>
      </c>
      <c r="T137" s="149">
        <f t="shared" ref="T137:T145" si="3"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0" t="s">
        <v>116</v>
      </c>
      <c r="AT137" s="150" t="s">
        <v>112</v>
      </c>
      <c r="AU137" s="150" t="s">
        <v>76</v>
      </c>
      <c r="AY137" s="14" t="s">
        <v>110</v>
      </c>
      <c r="BE137" s="151">
        <f t="shared" ref="BE137:BE145" si="4">IF(N137="základní",J137,0)</f>
        <v>0</v>
      </c>
      <c r="BF137" s="151">
        <f t="shared" ref="BF137:BF145" si="5">IF(N137="snížená",J137,0)</f>
        <v>0</v>
      </c>
      <c r="BG137" s="151">
        <f t="shared" ref="BG137:BG145" si="6">IF(N137="zákl. přenesená",J137,0)</f>
        <v>0</v>
      </c>
      <c r="BH137" s="151">
        <f t="shared" ref="BH137:BH145" si="7">IF(N137="sníž. přenesená",J137,0)</f>
        <v>0</v>
      </c>
      <c r="BI137" s="151">
        <f t="shared" ref="BI137:BI145" si="8">IF(N137="nulová",J137,0)</f>
        <v>0</v>
      </c>
      <c r="BJ137" s="14" t="s">
        <v>74</v>
      </c>
      <c r="BK137" s="151">
        <f t="shared" ref="BK137:BK145" si="9">ROUND(I137*H137,2)</f>
        <v>0</v>
      </c>
      <c r="BL137" s="14" t="s">
        <v>116</v>
      </c>
      <c r="BM137" s="150" t="s">
        <v>144</v>
      </c>
    </row>
    <row r="138" spans="1:65" s="2" customFormat="1" ht="23.65" customHeight="1">
      <c r="A138" s="26"/>
      <c r="B138" s="138"/>
      <c r="C138" s="139" t="s">
        <v>140</v>
      </c>
      <c r="D138" s="139" t="s">
        <v>112</v>
      </c>
      <c r="E138" s="140" t="s">
        <v>145</v>
      </c>
      <c r="F138" s="141" t="s">
        <v>146</v>
      </c>
      <c r="G138" s="142" t="s">
        <v>130</v>
      </c>
      <c r="H138" s="143">
        <v>60</v>
      </c>
      <c r="I138" s="144">
        <v>0</v>
      </c>
      <c r="J138" s="144">
        <f t="shared" si="0"/>
        <v>0</v>
      </c>
      <c r="K138" s="145"/>
      <c r="L138" s="27"/>
      <c r="M138" s="146" t="s">
        <v>1</v>
      </c>
      <c r="N138" s="147" t="s">
        <v>33</v>
      </c>
      <c r="O138" s="148">
        <v>0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0" t="s">
        <v>116</v>
      </c>
      <c r="AT138" s="150" t="s">
        <v>112</v>
      </c>
      <c r="AU138" s="150" t="s">
        <v>76</v>
      </c>
      <c r="AY138" s="14" t="s">
        <v>110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4" t="s">
        <v>74</v>
      </c>
      <c r="BK138" s="151">
        <f t="shared" si="9"/>
        <v>0</v>
      </c>
      <c r="BL138" s="14" t="s">
        <v>116</v>
      </c>
      <c r="BM138" s="150" t="s">
        <v>147</v>
      </c>
    </row>
    <row r="139" spans="1:65" s="2" customFormat="1" ht="23.65" customHeight="1">
      <c r="A139" s="26"/>
      <c r="B139" s="138"/>
      <c r="C139" s="139" t="s">
        <v>131</v>
      </c>
      <c r="D139" s="139" t="s">
        <v>112</v>
      </c>
      <c r="E139" s="140" t="s">
        <v>148</v>
      </c>
      <c r="F139" s="141" t="s">
        <v>149</v>
      </c>
      <c r="G139" s="142" t="s">
        <v>115</v>
      </c>
      <c r="H139" s="143">
        <v>78</v>
      </c>
      <c r="I139" s="144">
        <v>0</v>
      </c>
      <c r="J139" s="144">
        <f t="shared" si="0"/>
        <v>0</v>
      </c>
      <c r="K139" s="145"/>
      <c r="L139" s="27"/>
      <c r="M139" s="146" t="s">
        <v>1</v>
      </c>
      <c r="N139" s="147" t="s">
        <v>33</v>
      </c>
      <c r="O139" s="148">
        <v>0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0" t="s">
        <v>116</v>
      </c>
      <c r="AT139" s="150" t="s">
        <v>112</v>
      </c>
      <c r="AU139" s="150" t="s">
        <v>76</v>
      </c>
      <c r="AY139" s="14" t="s">
        <v>110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4" t="s">
        <v>74</v>
      </c>
      <c r="BK139" s="151">
        <f t="shared" si="9"/>
        <v>0</v>
      </c>
      <c r="BL139" s="14" t="s">
        <v>116</v>
      </c>
      <c r="BM139" s="150" t="s">
        <v>150</v>
      </c>
    </row>
    <row r="140" spans="1:65" s="2" customFormat="1" ht="15" customHeight="1">
      <c r="A140" s="26"/>
      <c r="B140" s="138"/>
      <c r="C140" s="139" t="s">
        <v>151</v>
      </c>
      <c r="D140" s="139" t="s">
        <v>112</v>
      </c>
      <c r="E140" s="140" t="s">
        <v>152</v>
      </c>
      <c r="F140" s="141" t="s">
        <v>153</v>
      </c>
      <c r="G140" s="142" t="s">
        <v>130</v>
      </c>
      <c r="H140" s="143">
        <v>1134</v>
      </c>
      <c r="I140" s="144">
        <v>0</v>
      </c>
      <c r="J140" s="144">
        <f t="shared" si="0"/>
        <v>0</v>
      </c>
      <c r="K140" s="145"/>
      <c r="L140" s="27"/>
      <c r="M140" s="146" t="s">
        <v>1</v>
      </c>
      <c r="N140" s="147" t="s">
        <v>33</v>
      </c>
      <c r="O140" s="148">
        <v>0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0" t="s">
        <v>116</v>
      </c>
      <c r="AT140" s="150" t="s">
        <v>112</v>
      </c>
      <c r="AU140" s="150" t="s">
        <v>76</v>
      </c>
      <c r="AY140" s="14" t="s">
        <v>110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4" t="s">
        <v>74</v>
      </c>
      <c r="BK140" s="151">
        <f t="shared" si="9"/>
        <v>0</v>
      </c>
      <c r="BL140" s="14" t="s">
        <v>116</v>
      </c>
      <c r="BM140" s="150" t="s">
        <v>154</v>
      </c>
    </row>
    <row r="141" spans="1:65" s="2" customFormat="1" ht="15" customHeight="1">
      <c r="A141" s="26"/>
      <c r="B141" s="138"/>
      <c r="C141" s="139" t="s">
        <v>8</v>
      </c>
      <c r="D141" s="139" t="s">
        <v>112</v>
      </c>
      <c r="E141" s="140" t="s">
        <v>155</v>
      </c>
      <c r="F141" s="141" t="s">
        <v>156</v>
      </c>
      <c r="G141" s="142" t="s">
        <v>115</v>
      </c>
      <c r="H141" s="143">
        <v>78</v>
      </c>
      <c r="I141" s="144">
        <v>0</v>
      </c>
      <c r="J141" s="144">
        <f t="shared" si="0"/>
        <v>0</v>
      </c>
      <c r="K141" s="145"/>
      <c r="L141" s="27"/>
      <c r="M141" s="146" t="s">
        <v>1</v>
      </c>
      <c r="N141" s="147" t="s">
        <v>33</v>
      </c>
      <c r="O141" s="148">
        <v>0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0" t="s">
        <v>116</v>
      </c>
      <c r="AT141" s="150" t="s">
        <v>112</v>
      </c>
      <c r="AU141" s="150" t="s">
        <v>76</v>
      </c>
      <c r="AY141" s="14" t="s">
        <v>110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4" t="s">
        <v>74</v>
      </c>
      <c r="BK141" s="151">
        <f t="shared" si="9"/>
        <v>0</v>
      </c>
      <c r="BL141" s="14" t="s">
        <v>116</v>
      </c>
      <c r="BM141" s="150" t="s">
        <v>157</v>
      </c>
    </row>
    <row r="142" spans="1:65" s="2" customFormat="1" ht="23.65" customHeight="1">
      <c r="A142" s="26"/>
      <c r="B142" s="138"/>
      <c r="C142" s="139" t="s">
        <v>158</v>
      </c>
      <c r="D142" s="139" t="s">
        <v>112</v>
      </c>
      <c r="E142" s="140" t="s">
        <v>159</v>
      </c>
      <c r="F142" s="141" t="s">
        <v>160</v>
      </c>
      <c r="G142" s="142" t="s">
        <v>130</v>
      </c>
      <c r="H142" s="143">
        <v>1548</v>
      </c>
      <c r="I142" s="144">
        <v>0</v>
      </c>
      <c r="J142" s="144">
        <f t="shared" si="0"/>
        <v>0</v>
      </c>
      <c r="K142" s="145"/>
      <c r="L142" s="27"/>
      <c r="M142" s="146" t="s">
        <v>1</v>
      </c>
      <c r="N142" s="147" t="s">
        <v>33</v>
      </c>
      <c r="O142" s="148">
        <v>0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0" t="s">
        <v>116</v>
      </c>
      <c r="AT142" s="150" t="s">
        <v>112</v>
      </c>
      <c r="AU142" s="150" t="s">
        <v>76</v>
      </c>
      <c r="AY142" s="14" t="s">
        <v>110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4" t="s">
        <v>74</v>
      </c>
      <c r="BK142" s="151">
        <f t="shared" si="9"/>
        <v>0</v>
      </c>
      <c r="BL142" s="14" t="s">
        <v>116</v>
      </c>
      <c r="BM142" s="150" t="s">
        <v>161</v>
      </c>
    </row>
    <row r="143" spans="1:65" s="2" customFormat="1" ht="23.65" customHeight="1">
      <c r="A143" s="26"/>
      <c r="B143" s="138"/>
      <c r="C143" s="139" t="s">
        <v>139</v>
      </c>
      <c r="D143" s="139" t="s">
        <v>112</v>
      </c>
      <c r="E143" s="140" t="s">
        <v>162</v>
      </c>
      <c r="F143" s="141" t="s">
        <v>163</v>
      </c>
      <c r="G143" s="142" t="s">
        <v>130</v>
      </c>
      <c r="H143" s="143">
        <v>524</v>
      </c>
      <c r="I143" s="144">
        <v>0</v>
      </c>
      <c r="J143" s="144">
        <f t="shared" si="0"/>
        <v>0</v>
      </c>
      <c r="K143" s="145"/>
      <c r="L143" s="27"/>
      <c r="M143" s="146" t="s">
        <v>1</v>
      </c>
      <c r="N143" s="147" t="s">
        <v>33</v>
      </c>
      <c r="O143" s="148">
        <v>0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0" t="s">
        <v>116</v>
      </c>
      <c r="AT143" s="150" t="s">
        <v>112</v>
      </c>
      <c r="AU143" s="150" t="s">
        <v>76</v>
      </c>
      <c r="AY143" s="14" t="s">
        <v>110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4" t="s">
        <v>74</v>
      </c>
      <c r="BK143" s="151">
        <f t="shared" si="9"/>
        <v>0</v>
      </c>
      <c r="BL143" s="14" t="s">
        <v>116</v>
      </c>
      <c r="BM143" s="150" t="s">
        <v>164</v>
      </c>
    </row>
    <row r="144" spans="1:65" s="2" customFormat="1" ht="23.65" customHeight="1">
      <c r="A144" s="26"/>
      <c r="B144" s="138"/>
      <c r="C144" s="139" t="s">
        <v>165</v>
      </c>
      <c r="D144" s="139" t="s">
        <v>112</v>
      </c>
      <c r="E144" s="140" t="s">
        <v>166</v>
      </c>
      <c r="F144" s="141" t="s">
        <v>167</v>
      </c>
      <c r="G144" s="142" t="s">
        <v>130</v>
      </c>
      <c r="H144" s="143">
        <v>524</v>
      </c>
      <c r="I144" s="144">
        <v>0</v>
      </c>
      <c r="J144" s="144">
        <f t="shared" si="0"/>
        <v>0</v>
      </c>
      <c r="K144" s="145"/>
      <c r="L144" s="27"/>
      <c r="M144" s="146" t="s">
        <v>1</v>
      </c>
      <c r="N144" s="147" t="s">
        <v>33</v>
      </c>
      <c r="O144" s="148">
        <v>0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0" t="s">
        <v>116</v>
      </c>
      <c r="AT144" s="150" t="s">
        <v>112</v>
      </c>
      <c r="AU144" s="150" t="s">
        <v>76</v>
      </c>
      <c r="AY144" s="14" t="s">
        <v>110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4" t="s">
        <v>74</v>
      </c>
      <c r="BK144" s="151">
        <f t="shared" si="9"/>
        <v>0</v>
      </c>
      <c r="BL144" s="14" t="s">
        <v>116</v>
      </c>
      <c r="BM144" s="150" t="s">
        <v>168</v>
      </c>
    </row>
    <row r="145" spans="1:65" s="2" customFormat="1" ht="23.65" customHeight="1">
      <c r="A145" s="26"/>
      <c r="B145" s="138"/>
      <c r="C145" s="139" t="s">
        <v>144</v>
      </c>
      <c r="D145" s="139" t="s">
        <v>112</v>
      </c>
      <c r="E145" s="140" t="s">
        <v>169</v>
      </c>
      <c r="F145" s="141" t="s">
        <v>170</v>
      </c>
      <c r="G145" s="142" t="s">
        <v>115</v>
      </c>
      <c r="H145" s="143">
        <v>6012</v>
      </c>
      <c r="I145" s="144">
        <v>0</v>
      </c>
      <c r="J145" s="144">
        <f t="shared" si="0"/>
        <v>0</v>
      </c>
      <c r="K145" s="145"/>
      <c r="L145" s="27"/>
      <c r="M145" s="146" t="s">
        <v>1</v>
      </c>
      <c r="N145" s="147" t="s">
        <v>33</v>
      </c>
      <c r="O145" s="148">
        <v>0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0" t="s">
        <v>116</v>
      </c>
      <c r="AT145" s="150" t="s">
        <v>112</v>
      </c>
      <c r="AU145" s="150" t="s">
        <v>76</v>
      </c>
      <c r="AY145" s="14" t="s">
        <v>110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4" t="s">
        <v>74</v>
      </c>
      <c r="BK145" s="151">
        <f t="shared" si="9"/>
        <v>0</v>
      </c>
      <c r="BL145" s="14" t="s">
        <v>116</v>
      </c>
      <c r="BM145" s="150" t="s">
        <v>171</v>
      </c>
    </row>
    <row r="146" spans="1:65" s="12" customFormat="1" ht="22.9" customHeight="1">
      <c r="B146" s="126"/>
      <c r="D146" s="127" t="s">
        <v>67</v>
      </c>
      <c r="E146" s="136" t="s">
        <v>172</v>
      </c>
      <c r="F146" s="136" t="s">
        <v>173</v>
      </c>
      <c r="J146" s="137">
        <f>BK146</f>
        <v>0</v>
      </c>
      <c r="L146" s="126"/>
      <c r="M146" s="130"/>
      <c r="N146" s="131"/>
      <c r="O146" s="131"/>
      <c r="P146" s="132">
        <f>P147</f>
        <v>0</v>
      </c>
      <c r="Q146" s="131"/>
      <c r="R146" s="132">
        <f>R147</f>
        <v>0</v>
      </c>
      <c r="S146" s="131"/>
      <c r="T146" s="133">
        <f>T147</f>
        <v>0</v>
      </c>
      <c r="AR146" s="127" t="s">
        <v>74</v>
      </c>
      <c r="AT146" s="134" t="s">
        <v>67</v>
      </c>
      <c r="AU146" s="134" t="s">
        <v>74</v>
      </c>
      <c r="AY146" s="127" t="s">
        <v>110</v>
      </c>
      <c r="BK146" s="135">
        <f>BK147</f>
        <v>0</v>
      </c>
    </row>
    <row r="147" spans="1:65" s="2" customFormat="1" ht="23.65" customHeight="1">
      <c r="A147" s="26"/>
      <c r="B147" s="138"/>
      <c r="C147" s="139" t="s">
        <v>174</v>
      </c>
      <c r="D147" s="139" t="s">
        <v>112</v>
      </c>
      <c r="E147" s="140" t="s">
        <v>175</v>
      </c>
      <c r="F147" s="141" t="s">
        <v>176</v>
      </c>
      <c r="G147" s="142" t="s">
        <v>177</v>
      </c>
      <c r="H147" s="143">
        <v>1418.83</v>
      </c>
      <c r="I147" s="144">
        <v>0</v>
      </c>
      <c r="J147" s="144">
        <f>ROUND(I147*H147,2)</f>
        <v>0</v>
      </c>
      <c r="K147" s="145"/>
      <c r="L147" s="27"/>
      <c r="M147" s="146" t="s">
        <v>1</v>
      </c>
      <c r="N147" s="147" t="s">
        <v>33</v>
      </c>
      <c r="O147" s="148">
        <v>0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0" t="s">
        <v>116</v>
      </c>
      <c r="AT147" s="150" t="s">
        <v>112</v>
      </c>
      <c r="AU147" s="150" t="s">
        <v>76</v>
      </c>
      <c r="AY147" s="14" t="s">
        <v>110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4" t="s">
        <v>74</v>
      </c>
      <c r="BK147" s="151">
        <f>ROUND(I147*H147,2)</f>
        <v>0</v>
      </c>
      <c r="BL147" s="14" t="s">
        <v>116</v>
      </c>
      <c r="BM147" s="150" t="s">
        <v>178</v>
      </c>
    </row>
    <row r="148" spans="1:65" s="12" customFormat="1" ht="25.9" customHeight="1">
      <c r="B148" s="126"/>
      <c r="D148" s="127" t="s">
        <v>67</v>
      </c>
      <c r="E148" s="128" t="s">
        <v>179</v>
      </c>
      <c r="F148" s="128" t="s">
        <v>180</v>
      </c>
      <c r="J148" s="129">
        <f>BK148</f>
        <v>0</v>
      </c>
      <c r="L148" s="126"/>
      <c r="M148" s="130"/>
      <c r="N148" s="131"/>
      <c r="O148" s="131"/>
      <c r="P148" s="132">
        <f>P149</f>
        <v>0</v>
      </c>
      <c r="Q148" s="131"/>
      <c r="R148" s="132">
        <f>R149</f>
        <v>0</v>
      </c>
      <c r="S148" s="131"/>
      <c r="T148" s="133">
        <f>T149</f>
        <v>0</v>
      </c>
      <c r="AR148" s="127" t="s">
        <v>117</v>
      </c>
      <c r="AT148" s="134" t="s">
        <v>67</v>
      </c>
      <c r="AU148" s="134" t="s">
        <v>68</v>
      </c>
      <c r="AY148" s="127" t="s">
        <v>110</v>
      </c>
      <c r="BK148" s="135">
        <f>BK149</f>
        <v>0</v>
      </c>
    </row>
    <row r="149" spans="1:65" s="12" customFormat="1" ht="22.9" customHeight="1">
      <c r="B149" s="126"/>
      <c r="D149" s="127" t="s">
        <v>67</v>
      </c>
      <c r="E149" s="136" t="s">
        <v>181</v>
      </c>
      <c r="F149" s="136" t="s">
        <v>182</v>
      </c>
      <c r="J149" s="137">
        <f>BK149</f>
        <v>0</v>
      </c>
      <c r="L149" s="126"/>
      <c r="M149" s="130"/>
      <c r="N149" s="131"/>
      <c r="O149" s="131"/>
      <c r="P149" s="132">
        <f>P150</f>
        <v>0</v>
      </c>
      <c r="Q149" s="131"/>
      <c r="R149" s="132">
        <f>R150</f>
        <v>0</v>
      </c>
      <c r="S149" s="131"/>
      <c r="T149" s="133">
        <f>T150</f>
        <v>0</v>
      </c>
      <c r="AR149" s="127" t="s">
        <v>117</v>
      </c>
      <c r="AT149" s="134" t="s">
        <v>67</v>
      </c>
      <c r="AU149" s="134" t="s">
        <v>74</v>
      </c>
      <c r="AY149" s="127" t="s">
        <v>110</v>
      </c>
      <c r="BK149" s="135">
        <f>BK150</f>
        <v>0</v>
      </c>
    </row>
    <row r="150" spans="1:65" s="2" customFormat="1" ht="15" customHeight="1">
      <c r="A150" s="26"/>
      <c r="B150" s="138"/>
      <c r="C150" s="139" t="s">
        <v>147</v>
      </c>
      <c r="D150" s="139" t="s">
        <v>112</v>
      </c>
      <c r="E150" s="140" t="s">
        <v>183</v>
      </c>
      <c r="F150" s="141" t="s">
        <v>184</v>
      </c>
      <c r="G150" s="142" t="s">
        <v>185</v>
      </c>
      <c r="H150" s="143">
        <v>1</v>
      </c>
      <c r="I150" s="144">
        <v>0</v>
      </c>
      <c r="J150" s="144">
        <f>ROUND(I150*H150,2)</f>
        <v>0</v>
      </c>
      <c r="K150" s="145"/>
      <c r="L150" s="27"/>
      <c r="M150" s="152" t="s">
        <v>1</v>
      </c>
      <c r="N150" s="153" t="s">
        <v>33</v>
      </c>
      <c r="O150" s="154">
        <v>0</v>
      </c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0" t="s">
        <v>116</v>
      </c>
      <c r="AT150" s="150" t="s">
        <v>112</v>
      </c>
      <c r="AU150" s="150" t="s">
        <v>76</v>
      </c>
      <c r="AY150" s="14" t="s">
        <v>110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4" t="s">
        <v>74</v>
      </c>
      <c r="BK150" s="151">
        <f>ROUND(I150*H150,2)</f>
        <v>0</v>
      </c>
      <c r="BL150" s="14" t="s">
        <v>116</v>
      </c>
      <c r="BM150" s="150" t="s">
        <v>186</v>
      </c>
    </row>
    <row r="151" spans="1:65" s="2" customFormat="1" ht="6.95" customHeight="1">
      <c r="A151" s="26"/>
      <c r="B151" s="41"/>
      <c r="C151" s="42"/>
      <c r="D151" s="42"/>
      <c r="E151" s="42"/>
      <c r="F151" s="42"/>
      <c r="G151" s="42"/>
      <c r="H151" s="42"/>
      <c r="I151" s="42"/>
      <c r="J151" s="42"/>
      <c r="K151" s="42"/>
      <c r="L151" s="27"/>
      <c r="M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</row>
  </sheetData>
  <autoFilter ref="C123:K150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5"/>
  <sheetViews>
    <sheetView showGridLines="0" tabSelected="1" topLeftCell="A28" workbookViewId="0">
      <selection activeCell="I120" sqref="I120"/>
    </sheetView>
  </sheetViews>
  <sheetFormatPr defaultRowHeight="11.25"/>
  <cols>
    <col min="1" max="1" width="8.5" style="1" customWidth="1"/>
    <col min="2" max="2" width="1.1640625" style="1" customWidth="1"/>
    <col min="3" max="3" width="4.33203125" style="1" customWidth="1"/>
    <col min="4" max="4" width="4.5" style="1" customWidth="1"/>
    <col min="5" max="5" width="17.5" style="1" customWidth="1"/>
    <col min="6" max="6" width="52.1640625" style="1" customWidth="1"/>
    <col min="7" max="7" width="7.6640625" style="1" customWidth="1"/>
    <col min="8" max="8" width="14.33203125" style="1" customWidth="1"/>
    <col min="9" max="9" width="16.1640625" style="1" customWidth="1"/>
    <col min="10" max="10" width="22.83203125" style="1" customWidth="1"/>
    <col min="11" max="11" width="22.83203125" style="1" hidden="1" customWidth="1"/>
    <col min="12" max="12" width="9.5" style="1" customWidth="1"/>
    <col min="13" max="13" width="11.1640625" style="1" hidden="1" customWidth="1"/>
    <col min="14" max="14" width="9.1640625" style="1" hidden="1"/>
    <col min="15" max="20" width="14.5" style="1" hidden="1" customWidth="1"/>
    <col min="21" max="21" width="16.6640625" style="1" hidden="1" customWidth="1"/>
    <col min="22" max="22" width="12.6640625" style="1" customWidth="1"/>
    <col min="23" max="23" width="16.6640625" style="1" customWidth="1"/>
    <col min="24" max="24" width="12.6640625" style="1" customWidth="1"/>
    <col min="25" max="25" width="15.5" style="1" customWidth="1"/>
    <col min="26" max="26" width="11.33203125" style="1" customWidth="1"/>
    <col min="27" max="27" width="15.5" style="1" customWidth="1"/>
    <col min="28" max="28" width="16.6640625" style="1" customWidth="1"/>
    <col min="29" max="29" width="11.33203125" style="1" customWidth="1"/>
    <col min="30" max="30" width="15.5" style="1" customWidth="1"/>
    <col min="31" max="31" width="16.6640625" style="1" customWidth="1"/>
    <col min="44" max="65" width="9.1640625" style="1" hidden="1"/>
  </cols>
  <sheetData>
    <row r="1" spans="1:46">
      <c r="A1" s="87"/>
    </row>
    <row r="2" spans="1:46" s="1" customFormat="1" ht="36.950000000000003" customHeight="1">
      <c r="L2" s="177" t="s">
        <v>5</v>
      </c>
      <c r="M2" s="157"/>
      <c r="N2" s="157"/>
      <c r="O2" s="157"/>
      <c r="P2" s="157"/>
      <c r="Q2" s="157"/>
      <c r="R2" s="157"/>
      <c r="S2" s="157"/>
      <c r="T2" s="157"/>
      <c r="U2" s="157"/>
      <c r="V2" s="157"/>
      <c r="AT2" s="14" t="s">
        <v>79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80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5" customHeight="1">
      <c r="B7" s="17"/>
      <c r="E7" s="191" t="str">
        <f>'Rekapitulace stavby'!K6</f>
        <v>II/381 Křepice- průtah</v>
      </c>
      <c r="F7" s="192"/>
      <c r="G7" s="192"/>
      <c r="H7" s="192"/>
      <c r="L7" s="17"/>
    </row>
    <row r="8" spans="1:46" s="2" customFormat="1" ht="12" customHeight="1">
      <c r="A8" s="26"/>
      <c r="B8" s="27"/>
      <c r="C8" s="26"/>
      <c r="D8" s="23" t="s">
        <v>81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5" customHeight="1">
      <c r="A9" s="26"/>
      <c r="B9" s="27"/>
      <c r="C9" s="26"/>
      <c r="D9" s="26"/>
      <c r="E9" s="188" t="s">
        <v>187</v>
      </c>
      <c r="F9" s="190"/>
      <c r="G9" s="190"/>
      <c r="H9" s="190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IF('Rekapitulace stavby'!AN10="","",'Rekapitulace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IF('Rekapitulace stavby'!E11="","",'Rekapitulace stavby'!E11)</f>
        <v xml:space="preserve"> </v>
      </c>
      <c r="F15" s="26"/>
      <c r="G15" s="26"/>
      <c r="H15" s="26"/>
      <c r="I15" s="23" t="s">
        <v>22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21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56" t="str">
        <f>'Rekapitulace stavby'!E14</f>
        <v xml:space="preserve"> </v>
      </c>
      <c r="F18" s="156"/>
      <c r="G18" s="156"/>
      <c r="H18" s="156"/>
      <c r="I18" s="23" t="s">
        <v>22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21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22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26</v>
      </c>
      <c r="E23" s="26"/>
      <c r="F23" s="26"/>
      <c r="G23" s="26"/>
      <c r="H23" s="26"/>
      <c r="I23" s="23" t="s">
        <v>21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IF('Rekapitulace stavby'!E20="","",'Rekapitulace stavby'!E20)</f>
        <v xml:space="preserve"> </v>
      </c>
      <c r="F24" s="26"/>
      <c r="G24" s="26"/>
      <c r="H24" s="26"/>
      <c r="I24" s="23" t="s">
        <v>22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27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5" customHeight="1">
      <c r="A27" s="89"/>
      <c r="B27" s="90"/>
      <c r="C27" s="89"/>
      <c r="D27" s="89"/>
      <c r="E27" s="159" t="s">
        <v>1</v>
      </c>
      <c r="F27" s="159"/>
      <c r="G27" s="159"/>
      <c r="H27" s="159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28</v>
      </c>
      <c r="E30" s="26"/>
      <c r="F30" s="26"/>
      <c r="G30" s="26"/>
      <c r="H30" s="26"/>
      <c r="I30" s="26"/>
      <c r="J30" s="65">
        <f>ROUND(J119,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30</v>
      </c>
      <c r="G32" s="26"/>
      <c r="H32" s="26"/>
      <c r="I32" s="30" t="s">
        <v>29</v>
      </c>
      <c r="J32" s="30" t="s">
        <v>31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32</v>
      </c>
      <c r="E33" s="23" t="s">
        <v>33</v>
      </c>
      <c r="F33" s="94">
        <f>ROUND((SUM(BE119:BE124)),  2)</f>
        <v>0</v>
      </c>
      <c r="G33" s="26"/>
      <c r="H33" s="26"/>
      <c r="I33" s="95">
        <v>0.21</v>
      </c>
      <c r="J33" s="94">
        <f>ROUND(((SUM(BE119:BE124))*I33),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34</v>
      </c>
      <c r="F34" s="94">
        <f>ROUND((SUM(BF119:BF124)),  2)</f>
        <v>0</v>
      </c>
      <c r="G34" s="26"/>
      <c r="H34" s="26"/>
      <c r="I34" s="95">
        <v>0.12</v>
      </c>
      <c r="J34" s="94">
        <f>ROUND(((SUM(BF119:BF124))*I34),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35</v>
      </c>
      <c r="F35" s="94">
        <f>ROUND((SUM(BG119:BG124)),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36</v>
      </c>
      <c r="F36" s="94">
        <f>ROUND((SUM(BH119:BH124)),  2)</f>
        <v>0</v>
      </c>
      <c r="G36" s="26"/>
      <c r="H36" s="26"/>
      <c r="I36" s="95">
        <v>0.12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37</v>
      </c>
      <c r="F37" s="94">
        <f>ROUND((SUM(BI119:BI124)),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38</v>
      </c>
      <c r="E39" s="54"/>
      <c r="F39" s="54"/>
      <c r="G39" s="98" t="s">
        <v>39</v>
      </c>
      <c r="H39" s="99" t="s">
        <v>40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43</v>
      </c>
      <c r="E61" s="29"/>
      <c r="F61" s="102" t="s">
        <v>44</v>
      </c>
      <c r="G61" s="39" t="s">
        <v>43</v>
      </c>
      <c r="H61" s="29"/>
      <c r="I61" s="29"/>
      <c r="J61" s="103" t="s">
        <v>44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45</v>
      </c>
      <c r="E65" s="40"/>
      <c r="F65" s="40"/>
      <c r="G65" s="37" t="s">
        <v>46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43</v>
      </c>
      <c r="E76" s="29"/>
      <c r="F76" s="102" t="s">
        <v>44</v>
      </c>
      <c r="G76" s="39" t="s">
        <v>43</v>
      </c>
      <c r="H76" s="29"/>
      <c r="I76" s="29"/>
      <c r="J76" s="103" t="s">
        <v>44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82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5" customHeight="1">
      <c r="A85" s="26"/>
      <c r="B85" s="27"/>
      <c r="C85" s="26"/>
      <c r="D85" s="26"/>
      <c r="E85" s="191" t="str">
        <f>E7</f>
        <v>II/381 Křepice- průtah</v>
      </c>
      <c r="F85" s="192"/>
      <c r="G85" s="192"/>
      <c r="H85" s="192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81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5" customHeight="1">
      <c r="A87" s="26"/>
      <c r="B87" s="27"/>
      <c r="C87" s="26"/>
      <c r="D87" s="26"/>
      <c r="E87" s="188" t="str">
        <f>E9</f>
        <v>02 - Vedlejší a ostatní náklady</v>
      </c>
      <c r="F87" s="190"/>
      <c r="G87" s="190"/>
      <c r="H87" s="190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4.85" customHeight="1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24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4.8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26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83</v>
      </c>
      <c r="D94" s="96"/>
      <c r="E94" s="96"/>
      <c r="F94" s="96"/>
      <c r="G94" s="96"/>
      <c r="H94" s="96"/>
      <c r="I94" s="96"/>
      <c r="J94" s="105" t="s">
        <v>84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85</v>
      </c>
      <c r="D96" s="26"/>
      <c r="E96" s="26"/>
      <c r="F96" s="26"/>
      <c r="G96" s="26"/>
      <c r="H96" s="26"/>
      <c r="I96" s="26"/>
      <c r="J96" s="65">
        <f>J119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86</v>
      </c>
    </row>
    <row r="97" spans="1:31" s="9" customFormat="1" ht="24.95" customHeight="1">
      <c r="B97" s="107"/>
      <c r="D97" s="108" t="s">
        <v>93</v>
      </c>
      <c r="E97" s="109"/>
      <c r="F97" s="109"/>
      <c r="G97" s="109"/>
      <c r="H97" s="109"/>
      <c r="I97" s="109"/>
      <c r="J97" s="110">
        <f>J120</f>
        <v>0</v>
      </c>
      <c r="L97" s="107"/>
    </row>
    <row r="98" spans="1:31" s="10" customFormat="1" ht="19.899999999999999" customHeight="1">
      <c r="B98" s="111"/>
      <c r="D98" s="112" t="s">
        <v>94</v>
      </c>
      <c r="E98" s="113"/>
      <c r="F98" s="113"/>
      <c r="G98" s="113"/>
      <c r="H98" s="113"/>
      <c r="I98" s="113"/>
      <c r="J98" s="114">
        <f>J121</f>
        <v>0</v>
      </c>
      <c r="L98" s="111"/>
    </row>
    <row r="99" spans="1:31" s="10" customFormat="1" ht="19.899999999999999" customHeight="1">
      <c r="B99" s="111"/>
      <c r="D99" s="112" t="s">
        <v>188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31" s="2" customFormat="1" ht="21.75" customHeight="1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2" customFormat="1" ht="6.95" customHeight="1">
      <c r="A101" s="26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5" spans="1:31" s="2" customFormat="1" ht="6.95" customHeight="1">
      <c r="A105" s="26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24.95" customHeight="1">
      <c r="A106" s="26"/>
      <c r="B106" s="27"/>
      <c r="C106" s="18" t="s">
        <v>95</v>
      </c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5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2" customHeight="1">
      <c r="A108" s="26"/>
      <c r="B108" s="27"/>
      <c r="C108" s="23" t="s">
        <v>14</v>
      </c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5" customHeight="1">
      <c r="A109" s="26"/>
      <c r="B109" s="27"/>
      <c r="C109" s="26"/>
      <c r="D109" s="26"/>
      <c r="E109" s="191" t="str">
        <f>E7</f>
        <v>II/381 Křepice- průtah</v>
      </c>
      <c r="F109" s="192"/>
      <c r="G109" s="192"/>
      <c r="H109" s="192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81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5" customHeight="1">
      <c r="A111" s="26"/>
      <c r="B111" s="27"/>
      <c r="C111" s="26"/>
      <c r="D111" s="26"/>
      <c r="E111" s="188" t="str">
        <f>E9</f>
        <v>02 - Vedlejší a ostatní náklady</v>
      </c>
      <c r="F111" s="190"/>
      <c r="G111" s="190"/>
      <c r="H111" s="190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17</v>
      </c>
      <c r="D113" s="26"/>
      <c r="E113" s="26"/>
      <c r="F113" s="21" t="str">
        <f>F12</f>
        <v xml:space="preserve"> </v>
      </c>
      <c r="G113" s="26"/>
      <c r="H113" s="26"/>
      <c r="I113" s="23" t="s">
        <v>19</v>
      </c>
      <c r="J113" s="49" t="str">
        <f>IF(J12="","",J12)</f>
        <v/>
      </c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4.85" customHeight="1">
      <c r="A115" s="26"/>
      <c r="B115" s="27"/>
      <c r="C115" s="23" t="s">
        <v>20</v>
      </c>
      <c r="D115" s="26"/>
      <c r="E115" s="26"/>
      <c r="F115" s="21" t="str">
        <f>E15</f>
        <v xml:space="preserve"> </v>
      </c>
      <c r="G115" s="26"/>
      <c r="H115" s="26"/>
      <c r="I115" s="23" t="s">
        <v>24</v>
      </c>
      <c r="J115" s="24" t="str">
        <f>E21</f>
        <v xml:space="preserve"> 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4.85" customHeight="1">
      <c r="A116" s="26"/>
      <c r="B116" s="27"/>
      <c r="C116" s="23" t="s">
        <v>23</v>
      </c>
      <c r="D116" s="26"/>
      <c r="E116" s="26"/>
      <c r="F116" s="21" t="str">
        <f>IF(E18="","",E18)</f>
        <v xml:space="preserve"> </v>
      </c>
      <c r="G116" s="26"/>
      <c r="H116" s="26"/>
      <c r="I116" s="23" t="s">
        <v>26</v>
      </c>
      <c r="J116" s="24" t="str">
        <f>E24</f>
        <v xml:space="preserve"> 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0.3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11" customFormat="1" ht="29.25" customHeight="1">
      <c r="A118" s="115"/>
      <c r="B118" s="116"/>
      <c r="C118" s="117" t="s">
        <v>96</v>
      </c>
      <c r="D118" s="118" t="s">
        <v>53</v>
      </c>
      <c r="E118" s="118" t="s">
        <v>49</v>
      </c>
      <c r="F118" s="118" t="s">
        <v>50</v>
      </c>
      <c r="G118" s="118" t="s">
        <v>97</v>
      </c>
      <c r="H118" s="118" t="s">
        <v>98</v>
      </c>
      <c r="I118" s="118" t="s">
        <v>99</v>
      </c>
      <c r="J118" s="119" t="s">
        <v>84</v>
      </c>
      <c r="K118" s="120" t="s">
        <v>100</v>
      </c>
      <c r="L118" s="121"/>
      <c r="M118" s="56" t="s">
        <v>1</v>
      </c>
      <c r="N118" s="57" t="s">
        <v>32</v>
      </c>
      <c r="O118" s="57" t="s">
        <v>101</v>
      </c>
      <c r="P118" s="57" t="s">
        <v>102</v>
      </c>
      <c r="Q118" s="57" t="s">
        <v>103</v>
      </c>
      <c r="R118" s="57" t="s">
        <v>104</v>
      </c>
      <c r="S118" s="57" t="s">
        <v>105</v>
      </c>
      <c r="T118" s="58" t="s">
        <v>106</v>
      </c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</row>
    <row r="119" spans="1:65" s="2" customFormat="1" ht="22.9" customHeight="1">
      <c r="A119" s="26"/>
      <c r="B119" s="27"/>
      <c r="C119" s="63" t="s">
        <v>107</v>
      </c>
      <c r="D119" s="26"/>
      <c r="E119" s="26"/>
      <c r="F119" s="26"/>
      <c r="G119" s="26"/>
      <c r="H119" s="26"/>
      <c r="I119" s="26"/>
      <c r="J119" s="122">
        <f>BK119</f>
        <v>0</v>
      </c>
      <c r="K119" s="26"/>
      <c r="L119" s="27"/>
      <c r="M119" s="59"/>
      <c r="N119" s="50"/>
      <c r="O119" s="60"/>
      <c r="P119" s="123">
        <f>P120</f>
        <v>0</v>
      </c>
      <c r="Q119" s="60"/>
      <c r="R119" s="123">
        <f>R120</f>
        <v>0</v>
      </c>
      <c r="S119" s="60"/>
      <c r="T119" s="124">
        <f>T120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T119" s="14" t="s">
        <v>67</v>
      </c>
      <c r="AU119" s="14" t="s">
        <v>86</v>
      </c>
      <c r="BK119" s="125">
        <f>BK120</f>
        <v>0</v>
      </c>
    </row>
    <row r="120" spans="1:65" s="12" customFormat="1" ht="25.9" customHeight="1">
      <c r="B120" s="126"/>
      <c r="D120" s="127" t="s">
        <v>67</v>
      </c>
      <c r="E120" s="128" t="s">
        <v>179</v>
      </c>
      <c r="F120" s="128" t="s">
        <v>180</v>
      </c>
      <c r="J120" s="129">
        <f>BK120</f>
        <v>0</v>
      </c>
      <c r="L120" s="126"/>
      <c r="M120" s="130"/>
      <c r="N120" s="131"/>
      <c r="O120" s="131"/>
      <c r="P120" s="132">
        <f>P121+P123</f>
        <v>0</v>
      </c>
      <c r="Q120" s="131"/>
      <c r="R120" s="132">
        <f>R121+R123</f>
        <v>0</v>
      </c>
      <c r="S120" s="131"/>
      <c r="T120" s="133">
        <f>T121+T123</f>
        <v>0</v>
      </c>
      <c r="AR120" s="127" t="s">
        <v>117</v>
      </c>
      <c r="AT120" s="134" t="s">
        <v>67</v>
      </c>
      <c r="AU120" s="134" t="s">
        <v>68</v>
      </c>
      <c r="AY120" s="127" t="s">
        <v>110</v>
      </c>
      <c r="BK120" s="135">
        <f>BK121+BK123</f>
        <v>0</v>
      </c>
    </row>
    <row r="121" spans="1:65" s="12" customFormat="1" ht="22.9" customHeight="1">
      <c r="B121" s="126"/>
      <c r="D121" s="127" t="s">
        <v>67</v>
      </c>
      <c r="E121" s="136" t="s">
        <v>181</v>
      </c>
      <c r="F121" s="136" t="s">
        <v>182</v>
      </c>
      <c r="J121" s="137">
        <f>BK121</f>
        <v>0</v>
      </c>
      <c r="L121" s="126"/>
      <c r="M121" s="130"/>
      <c r="N121" s="131"/>
      <c r="O121" s="131"/>
      <c r="P121" s="132">
        <f>P122</f>
        <v>0</v>
      </c>
      <c r="Q121" s="131"/>
      <c r="R121" s="132">
        <f>R122</f>
        <v>0</v>
      </c>
      <c r="S121" s="131"/>
      <c r="T121" s="133">
        <f>T122</f>
        <v>0</v>
      </c>
      <c r="AR121" s="127" t="s">
        <v>117</v>
      </c>
      <c r="AT121" s="134" t="s">
        <v>67</v>
      </c>
      <c r="AU121" s="134" t="s">
        <v>74</v>
      </c>
      <c r="AY121" s="127" t="s">
        <v>110</v>
      </c>
      <c r="BK121" s="135">
        <f>BK122</f>
        <v>0</v>
      </c>
    </row>
    <row r="122" spans="1:65" s="2" customFormat="1" ht="15" customHeight="1">
      <c r="A122" s="26"/>
      <c r="B122" s="138"/>
      <c r="C122" s="139" t="s">
        <v>74</v>
      </c>
      <c r="D122" s="139" t="s">
        <v>112</v>
      </c>
      <c r="E122" s="140" t="s">
        <v>189</v>
      </c>
      <c r="F122" s="141" t="s">
        <v>190</v>
      </c>
      <c r="G122" s="142" t="s">
        <v>191</v>
      </c>
      <c r="H122" s="143">
        <v>1</v>
      </c>
      <c r="I122" s="144">
        <v>0</v>
      </c>
      <c r="J122" s="144">
        <f>ROUND(I122*H122,2)</f>
        <v>0</v>
      </c>
      <c r="K122" s="145"/>
      <c r="L122" s="27"/>
      <c r="M122" s="146" t="s">
        <v>1</v>
      </c>
      <c r="N122" s="147" t="s">
        <v>33</v>
      </c>
      <c r="O122" s="148">
        <v>0</v>
      </c>
      <c r="P122" s="148">
        <f>O122*H122</f>
        <v>0</v>
      </c>
      <c r="Q122" s="148">
        <v>0</v>
      </c>
      <c r="R122" s="148">
        <f>Q122*H122</f>
        <v>0</v>
      </c>
      <c r="S122" s="148">
        <v>0</v>
      </c>
      <c r="T122" s="149">
        <f>S122*H122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0" t="s">
        <v>192</v>
      </c>
      <c r="AT122" s="150" t="s">
        <v>112</v>
      </c>
      <c r="AU122" s="150" t="s">
        <v>76</v>
      </c>
      <c r="AY122" s="14" t="s">
        <v>110</v>
      </c>
      <c r="BE122" s="151">
        <f>IF(N122="základní",J122,0)</f>
        <v>0</v>
      </c>
      <c r="BF122" s="151">
        <f>IF(N122="snížená",J122,0)</f>
        <v>0</v>
      </c>
      <c r="BG122" s="151">
        <f>IF(N122="zákl. přenesená",J122,0)</f>
        <v>0</v>
      </c>
      <c r="BH122" s="151">
        <f>IF(N122="sníž. přenesená",J122,0)</f>
        <v>0</v>
      </c>
      <c r="BI122" s="151">
        <f>IF(N122="nulová",J122,0)</f>
        <v>0</v>
      </c>
      <c r="BJ122" s="14" t="s">
        <v>74</v>
      </c>
      <c r="BK122" s="151">
        <f>ROUND(I122*H122,2)</f>
        <v>0</v>
      </c>
      <c r="BL122" s="14" t="s">
        <v>192</v>
      </c>
      <c r="BM122" s="150" t="s">
        <v>193</v>
      </c>
    </row>
    <row r="123" spans="1:65" s="12" customFormat="1" ht="22.9" customHeight="1">
      <c r="B123" s="126"/>
      <c r="D123" s="127" t="s">
        <v>67</v>
      </c>
      <c r="E123" s="136" t="s">
        <v>194</v>
      </c>
      <c r="F123" s="136" t="s">
        <v>195</v>
      </c>
      <c r="J123" s="137">
        <f>BK123</f>
        <v>0</v>
      </c>
      <c r="L123" s="126"/>
      <c r="M123" s="130"/>
      <c r="N123" s="131"/>
      <c r="O123" s="131"/>
      <c r="P123" s="132">
        <f>P124</f>
        <v>0</v>
      </c>
      <c r="Q123" s="131"/>
      <c r="R123" s="132">
        <f>R124</f>
        <v>0</v>
      </c>
      <c r="S123" s="131"/>
      <c r="T123" s="133">
        <f>T124</f>
        <v>0</v>
      </c>
      <c r="AR123" s="127" t="s">
        <v>117</v>
      </c>
      <c r="AT123" s="134" t="s">
        <v>67</v>
      </c>
      <c r="AU123" s="134" t="s">
        <v>74</v>
      </c>
      <c r="AY123" s="127" t="s">
        <v>110</v>
      </c>
      <c r="BK123" s="135">
        <f>BK124</f>
        <v>0</v>
      </c>
    </row>
    <row r="124" spans="1:65" s="2" customFormat="1" ht="15" customHeight="1">
      <c r="A124" s="26"/>
      <c r="B124" s="138"/>
      <c r="C124" s="139" t="s">
        <v>76</v>
      </c>
      <c r="D124" s="139" t="s">
        <v>112</v>
      </c>
      <c r="E124" s="140" t="s">
        <v>196</v>
      </c>
      <c r="F124" s="141" t="s">
        <v>197</v>
      </c>
      <c r="G124" s="142" t="s">
        <v>191</v>
      </c>
      <c r="H124" s="143">
        <v>1</v>
      </c>
      <c r="I124" s="144">
        <v>0</v>
      </c>
      <c r="J124" s="144">
        <f>ROUND(I124*H124,2)</f>
        <v>0</v>
      </c>
      <c r="K124" s="145"/>
      <c r="L124" s="27"/>
      <c r="M124" s="152" t="s">
        <v>1</v>
      </c>
      <c r="N124" s="153" t="s">
        <v>33</v>
      </c>
      <c r="O124" s="154">
        <v>0</v>
      </c>
      <c r="P124" s="154">
        <f>O124*H124</f>
        <v>0</v>
      </c>
      <c r="Q124" s="154">
        <v>0</v>
      </c>
      <c r="R124" s="154">
        <f>Q124*H124</f>
        <v>0</v>
      </c>
      <c r="S124" s="154">
        <v>0</v>
      </c>
      <c r="T124" s="155">
        <f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0" t="s">
        <v>192</v>
      </c>
      <c r="AT124" s="150" t="s">
        <v>112</v>
      </c>
      <c r="AU124" s="150" t="s">
        <v>76</v>
      </c>
      <c r="AY124" s="14" t="s">
        <v>110</v>
      </c>
      <c r="BE124" s="151">
        <f>IF(N124="základní",J124,0)</f>
        <v>0</v>
      </c>
      <c r="BF124" s="151">
        <f>IF(N124="snížená",J124,0)</f>
        <v>0</v>
      </c>
      <c r="BG124" s="151">
        <f>IF(N124="zákl. přenesená",J124,0)</f>
        <v>0</v>
      </c>
      <c r="BH124" s="151">
        <f>IF(N124="sníž. přenesená",J124,0)</f>
        <v>0</v>
      </c>
      <c r="BI124" s="151">
        <f>IF(N124="nulová",J124,0)</f>
        <v>0</v>
      </c>
      <c r="BJ124" s="14" t="s">
        <v>74</v>
      </c>
      <c r="BK124" s="151">
        <f>ROUND(I124*H124,2)</f>
        <v>0</v>
      </c>
      <c r="BL124" s="14" t="s">
        <v>192</v>
      </c>
      <c r="BM124" s="150" t="s">
        <v>198</v>
      </c>
    </row>
    <row r="125" spans="1:65" s="2" customFormat="1" ht="6.95" customHeight="1">
      <c r="A125" s="26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27"/>
      <c r="M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</sheetData>
  <autoFilter ref="C118:K124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II_381 Křepice- průtah</vt:lpstr>
      <vt:lpstr>02 - Vedlejší a ostatní n...</vt:lpstr>
      <vt:lpstr>'01 - II_381 Křepice- průtah'!Názvy_tisku</vt:lpstr>
      <vt:lpstr>'02 - Vedlejší a ostatní n...'!Názvy_tisku</vt:lpstr>
      <vt:lpstr>'Rekapitulace stavby'!Názvy_tisku</vt:lpstr>
      <vt:lpstr>'01 - II_381 Křepice- průtah'!Oblast_tisku</vt:lpstr>
      <vt:lpstr>'02 - Vedlejší a ostatní 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 Jaroslav</dc:creator>
  <cp:lastModifiedBy>Dostál Jaroslav</cp:lastModifiedBy>
  <dcterms:created xsi:type="dcterms:W3CDTF">2024-04-19T07:19:47Z</dcterms:created>
  <dcterms:modified xsi:type="dcterms:W3CDTF">2024-04-24T08:10:20Z</dcterms:modified>
</cp:coreProperties>
</file>