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etterle.ivo" reservationPassword="0"/>
  <workbookPr/>
  <bookViews>
    <workbookView xWindow="240" yWindow="120" windowWidth="14940" windowHeight="9225" activeTab="0"/>
  </bookViews>
  <sheets>
    <sheet name="000_Ostatní" sheetId="1" r:id="rId1"/>
    <sheet name="000_Vedlejší" sheetId="2" r:id="rId2"/>
    <sheet name="SO 107" sheetId="3" r:id="rId3"/>
    <sheet name="SO 108" sheetId="4" r:id="rId4"/>
    <sheet name="SO 302" sheetId="5" r:id="rId5"/>
    <sheet name="SO 352" sheetId="6" r:id="rId6"/>
    <sheet name="SO 451" sheetId="7" r:id="rId7"/>
    <sheet name="SO 455" sheetId="8" r:id="rId8"/>
    <sheet name="SO 801" sheetId="9" r:id="rId9"/>
  </sheets>
  <definedNames/>
  <calcPr/>
  <webPublishing/>
</workbook>
</file>

<file path=xl/sharedStrings.xml><?xml version="1.0" encoding="utf-8"?>
<sst xmlns="http://schemas.openxmlformats.org/spreadsheetml/2006/main" count="3992" uniqueCount="995">
  <si>
    <t>ASPE10</t>
  </si>
  <si>
    <t>S</t>
  </si>
  <si>
    <t>Firma: Správa a údržba silnic Jihomoravského kraje, příspěvková organizace kraje</t>
  </si>
  <si>
    <t>Soupis prací objektu</t>
  </si>
  <si>
    <t xml:space="preserve">Stavba: </t>
  </si>
  <si>
    <t>Obec Tavíkovice</t>
  </si>
  <si>
    <t>III/3983, III/39914 TAVÍKOVICE - PRŮTAH (obec)</t>
  </si>
  <si>
    <t>O</t>
  </si>
  <si>
    <t>Objekt:</t>
  </si>
  <si>
    <t>000</t>
  </si>
  <si>
    <t>ONVN</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</si>
  <si>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</si>
  <si>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</si>
  <si>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</si>
  <si>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</si>
  <si>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</si>
  <si>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</si>
  <si>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</si>
  <si>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</si>
  <si>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</si>
  <si>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</si>
  <si>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</si>
  <si>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</si>
  <si>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</si>
  <si>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</si>
  <si>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</si>
  <si>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</si>
  <si>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</si>
  <si>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</si>
  <si>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</si>
  <si>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</si>
  <si>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</si>
  <si>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</si>
  <si>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</si>
  <si>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</si>
  <si>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</si>
  <si>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</si>
  <si>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</si>
  <si>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</si>
  <si>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</si>
  <si>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t>
  </si>
  <si>
    <t/>
  </si>
  <si>
    <t>OSTATNÍ POŽADAVKY - GEODETICKÉ ZAMĚŘENÍ</t>
  </si>
  <si>
    <t>KPL</t>
  </si>
  <si>
    <t>PP</t>
  </si>
  <si>
    <t>VV</t>
  </si>
  <si>
    <t>1=1,000 [A]</t>
  </si>
  <si>
    <t>TS</t>
  </si>
  <si>
    <t>zahrnuje veškeré náklady spojené s objednatelem požadovanými pracemi</t>
  </si>
  <si>
    <t>02943</t>
  </si>
  <si>
    <t>OSTATNÍ POŽADAVKY - VYPRACOVÁNÍ RDS</t>
  </si>
  <si>
    <t>Realizační dokumentace stavby (dále jen RDS) - popsáno v obchodních podmínkách.  
Platí pro SO 451 Veřejné osvětlení.</t>
  </si>
  <si>
    <t>02944</t>
  </si>
  <si>
    <t>OSTAT POŽADAVKY - DOKUMENTACE SKUTEČ PROVEDENÍ V DIGIT FORMĚ</t>
  </si>
  <si>
    <t>02945</t>
  </si>
  <si>
    <t>OSTAT POŽADAVKY - GEOMETRICKÝ PLÁN</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</si>
  <si>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</si>
  <si>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</si>
  <si>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</si>
  <si>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</si>
  <si>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</si>
  <si>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</si>
  <si>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</si>
  <si>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t>
  </si>
  <si>
    <t>00014</t>
  </si>
  <si>
    <t>Zajištění provedení a výstupů veškerých zkoušek a revizí</t>
  </si>
  <si>
    <t>00018</t>
  </si>
  <si>
    <t>Návrh technologického postupu prací</t>
  </si>
  <si>
    <t>SO 107</t>
  </si>
  <si>
    <t>CHODNÍKY,SJEZDY A PARKOVACÍ STÁNÍ NA SILNICI II/399 A III/39914</t>
  </si>
  <si>
    <t>014102</t>
  </si>
  <si>
    <t>POPLATKY ZA SKLÁDKU</t>
  </si>
  <si>
    <t>T</t>
  </si>
  <si>
    <t>zemina, kamení</t>
  </si>
  <si>
    <t>`123738` 
1071,824*2,000=2 143,648 [A] 
`132738` 
75,863*2,000=151,726 [B] 
`132838` 
32,513*2,000=65,026 [C] 
celkem: A+B+C=2 360,400 [D]</t>
  </si>
  <si>
    <t>zahrnuje veškeré poplatky provozovateli skládky související s uložením odpadu na skládce.</t>
  </si>
  <si>
    <t>stavební suť</t>
  </si>
  <si>
    <t>`113488` 
17,692*2,000=35,384 [A] 
`113524` 
104*0,050*2,300=11,960 [B] 
`966138.1` 
70,75*2,600=183,950 [C] 
`966138.2` 
6,25*2,600=16,250 [D] 
`966138.3` 
3,50*2,600=9,100 [E] 
`966158.1` 
40,767*2,300=93,764 [F] 
`966158.2` 
20,384*2,300=46,883 [G] 
`966158.3` 
0,40*2,300=0,920 [H] 
`966158.4` 
0,50*2,300=1,150 [I] 
celkem: A+B+C+D+E+F+G+H+I=399,361 [J]</t>
  </si>
  <si>
    <t>materiál s příměsí živice</t>
  </si>
  <si>
    <t>`113138` 
63,866*2,400=153,278 [A]</t>
  </si>
  <si>
    <t>Zemní práce</t>
  </si>
  <si>
    <t>11120</t>
  </si>
  <si>
    <t>ODSTRANĚNÍ KŘOVIN</t>
  </si>
  <si>
    <t>M2</t>
  </si>
  <si>
    <t>Kácení keřů v blízkosti stavby, včetně odvozu a likvidace v režii zhotovitele  
Viz příloha I.7-Dendrologický průzkum</t>
  </si>
  <si>
    <t>50=50,000 [A]</t>
  </si>
  <si>
    <t>odstranění křovin a stromů do průměru 100 mm  
doprava dřevin bez ohledu na vzdálenost  
spálení na hromadách nebo štěpkování</t>
  </si>
  <si>
    <t>11202</t>
  </si>
  <si>
    <t>KÁCENÍ STROMŮ D KMENE DO 0,9M S ODSTRANĚNÍM PAŘEZŮ</t>
  </si>
  <si>
    <t>KUS</t>
  </si>
  <si>
    <t>Kácení stromů v blízkosti stavby, včetně odvozu a likvidace v režii zhotovitele  
Viz příloha I.7-Dendrologický průzkum</t>
  </si>
  <si>
    <t>6=6,000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</si>
  <si>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</si>
  <si>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113138</t>
  </si>
  <si>
    <t>ODSTRANĚNÍ KRYTU ZPEVNĚNÝCH PLOCH S ASFALT POJIVEM, ODVOZ DO 20KM</t>
  </si>
  <si>
    <t>M3</t>
  </si>
  <si>
    <t>Odfrézování nebo vybourání asfaltových vrstev v tl. max. 150mm  
Kubatura vypočtena pomocí grafického softwaru AutoCad (z grafického výkresu)  
 viz příloha č. 01 technická zpráva, 02 situace část 1-2,  04 charakteristické příčné řezy,</t>
  </si>
  <si>
    <t>425,773*0,15=63,866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</si>
  <si>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</si>
  <si>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7</t>
  </si>
  <si>
    <t>11313B</t>
  </si>
  <si>
    <t>ODSTRANĚNÍ KRYTU ZPEVNĚNÝCH PLOCH S ASFALTOVÝM POJIVEM - DOPRAVA</t>
  </si>
  <si>
    <t>tkm</t>
  </si>
  <si>
    <t>dalších 11 km dopravy k pol.č. 113138</t>
  </si>
  <si>
    <t>63,866*2,4*11=1 686,062 [A]</t>
  </si>
  <si>
    <t>Položka zahrnuje:  
- samostatnou dopravu suti a vybouraných hmot.  
Položka nezahrnuje:  
- x  
Způsob měření:  
- množství se určí jako součin hmotnosti [t] a požadované vzdálenosti [km].</t>
  </si>
  <si>
    <t>8</t>
  </si>
  <si>
    <t>113488</t>
  </si>
  <si>
    <t>ODSTRANĚNÍ KRYTU ZPEVNĚNÝCH PLOCH Z DLAŽDIC VČETNĚ PODKLADU, ODVOZ DO 20KM</t>
  </si>
  <si>
    <t>Odstranění stávající cementobetonové dlažby, včetně betonových dlaždic 300x300mm  
Kubatura vypočtena pomocí grafického softwaru AutoCad (z grafického výkresu),  
 viz příloha č. 01 technická zpráva, 02 situace část 1-2,  04 charakteristické příčné řezy,</t>
  </si>
  <si>
    <t>184,584*0,08+73,133*0,04=17,692 [A]</t>
  </si>
  <si>
    <t>11348B</t>
  </si>
  <si>
    <t>ODSTRANĚNÍ KRYTU ZPEVNĚNÝCH PLOCH Z DLAŽDIC VČETNĚ PODKLADU - DOPRAVA</t>
  </si>
  <si>
    <t>dalších 11 km dopravy k pol.č. 113488</t>
  </si>
  <si>
    <t>17,692*2,000*11=389,224 [A]</t>
  </si>
  <si>
    <t>Položka zahrnuje samostatnou dopravu suti a vybouraných hmot. Množství se určí jako součin hmotnosti [t] a požadované vzdálenosti [km].</t>
  </si>
  <si>
    <t>113524</t>
  </si>
  <si>
    <t>ODSTRANĚNÍ CHODNÍKOVÝCH OBRUBNÍKŮ BETONOVÝCH, ODVOZ DO 5KM</t>
  </si>
  <si>
    <t>M</t>
  </si>
  <si>
    <t>Odstranění stávajících obrubníků, včetně lože, odvoz na skládku  
Délka vypočtena pomocí grafického softwaru AutoCad (z grafického výkresu)  
 viz příloha č. 01 technická zpráva, 02 situace část 1-2,  04 charakteristické příčné řezy,</t>
  </si>
  <si>
    <t>104=104,000 [A]</t>
  </si>
  <si>
    <t>11</t>
  </si>
  <si>
    <t>11352B</t>
  </si>
  <si>
    <t>ODSTRANĚNÍ CHODNÍKOVÝCH OBRUBNÍKŮ BETONOVÝCH - DOPRAVA</t>
  </si>
  <si>
    <t>dalších 26 km dopravy na skládku, k pol.č. 113524</t>
  </si>
  <si>
    <t>104*0,05*2,300*26=310,960 [A]</t>
  </si>
  <si>
    <t>12</t>
  </si>
  <si>
    <t>121101</t>
  </si>
  <si>
    <t>SEJMUTÍ ORNICE NEBO LESNÍ PŮDY S ODVOZEM DO 1KM</t>
  </si>
  <si>
    <t>Odhumusování plochy v tl. 150mm, která bude zasažena výkopovými pracemi a úpravou terénu včetně odvozu a uložení zeminy na deponii stavby pro další využití (SO107 a další objekty)  
Kubatura vypočtena pomocí grafického softwaru AutoCad (z grafického výkresu)  
 viz příloha č. 01 technická zpráva, 02 situace část 1-2,  04 charakteristické příčné řezy</t>
  </si>
  <si>
    <t>883,691*0,15=132,554 [A]</t>
  </si>
  <si>
    <t>položka zahrnuje sejmutí ornice bez ohledu na tloušťku vrstvy a její vodorovnou dopravu  
zahrnuje uložení na meziskládku</t>
  </si>
  <si>
    <t>13</t>
  </si>
  <si>
    <t>123738</t>
  </si>
  <si>
    <t>ODKOP PRO SPOD STAVBU SILNIC A ŽELEZNIC TŘ. I, ODVOZ DO 20KM</t>
  </si>
  <si>
    <t>odkop pro chodníky  
Kubatura vypočtena pomocí grafického softwaru AutoCad (z grafického výkresu)  
 viz příloha č. 01 technická zpráva, 02 situace část 1-2,  04 charakteristické příčné řezy,</t>
  </si>
  <si>
    <t>1071,824=1 071,824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</si>
  <si>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</si>
  <si>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t>
  </si>
  <si>
    <t>12373B</t>
  </si>
  <si>
    <t>ODKOP PRO SPOD STAVBU SILNIC A ŽELEZNIC TŘ. I - DOPRAVA</t>
  </si>
  <si>
    <t>M3KM</t>
  </si>
  <si>
    <t>dalších 11 km dopravy na skládku k pol.č. 123738</t>
  </si>
  <si>
    <t>1071,824*11=11 790,064 [A]</t>
  </si>
  <si>
    <t>Položka zahrnuje samostatnou dopravu zeminy. Množství se určí jako součin kubatutry [m3] a požadované vzdálenosti [km].</t>
  </si>
  <si>
    <t>15</t>
  </si>
  <si>
    <t>132738</t>
  </si>
  <si>
    <t>HLOUBENÍ RÝH ŠÍŘ DO 2M PAŽ I NEPAŽ TŘ. I, ODVOZ DO 20KM</t>
  </si>
  <si>
    <t>KANALIZAČNÍ PŘÍPOJKY- Kanalizační přípojky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  04 charakteristické příčné řezy,</t>
  </si>
  <si>
    <t>1,50*1,00*(7,55+3,1+12,2+1+17+8,35+8,45+7,6+7)=108,375 [A] 
A*0,70=75,863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</si>
  <si>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</si>
  <si>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16</t>
  </si>
  <si>
    <t>13273B</t>
  </si>
  <si>
    <t>HLOUBENÍ RÝH ŠÍŘ DO 2M PAŽ I NEPAŽ TŘ. I - DOPRAVA</t>
  </si>
  <si>
    <t>dalších 11 km dopravy na skládku, k pol.č. 132738</t>
  </si>
  <si>
    <t>75,863*11=834,493 [A]</t>
  </si>
  <si>
    <t>Položka zahrnuje:  
- samostatnou dopravu zeminy  
Položka nezahrnuje:  
- x  
Způsob měření:  
- množství se určí jako součin kubatutry [m3] a požadované vzdálenosti [km].</t>
  </si>
  <si>
    <t>17</t>
  </si>
  <si>
    <t>132838</t>
  </si>
  <si>
    <t>HLOUBENÍ RÝH ŠÍŘ DO 2M PAŽ I NEPAŽ TŘ. II, ODVOZ DO 20KM</t>
  </si>
  <si>
    <t>1,50*1,00*(7,55+3,1+12,2+1+17+8,35+8,45+7,6+7)=108,375 [A] 
A*0,30=32,513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</si>
  <si>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</si>
  <si>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</si>
  <si>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13283B</t>
  </si>
  <si>
    <t>HLOUBENÍ RÝH ŠÍŘ DO 2M PAŽ I NEPAŽ TŘ. II - DOPRAVA</t>
  </si>
  <si>
    <t>dalších 11 km dopravy na skládku, k pol.č. 132838</t>
  </si>
  <si>
    <t>32,513*11=357,643 [A]</t>
  </si>
  <si>
    <t>19</t>
  </si>
  <si>
    <t>17120</t>
  </si>
  <si>
    <t>ULOŽENÍ SYPANINY DO NÁSYPŮ A NA SKLÁDKY BEZ ZHUTNĚNÍ</t>
  </si>
  <si>
    <t>na skládku</t>
  </si>
  <si>
    <t>`123738` 
1071,824=1 071,824 [A] 
`132738` 
75,863=75,863 [B] 
`132838` 
32,513=32,513 [C] 
celkem: A+B+C=1 180,200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</si>
  <si>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</si>
  <si>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</si>
  <si>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17180</t>
  </si>
  <si>
    <t>ULOŽENÍ SYPANINY DO NÁSYPŮ Z NAKUPOVANÝCH MATERIÁLŮ</t>
  </si>
  <si>
    <t>Zásyp zeminou vhodnou do násypů - hutněno po vrstvách 300mm na 100% PS  
Kubatura vypočtena pomocí grafického softwaru AutoCad (z grafického výkresu)  
 viz příloha č. 01 technická zpráva, 02 situace část 1-2,  04 charakteristické příčné řezy,</t>
  </si>
  <si>
    <t>552,292=552,292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</si>
  <si>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</si>
  <si>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</si>
  <si>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17481</t>
  </si>
  <si>
    <t>ZÁSYP JAM A RÝH Z NAKUPOVANÝCH MATERIÁLŮ</t>
  </si>
  <si>
    <t>Kanalizační přípojky, štěrkodrť 0/63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  04 charakteristické příčné řezy,</t>
  </si>
  <si>
    <t>(1,50-0,45-0,15)*1,00*(7,55+3,1+12,2+1+17+8,35+8,45+7,6+7)=65,025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</si>
  <si>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</si>
  <si>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</si>
  <si>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17581</t>
  </si>
  <si>
    <t>OBSYP POTRUBÍ A OBJEKTŮ Z NAKUPOVANÝCH MATERIÁLŮ</t>
  </si>
  <si>
    <t>OPLOCENÍ - Obsyp vedení stávajícího plynovodu pískem frakce 0/2mm  
Kubatura vypočtena pomocí grafického softwaru AutoCad (z grafického výkresu)  
 viz příloha č. 01 technická zpráva, 02 situace část 1-2,  04 charakteristické příčné řezy,</t>
  </si>
  <si>
    <t>0,75*0,5=0,375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</si>
  <si>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</si>
  <si>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23</t>
  </si>
  <si>
    <t>KANALIZAČNÍ PŘÍPOJKY- Obsyb potrubí kanalizačních přípojek štěrkopískem fr. 0/4 mm do výšky 30 cm nad vrcholem potrubí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  04 charakteristické příčné řezy,  
Kubatura vypočtena pomocí grafického softwaru AutoCad (z grafického výkresu)</t>
  </si>
  <si>
    <t>0,45*1,00*(7,55+3,1+12,2+1+17+8,35+8,45+7,6+7)=32,513 [A]</t>
  </si>
  <si>
    <t>24</t>
  </si>
  <si>
    <t>18110</t>
  </si>
  <si>
    <t>ÚPRAVA PLÁNĚ SE ZHUTNĚNÍM V HORNINĚ TŘ. I</t>
  </si>
  <si>
    <t>ÚPRAVA Č.5 - Úprava a zhutnění zemní pláně  
Plocha vypočtena pomocí grafického softwaru AutoCad (z grafického výkresu)  
 viz příloha č. 01 technická zpráva, 02 situace část 1-2,  03 vzorové příčné řezy, 04 charakteristické příčné řezy,</t>
  </si>
  <si>
    <t>1603,264+123,383+12=1 738,647 [A]</t>
  </si>
  <si>
    <t>položka zahrnuje úpravu pláně včetně vyrovnání výškových rozdílů. Míru zhutnění určuje projekt.</t>
  </si>
  <si>
    <t>25</t>
  </si>
  <si>
    <t>ÚPRAVA Č.6 - Úprava a zhutnění zemní pláně  
Plocha vypočtena pomocí grafického softwaru AutoCad (z grafického výkresu)  
 viz příloha č. 01 technická zpráva, 02 situace část 1-2,  03 vzorové příčné řezy, 04 charakteristické příčné řezy,</t>
  </si>
  <si>
    <t>435,724+25,609=461,333 [A]</t>
  </si>
  <si>
    <t>26</t>
  </si>
  <si>
    <t>OPLOCENÍ - Úprava a zhutnění zemní pláně  
ÚPRAVA Č.7 =372,560 m2   
NAPOJENÍ NA STÁVAJÍCÍ STAV =41 m2  
Plocha vypočtena pomocí grafického softwaru AutoCad (z grafického výkresu)  
 viz příloha č. 01 technická zpráva, 02 situace část 1-2,  03 vzorové příčné řezy, 04 charakteristické příčné řezy,</t>
  </si>
  <si>
    <t>1,2*31,6=37,920 [A] 
372,560=372,560 [B] 
41=41,000 [C] 
celkem: A+B+C=451,480 [D]</t>
  </si>
  <si>
    <t>27</t>
  </si>
  <si>
    <t>18215</t>
  </si>
  <si>
    <t>ÚPRAVA POVRCHŮ SROVNÁNÍM ÚZEMÍ V TL DO 0,50M</t>
  </si>
  <si>
    <t>Svahové úpravy  
Plocha vypočtena pomocí grafického softwaru AutoCad (z grafického výkresu)  
 viz příloha č. 01 technická zpráva, 02 situace část 1-2,  03 vzorové příčné řezy, 04 charakteristické příčné řezy,</t>
  </si>
  <si>
    <t>870,533=870,533 [A]</t>
  </si>
  <si>
    <t>položka zahrnuje srovnání výškových rozdílů terénu</t>
  </si>
  <si>
    <t>28</t>
  </si>
  <si>
    <t>18222</t>
  </si>
  <si>
    <t>ROZPROSTŘENÍ ORNICE VE SVAHU V TL DO 0,15M</t>
  </si>
  <si>
    <t>Ohumusování svahů v  tl. 150mm (využita humózní zemina pol. č. 121101)  
Plocha vypočtena pomocí grafického softwaru AutoCad (z grafického výkresu)  
 viz příloha č. 01 technická zpráva, 02 situace část 1-2,  03 vzorové příčné řezy, 04 charakteristické příčné řezy,</t>
  </si>
  <si>
    <t>položka zahrnuje:  
nutné přemístění ornice z dočasných skládek   
rozprostření ornice v předepsané tloušťce ve svahu přes 1:5</t>
  </si>
  <si>
    <t>29</t>
  </si>
  <si>
    <t>18241</t>
  </si>
  <si>
    <t>ZALOŽENÍ TRÁVNÍKU RUČNÍM VÝSEVEM</t>
  </si>
  <si>
    <t>Osetí svahů travním semenem  
Plocha vypočtena pomocí grafického softwaru AutoCad (z grafického výkresu)  
 viz příloha č. 01 technická zpráva, 02 situace část 1-2,  03 vzorové příčné řezy, 04 charakteristické příčné řezy</t>
  </si>
  <si>
    <t>Zahrnuje dodání předepsané travní směsi, její výsev na ornici, zalévání, první pokosení, to vše bez ohledu na sklon terénu</t>
  </si>
  <si>
    <t>30</t>
  </si>
  <si>
    <t>18247</t>
  </si>
  <si>
    <t>OŠETŘOVÁNÍ TRÁVNÍKU</t>
  </si>
  <si>
    <t>Údržba založeného travního porostu  
Plocha vypočtena pomocí grafického softwaru AutoCad (z grafického výkresu)  
 viz příloha č. 01 technická zpráva, 02 situace část 1-2,  03 vzorové příčné řezy, 04 charakteristické příčné řezy</t>
  </si>
  <si>
    <t>Zahrnuje pokosení se shrabáním, naložení shrabků na dopravní prostředek, s odvozem a se složením, to vše bez ohledu na sklon terénu  
zahrnuje nutné zalití a hnojení</t>
  </si>
  <si>
    <t>31</t>
  </si>
  <si>
    <t>18481</t>
  </si>
  <si>
    <t>OCHRANA STROMŮ BEDNĚNÍM</t>
  </si>
  <si>
    <t>Ochrana stromů v blízkosti stavby  
Viz příloha I.7-Dendrologický průzkum</t>
  </si>
  <si>
    <t>2*2*4=16,000 [A]</t>
  </si>
  <si>
    <t>položka zahrnuje veškerý materiál, výrobky a polotovary, včetně mimostaveništní a vnitrostaveništní dopravy (rovněž přesuny), včetně naložení a složení, případně s uložením</t>
  </si>
  <si>
    <t>32</t>
  </si>
  <si>
    <t>Ochrana keřů v blízkosti stavby  
Viz příloha I.7-Dendrologický průzkum</t>
  </si>
  <si>
    <t>40=40,000 [A]</t>
  </si>
  <si>
    <t>Svislé konstrukce</t>
  </si>
  <si>
    <t>33</t>
  </si>
  <si>
    <t>325212</t>
  </si>
  <si>
    <t>ZDI PŘEHRADNÍ Z KAMENE NA MC</t>
  </si>
  <si>
    <t>Nové kamenné oplocení z kamenného zdiva na MC  
Kubatura vypočtena pomocí grafického softwaru AutoCad (z grafického výkresu)  
 viz příloha č. 01 technická zpráva, 02 situace část 1-2,  03 vzorové příčné řezy, 04 charakteristické příčné řezy</t>
  </si>
  <si>
    <t>2,50*0,50*7,60+1,40*0,50*24,000+6*0,50*0,50*1,00=27,800 [A]</t>
  </si>
  <si>
    <t>Položka zahrnuje:  
- dodání předepsaného hlavního materiálu  
- spojovacího materiálu  
- vyzdění do předepsaného tvaru  
- včetně mimostaveništní a vnitrostaveništní dopravy  
Položka nezahrnuje:  
- x</t>
  </si>
  <si>
    <t>Vodorovné konstrukce</t>
  </si>
  <si>
    <t>34</t>
  </si>
  <si>
    <t>413125</t>
  </si>
  <si>
    <t>STROPNÍ NOSNÍKY Z DÍLCŮ ŽELEZOBET DO C30/37 (B37)</t>
  </si>
  <si>
    <t>Prefabrikované železobetonové desky vylehčené 1490x290x90mm u křížení STL plynovodu s novým oplocením  
Kubatura vypočtena pomocí grafického softwaru AutoCad (z grafického výkresu)  
 viz příloha č. 01 technická zpráva, 02 situace část 1-2,   04 charakteristické příčné řezy,</t>
  </si>
  <si>
    <t>2*1,49*0,29*0,09=0,078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</si>
  <si>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</si>
  <si>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35</t>
  </si>
  <si>
    <t>451312</t>
  </si>
  <si>
    <t>PODKLADNÍ A VÝPLŇOVÉ VRSTVY Z PROSTÉHO BETONU C12/15</t>
  </si>
  <si>
    <t>Podkladní beton C12/15-X0  
Kubatura vypočtena pomocí grafického softwaru AutoCad (z grafického výkresu)  
 viz příloha č. 01 technická zpráva, 02 situace část 1-2,  04 charakteristické příčné řezy,</t>
  </si>
  <si>
    <t>uliční vpusť v tl. 150mm: 
0,60*1,00*0,15=0,090 [A] 
pod nové kamenné oplocení v tl. 100 mm: 
0,80*(7,60+24,00)*0,10=2,528 [B] 
celkem: A+B=2,618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</si>
  <si>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</si>
  <si>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36</t>
  </si>
  <si>
    <t>451314</t>
  </si>
  <si>
    <t>PODKLADNÍ A VÝPLŇOVÉ VRSTVY Z PROSTÉHO BETONU C25/30</t>
  </si>
  <si>
    <t>ODVODŇOVACÍ ŽLABY - Betonové lože C20/25-XF3  
Kubatura vypočtena pomocí grafického softwaru AutoCad (z grafického výkresu)  
 viz příloha č. 01 technická zpráva, 02 situace část 1-2,  03 vzorové příčné řezy, 04 charakteristické příčné řezy,</t>
  </si>
  <si>
    <t>0,1*(6+5,4+2,3+3,4+4,7+3,5+6,1+3,4)=3,480 [A]</t>
  </si>
  <si>
    <t>37</t>
  </si>
  <si>
    <t>ZPEVNĚNÍ SVAHU - Podkladní betonové lože z betonu C25/30-XF3 pod kamennou dlažbu tl. 150mm, k pol.č. 465512  
Kubatura vypočtena pomocí grafického softwaru AutoCad (z grafického výkresu)  
 viz příloha č. 01 technická zpráva, 02 situace část 1-2,  03 vzorové příčné řezy, 04 charakteristické příčné řezy,</t>
  </si>
  <si>
    <t>1,45*43*0,15=9,353 [A]</t>
  </si>
  <si>
    <t>38</t>
  </si>
  <si>
    <t>45157</t>
  </si>
  <si>
    <t>PODKLADNÍ A VÝPLŇOVÉ VRSTVY Z KAMENIVA TĚŽENÉHO</t>
  </si>
  <si>
    <t>KANALIZAČNÍ PŘÍPOJKY - Pískové lože frakce 0/4mm kanalizačních přípojek, tl. 150mm  
Kubatura vypočtena pomocí grafického softwaru AutoCad (z grafického výkresu)  
 viz příloha č. 01 technická zpráva, 02 situace část 1-2,</t>
  </si>
  <si>
    <t>0,150*(7,55+3,1+12,2+1+17+8,35+8,45+7,6+7)=10,838 [A]</t>
  </si>
  <si>
    <t>položka zahrnuje dodávku předepsaného kameniva, mimostaveništní a vnitrostaveništní dopravu a jeho uložení  
není-li v zadávací dokumentaci uvedeno jinak, jedná se o nakupovaný materiál</t>
  </si>
  <si>
    <t>39</t>
  </si>
  <si>
    <t>OPLOCENÍ - Obsyp vedení stávajícího plynovodu pískem frakce 0/2mm  
Kubatura vypočtena pomocí grafického softwaru AutoCad (z grafického výkresu)  
 viz příloha č. 01 technická zpráva, 02 situace část 1-2,</t>
  </si>
  <si>
    <t>40</t>
  </si>
  <si>
    <t>465512</t>
  </si>
  <si>
    <t>DLAŽBY Z LOMOVÉHO KAMENE NA MC</t>
  </si>
  <si>
    <t>ZPEVNĚNÍ SVAHU - Kamenná dlažba z lomového kamene tl. 250mm, šířka spáry 30 - 50mm, spáry zatřené stěrkou MC25  
Kubatura vypočtena pomocí grafického softwaru AutoCad (z grafického výkresu)  
 viz příloha č. 01 technická zpráva, 02 situace část 1-2,  03 vzorové příčné řezy, 04 charakteristické příčné řezy,</t>
  </si>
  <si>
    <t>1,45*43*0,25=15,588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</si>
  <si>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</si>
  <si>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41</t>
  </si>
  <si>
    <t>465923</t>
  </si>
  <si>
    <t>PŘEDLÁŽDĚNÍ DLAŽBY Z BETON DLAŽDIC</t>
  </si>
  <si>
    <t>NAPOJENÍ NA STÁVAJÍCÍ STAV - Přeskládání stávající cementobetonové dlažby včetně dodání materiálu pro lože z hrubého drceného kameniva frakce 4/8 tl. 30mm. 
Plocha vypočtena pomocí grafického softwaru AutoCad (z grafického výkresu) 
 viz příloha č. 01 technická zpráva, 02 situace část 1-2,</t>
  </si>
  <si>
    <t>14,00=14,000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</si>
  <si>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t>
  </si>
  <si>
    <t>Komunikace</t>
  </si>
  <si>
    <t>42</t>
  </si>
  <si>
    <t>56140G</t>
  </si>
  <si>
    <t>SMĚSI Z KAMENIVA STMELENÉ CEMENTEM  SC C 8/10</t>
  </si>
  <si>
    <t>ÚPRAVA Č.7 - Podkladní vrstva stmelená cementem - SC 0/32 C8/10 tl. 150mm + hutnění  
Kubatura vypočtena pomocí grafického softwaru AutoCad (z grafického výkresu)  
 viz příloha č. 01 technická zpráva, 02 situace část 1-2,  03 vzorové příčné řezy, 04 charakteristické příčné řezy,</t>
  </si>
  <si>
    <t>338,691*0,15=50,804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</si>
  <si>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</si>
  <si>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43</t>
  </si>
  <si>
    <t>56333</t>
  </si>
  <si>
    <t>VOZOVKOVÉ VRSTVY ZE ŠTĚRKODRTI TL. 150MM</t>
  </si>
  <si>
    <t>ÚPRAVA Č.5 - Podkladní vrstva - Štěrkodrť ŠDB 0/32 tl. 150mm + hutnění  
Plocha vypočtena pomocí grafického softwaru AutoCad (z grafického výkresu)  
 viz příloha č. 01 technická zpráva, 02 situace část 1-2,  03 vzorové příčné řezy, 04 charakteristické příčné řezy,</t>
  </si>
  <si>
    <t>1603,264+123,383+12,00=1 738,647 [A]</t>
  </si>
  <si>
    <t>- dodání kameniva předepsané kvality a zrnitosti  
- rozprostření a zhutnění vrstvy v předepsané tloušťce  
- zřízení vrstvy bez rozlišení šířky, pokládání vrstvy po etapách  
- nezahrnuje postřiky, nátěry</t>
  </si>
  <si>
    <t>44</t>
  </si>
  <si>
    <t>56334</t>
  </si>
  <si>
    <t>VOZOVKOVÉ VRSTVY ZE ŠTĚRKODRTI TL.  200MM</t>
  </si>
  <si>
    <t>ÚPRAVA Č.7 - Podsyp (ochranná vrstva) - Štěrkodrť ŠDA 0/63 tl. 200mm + hutnění  
Plocha vypočtena pomocí grafického softwaru AutoCad (z grafického výkresu)  
 viz příloha č. 01 technická zpráva, 02 situace část 1-2,  03 vzorové příčné řezy, 04 charakteristické příčné řezy,</t>
  </si>
  <si>
    <t>372,560=372,560 [A]</t>
  </si>
  <si>
    <t>45</t>
  </si>
  <si>
    <t>56335</t>
  </si>
  <si>
    <t>VOZOVKOVÉ VRSTVY ZE ŠTĚRKODRTI TL.  250MM</t>
  </si>
  <si>
    <t>ÚPRAVA Č.6 - Podkladní vrstva - Štěrkodrť ŠDA 0/32 tl. 250mm + hutnění  
Plocha vypočtena pomocí grafického softwaru AutoCad (z grafického výkresu)  
 viz příloha č. 01 technická zpráva, 02 situace část 1-2,</t>
  </si>
  <si>
    <t>46</t>
  </si>
  <si>
    <t>56336</t>
  </si>
  <si>
    <t>VOZOVKOVÉ VRSTVY ZE ŠTĚRKODRTI TL. DO 300MM</t>
  </si>
  <si>
    <t>NAPOJENÍ NA STÁVAJÍCÍ STAV - Vozovka ze štěrkodrti frakce 0/32mm tl. do 300mm  
Plocha vypočtena pomocí grafického softwaru AutoCad (z grafického výkresu)  
 viz příloha č. 01 technická zpráva, 02 situace část 1-2,</t>
  </si>
  <si>
    <t>41,00=41,000 [A]</t>
  </si>
  <si>
    <t>47</t>
  </si>
  <si>
    <t>58251</t>
  </si>
  <si>
    <t>DLÁŽDĚNÉ KRYTY Z BETONOVÝCH DLAŽDIC DO LOŽE Z KAMENIVA</t>
  </si>
  <si>
    <t>ÚPRAVA Č.5 - Cementobetonová dlažba tl. 60mm, odstín šedá, včetně lože z hrubého drceného kameniva frakce 4/8 tl. 30mm 
Plocha vypočtena pomocí grafického softwaru AutoCad (z grafického výkresu) 
 viz příloha č. 01 technická zpráva, 02 situace část 1-2,  03 vzorové příčné řezy, 04 charakteristické příčné řezy,</t>
  </si>
  <si>
    <t>1603,264=1 603,264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</si>
  <si>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</si>
  <si>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48</t>
  </si>
  <si>
    <t>ÚPRAVA Č.5 - Cementobetonová dlažba tl. 60mm, odstín šedá, s drážkou (umělá vodící línie), včetně lože z hrubého drceného kameniva frakce 4/8 tl. 30mm 
Plocha vypočtena pomocí grafického softwaru AutoCad (z grafického výkresu) 
 viz příloha č. 01 technická zpráva, 02 situace část 1-2,  03 vzorové příčné řezy, 04 charakteristické příčné řezy,</t>
  </si>
  <si>
    <t>12,00=12,000 [A]</t>
  </si>
  <si>
    <t>49</t>
  </si>
  <si>
    <t>ÚPRAVA Č.6 - Cementobetonová dlažba tl. 80mm, odstín šedá, včetně lože z hrubého drceného kameniva frakce 4/8 tl. 40mm 
Plocha vypočtena pomocí grafického softwaru AutoCad (z grafického výkresu) 
 viz příloha č. 01 technická zpráva, 02 situace část 1-2,  04 charakteristické příčné řezy,</t>
  </si>
  <si>
    <t>435,724=435,724 [A]</t>
  </si>
  <si>
    <t>50</t>
  </si>
  <si>
    <t>ÚPRAVA Č.7 - Cementobetonová dlažba tl. 80mm, odstín šedá, včetně llože z hrubého drceného kameniva frakce 4/8 tl. 40mm 
Plocha vypočtena pomocí grafického softwaru AutoCad (z grafického výkresu) 
 viz příloha č. 01 technická zpráva, 02 situace část 1-2,  03 vzorové příčné řezy, 04 charakteristické příčné řezy,</t>
  </si>
  <si>
    <t>338,691=338,691 [A]</t>
  </si>
  <si>
    <t>51</t>
  </si>
  <si>
    <t>58261A</t>
  </si>
  <si>
    <t>KRYTY Z BETON DLAŽDIC SE ZÁMKEM BAREV RELIÉF TL 60MM DO LOŽE Z KAM</t>
  </si>
  <si>
    <t>ÚPRAVA Č.5 - Cementobetonová dlažba tl. 60mm, odstín červená, reliéfní, včetně lože z hrubého drceného kameniva frakce 4/8 tl. 30mm 
Plocha vypočtena pomocí grafického softwaru AutoCad (z grafického výkresu) 
 viz příloha č. 01 technická zpráva, 02 situace část 1-2,  03 vzorové příčné řezy, 04 charakteristické příčné řezy,</t>
  </si>
  <si>
    <t>123,383=123,383 [A]</t>
  </si>
  <si>
    <t>52</t>
  </si>
  <si>
    <t>58261B</t>
  </si>
  <si>
    <t>KRYTY Z BETON DLAŽDIC SE ZÁMKEM BAREV RELIÉF TL 80MM DO LOŽE Z KAM</t>
  </si>
  <si>
    <t>ÚPRAVA Č.6 - Cementobetonová dlažba tl. 80mm, odstín červená, reliéfní, včetně lože z hrubého drceného kameniva frakce 4/8 tl. 40mm 
Plocha vypočtena pomocí grafického softwaru AutoCad (z grafického výkresu) 
 viz příloha č. 01 technická zpráva, 02 situace část 1-2,  04 charakteristické příčné řezy</t>
  </si>
  <si>
    <t>25,609=25,609 [A]</t>
  </si>
  <si>
    <t>53</t>
  </si>
  <si>
    <t>587201</t>
  </si>
  <si>
    <t>PŘEDLÁŽDĚNÍ KRYTU Z VELKÝCH KOSTEK</t>
  </si>
  <si>
    <t>NAPOJENÍ NA STÁVAJÍCÍ STAV - Přeskládání stávající kamenné dlažby včetně dodání materiálu pro lože z hrubého drceného kameniva frakce 4/8 tl. 30mm. 
Plocha vypočtena pomocí grafického softwaru AutoCad (z grafického výkresu) 
 viz příloha č. 01 technická zpráva, 02 situace část 1-2,</t>
  </si>
  <si>
    <t>23=23,000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</si>
  <si>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</si>
  <si>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Přidružená stavební výroba</t>
  </si>
  <si>
    <t>54</t>
  </si>
  <si>
    <t>76795</t>
  </si>
  <si>
    <t>OPLOCENÍ Z OCEL PROFILŮ</t>
  </si>
  <si>
    <t>OPLOCENÍ - Ocelová výplň nového oplocení z kamenného zdiva na MC (dle požadavků majitele dotčené parcely)  
Kubatura vypočtena pomocí grafického softwaru AutoCad (z grafického výkresu)  
 viz příloha č. 01 technická zpráva, 02 situace část 1-2,  03 vzorové příčné řezy, 04 charakteristické příčné řezy,</t>
  </si>
  <si>
    <t>7*3=21,000 [A]</t>
  </si>
  <si>
    <t>- položka zahrnuje vedle vlastních zámečnických výrobků i rámy, rošty, lišty, kování, podpěrné, závěsné, upevňovací prvky, spojovací a těsnící materiál, pomocný materiál, kompletní povrchovou úpravu.  
- jsou zahrnuty sloupky,  
- součástí položky je  případně i ostnatý drát, uvažovaná plocha se pak vypočítává po horní hranu drátu.</t>
  </si>
  <si>
    <t>Potrubí</t>
  </si>
  <si>
    <t>55</t>
  </si>
  <si>
    <t>87133</t>
  </si>
  <si>
    <t>POTRUBÍ Z TRUB PLASTOVÝCH TLAKOVÝCH HRDLOVÝCH DN 150MM</t>
  </si>
  <si>
    <t>Kanalizační přípojky, montáž trub z polypropylenu (PP), trouby oboustranně hladké třívrstvé, tuhost SN 12,  gumový kroužek, DN 150,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t>
  </si>
  <si>
    <t>7,55+3,1+12,2+1+17+8,35+8,45+7,6+7=72,250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</si>
  <si>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</si>
  <si>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56</t>
  </si>
  <si>
    <t>89712</t>
  </si>
  <si>
    <t>VPUSŤ KANALIZAČNÍ ULIČNÍ KOMPLETNÍ Z BETONOVÝCH DÍLCŮ</t>
  </si>
  <si>
    <t>Uliční vpusť kompletní s mříží, se sifonem, včetně kalového koše  
UV-39-L (0,03379)  
 viz příloha č. 01 technická zpráva, 02 situace část 1-2,</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</si>
  <si>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</si>
  <si>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57</t>
  </si>
  <si>
    <t>89923</t>
  </si>
  <si>
    <t>VÝŠKOVÁ ÚPRAVA KRYCÍCH HRNCŮ</t>
  </si>
  <si>
    <t>Výšková úprava krycích znaků stávajících inženýrských sítí  
 viz příloha č. 01 technická zpráva, 02 situace část 1-2,</t>
  </si>
  <si>
    <t>17=17,000 [A]</t>
  </si>
  <si>
    <t>- položka výškové úpravy zahrnuje všechny nutné práce a materiály pro zvýšení nebo snížení zařízení (včetně nutné úpravy stávajícího povrchu vozovky nebo chodníku).</t>
  </si>
  <si>
    <t>Ostatní konstrukce a práce</t>
  </si>
  <si>
    <t>58</t>
  </si>
  <si>
    <t>9111A1</t>
  </si>
  <si>
    <t>ZÁBRADLÍ SILNIČNÍ S VODOR MADLY - DODÁVKA A MONTÁŽ</t>
  </si>
  <si>
    <t>kovové zábradlí výšky 1,10 m u kamenné dlažby v km 0,109 směr Šemíkovice</t>
  </si>
  <si>
    <t>19,00=19,000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</si>
  <si>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</si>
  <si>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59</t>
  </si>
  <si>
    <t>914113</t>
  </si>
  <si>
    <t>DOPRAVNÍ ZNAČKY ZÁKLADNÍ VELIKOSTI OCELOVÉ NEREFLEXNÍ - DEMONTÁŽ</t>
  </si>
  <si>
    <t>stará IS- informační tabule v km 0,01881 - odvoz a likvidace v režii zhotovitele,  
 viz příloha č. 01 technická zpráva, 02.02 situace část 2,</t>
  </si>
  <si>
    <t>Položka zahrnuje odstranění, demontáž a odklizení materiálu s odvozem na předepsané místo</t>
  </si>
  <si>
    <t>60</t>
  </si>
  <si>
    <t>914131</t>
  </si>
  <si>
    <t>DOPRAVNÍ ZNAČKY ZÁKLADNÍ VELIKOSTI OCELOVÉ FÓLIE TŘ 2 - DODÁVKA A MONTÁŽ</t>
  </si>
  <si>
    <t>SVISLÉ DOPRAVNÍ ZNAČENÍ - Dodávka a montáž (veškeré prvky svislého dopravního značení budou opatřeny pozinkováním)  
IP11b-Parkoviště (kolmé nebo šikmé stání)  
IP12-Vyhrazené parkoviště  
IS- informační tabule v km 0,01881  
 viz příloha č. 01 technická zpráva, 02.02 situace část 2,</t>
  </si>
  <si>
    <t>1+1+1=3,000 [A]</t>
  </si>
  <si>
    <t>položka zahrnuje:  
- dodávku a montáž značek v požadovaném provedení</t>
  </si>
  <si>
    <t>61</t>
  </si>
  <si>
    <t>914913</t>
  </si>
  <si>
    <t>SLOUPKY A STOJKY DZ Z OCEL TRUBEK ZABETON DEMONTÁŽ</t>
  </si>
  <si>
    <t>sloupek ke staré IS- informační tabule v km 0,01881 - odvoz a likvidace v režii zhotovitele,  
 viz příloha č. 01 technická zpráva, 02.02 situace část 2,</t>
  </si>
  <si>
    <t>62</t>
  </si>
  <si>
    <t>914921</t>
  </si>
  <si>
    <t>SLOUPKY A STOJKY DOPRAVNÍCH ZNAČEK Z OCEL TRUBEK DO PATKY - DODÁVKA A MONTÁŽ</t>
  </si>
  <si>
    <t>VIZ - SVISLÉ DOPRAVNÍ ZNAČENÍ, SLOUPKY KE ZNAČKÁM, - Dodávka a montáž (veškeré prvky svislého dopravního značení budou opatřeny pozinkováním)  
IP11b-Parkoviště (kolmé nebo šikmé stání)  
IP12-Vyhrazené parkoviště  
IS- informační tabule v km 0,01881  
 viz příloha č. 01 technická zpráva, 02.02 situace část 2,</t>
  </si>
  <si>
    <t>položka zahrnuje:  
- sloupky, patky a upevňovací zařízení včetně jejich osazení (betonová patka, zemní práce)</t>
  </si>
  <si>
    <t>63</t>
  </si>
  <si>
    <t>915111</t>
  </si>
  <si>
    <t>VODOROVNÉ DOPRAVNÍ ZNAČENÍ BARVOU HLADKÉ - DODÁVKA A POKLÁDKA</t>
  </si>
  <si>
    <t>DOPRAVNÍ ZNAČENÍ - Vodorovné dopravní značení - Stání kolmé - V10b - 0,125 - 1. značení barvou  
Plocha vypočtena pomocí grafického softwaru AutoCad (z grafického výkresu)  
 viz příloha č. 01 technická zpráva, 02.02 situace část 2,</t>
  </si>
  <si>
    <t>0,125*14*4,5=7,875 [A]</t>
  </si>
  <si>
    <t>položka zahrnuje:  
- dodání a pokládku nátěrového materiálu (měří se pouze natíraná plocha)  
- předznačení a reflexní úpravu</t>
  </si>
  <si>
    <t>64</t>
  </si>
  <si>
    <t>DOPRAVNÍ ZNAČENÍ - Vodorovné dopravní značení - Vyhrazené parkoviště pro vozidlo přepravující OTP nebo OTPP - V10f - 0,125 - 1. značení barvou  
Plocha vypočtena pomocí grafického softwaru AutoCad (z grafického výkresu)  
 viz příloha č. 01 technická zpráva, 02.02 situace část 2,</t>
  </si>
  <si>
    <t>1,350=1,350 [A]</t>
  </si>
  <si>
    <t>65</t>
  </si>
  <si>
    <t>915221</t>
  </si>
  <si>
    <t>VODOR DOPRAV ZNAČ PLASTEM STRUKTURÁLNÍ NEHLUČNÉ - DOD A POKLÁDKA</t>
  </si>
  <si>
    <t>DOPRAVNÍ ZNAČENÍ - Vodorovné dopravní značení - Stání kolmé - V10b - 0,125 - 2. značení strukturovaným plastem  
Plocha vypočtena pomocí grafického softwaru AutoCad (z grafického výkresu)  
 viz příloha č. 01 technická zpráva, 02.02 situace část 2,</t>
  </si>
  <si>
    <t>66</t>
  </si>
  <si>
    <t>DOPRAVNÍ ZNAČENÍ - Vodorovné dopravní značení - Vyhrazené parkoviště pro vozidlo přepravující OTP nebo OTPP - V10f - 0,125 - 2. značení strukturovaným plastem  
Plocha vypočtena pomocí grafického softwaru AutoCad (z grafického výkresu)  
 viz příloha č. 01 technická zpráva, 02.02 situace část 2,</t>
  </si>
  <si>
    <t>1,35=1,350 [A]</t>
  </si>
  <si>
    <t>67</t>
  </si>
  <si>
    <t>917223</t>
  </si>
  <si>
    <t>SILNIČNÍ A CHODNÍKOVÉ OBRUBY Z BETONOVÝCH OBRUBNÍKŮ ŠÍŘ 100MM</t>
  </si>
  <si>
    <t>Chodníkové obrubníky 100x250x1000mm, včetně betonového lože i boční betonové opěrky z C20/25 - XF3  
Délka vypočtena pomocí grafického softwaru AutoCad (z grafického výkresu)  
 viz příloha č. 01 technická zpráva, 02 situace část 1-2,  03 vzorové příčné řezy, 04 charakteristické příčné řezy</t>
  </si>
  <si>
    <t>539,3=539,300 [A]</t>
  </si>
  <si>
    <t>Položka zahrnuje:  
dodání a pokládku betonových obrubníků o rozměrech předepsaných zadávací dokumentací  
betonové lože i boční betonovou opěrku.</t>
  </si>
  <si>
    <t>68</t>
  </si>
  <si>
    <t>917224</t>
  </si>
  <si>
    <t>SILNIČNÍ A CHODNÍKOVÉ OBRUBY Z BETONOVÝCH OBRUBNÍKŮ ŠÍŘ 150MM</t>
  </si>
  <si>
    <t>Silniční obrubníky 150x250x1000mm, včetně betonového lože i boční betonové opěrky z C20/25 - XF3  
Délka vypočtena pomocí grafického softwaru AutoCad (z grafického výkresu)  
 viz příloha č. 01 technická zpráva, 02 situace část 1-2,  03 vzorové příčné řezy, 04 charakteristické příčné řezy</t>
  </si>
  <si>
    <t>56=56,000 [A]</t>
  </si>
  <si>
    <t>69</t>
  </si>
  <si>
    <t>Silniční obrubníky nájezdové 150x150x1000mm, včetně betonového lože i boční betonové opěrky z C20/25 - XF3  
Délka vypočtena pomocí grafického softwaru AutoCad (z grafického výkresu)  
 viz příloha č. 01 technická zpráva, 02 situace část 1-2,  03 vzorové příčné řezy, 04 charakteristické příčné řezy,</t>
  </si>
  <si>
    <t>13,5=13,500 [A]</t>
  </si>
  <si>
    <t>70</t>
  </si>
  <si>
    <t>93543</t>
  </si>
  <si>
    <t>ŽLABY Z DÍLCŮ Z POLYMERBETONU SVĚTLÉ ŠÍŘKY  200MM VČETNĚ MŘÍŽÍ</t>
  </si>
  <si>
    <t>ODVODŇOVACÍ ŽLABY - Odvodňovací žlab z polymerbetonu světlé šířky 200mm a hloubky 320mm, únosnost D 400,  
OŽ-03-6,000m  
OŽ-04-5,400m  
OŽ-06-2,300m  
OŽ-07-3,400m  
OŽ-08-4,700m  
OŽ-09-3,500m  
OŽ-10-6,100m  
OŽ-11-3,400m  
 viz příloha č. 01 technická zpráva, 02 situace část 1-2,  03 vzorové příčné řezy,</t>
  </si>
  <si>
    <t>6+5,4+2,3+3,4+4,7+3,5+6,1+3,4=34,800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</si>
  <si>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</si>
  <si>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71</t>
  </si>
  <si>
    <t>966138</t>
  </si>
  <si>
    <t>BOURÁNÍ KONSTRUKCÍ Z KAMENE NA MC S ODVOZEM DO 20KM</t>
  </si>
  <si>
    <t>Demolice stávající kamenné zídky  
Kubatura vypočtena pomocí grafického softwaru AutoCad (z grafického výkresu)  
 viz příloha č. 01 technická zpráva, 02 situace část 1-2,  03 vzorové příčné řezy, 04 charakteristické příčné řezy</t>
  </si>
  <si>
    <t>1*19+0,5*1,5*69=70,750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</si>
  <si>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</si>
  <si>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72</t>
  </si>
  <si>
    <t>Demolice části stávajícího kamenného oplocení  
Kubatura vypočtena pomocí grafického softwaru AutoCad (z grafického výkresu)   
 viz příloha č. 01 technická zpráva, 02 situace část 1-2,  03 vzorové příčné řezy, 04 charakteristické příčné řezy,</t>
  </si>
  <si>
    <t>4,5*2*0,5+7*0,5*0,5=6,250 [A]</t>
  </si>
  <si>
    <t>73</t>
  </si>
  <si>
    <t>Odstranění stávajících sjezdů a chodníků z kamenných kostek  
Kubatura vypočtena pomocí grafického softwaru AutoCad (z grafického výkresu)  
 viz příloha č. 01 technická zpráva, 02 situace část 1-2,</t>
  </si>
  <si>
    <t>35*0,1=3,500 [A]</t>
  </si>
  <si>
    <t>74</t>
  </si>
  <si>
    <t>96613B</t>
  </si>
  <si>
    <t>BOURÁNÍ KONSTRUKCÍ Z KAMENE NA MC - DOPRAVA</t>
  </si>
  <si>
    <t>dalších 11 km dopravy na skládku, k pol.č. 966138.1</t>
  </si>
  <si>
    <t>70,75*2,600*11=2 023,450 [A]</t>
  </si>
  <si>
    <t>75</t>
  </si>
  <si>
    <t>dalších 11 km dopravy na skládku, k pol.č. 966138.2</t>
  </si>
  <si>
    <t>6,25*2,600*11=178,750 [A]</t>
  </si>
  <si>
    <t>76</t>
  </si>
  <si>
    <t>dalších 11 km dopravy na skládku, k pol.č. 966138.3</t>
  </si>
  <si>
    <t>3,5*2,600*11=100,100 [A]</t>
  </si>
  <si>
    <t>77</t>
  </si>
  <si>
    <t>966158</t>
  </si>
  <si>
    <t>BOURÁNÍ KONSTRUKCÍ Z PROST BETONU S ODVOZEM DO 20KM</t>
  </si>
  <si>
    <t>Odstranění betonového lože betonového odvodňovacího žlabu  
Kubatura vypočtena pomocí grafického softwaru AutoCad (z grafického výkresu)  
 viz příloha č. 01 technická zpráva, 02 situace část 1-2,  03 vzorové příčné řezy, 04 charakteristické příčné řezy,</t>
  </si>
  <si>
    <t>0,2*(118,752+19,762+65,321)=40,767 [A]</t>
  </si>
  <si>
    <t>78</t>
  </si>
  <si>
    <t>Odstranění betonového odvodňovacího žlabu  
Kubatura vypočtena pomocí grafického softwaru AutoCad (z grafického výkresu)  
 viz příloha č. 01 technická zpráva, 02 situace část 1-2,  03 vzorové příčné řezy, 04 charakteristické příčné řezy,</t>
  </si>
  <si>
    <t>0,1*(118,752+19,762+65,321)=20,384 [A]</t>
  </si>
  <si>
    <t>79</t>
  </si>
  <si>
    <t>Odstranění stávající betonové přídlažby  
Délka vypočtena pomocí grafického softwaru AutoCad (z grafického výkresu)  
 viz příloha č. 01 technická zpráva, 02 situace část 1-2,  03 vzorové příčné řezy, 04 charakteristické příčné řezy,</t>
  </si>
  <si>
    <t>20*0,25*0,08=0,400 [A]</t>
  </si>
  <si>
    <t>80</t>
  </si>
  <si>
    <t>Odstranění betonového lože přídlažby  
Kubatura vypočtena pomocí grafického softwaru AutoCad (z grafického výkresu)  
 viz příloha č. 01 technická zpráva, 02 situace část 1-2,  03 vzorové příčné řezy, 04 charakteristické příčné řezy,</t>
  </si>
  <si>
    <t>20*0,25*0,1=0,500 [A]</t>
  </si>
  <si>
    <t>81</t>
  </si>
  <si>
    <t>96615B</t>
  </si>
  <si>
    <t>BOURÁNÍ KONSTRUKCÍ Z PROSTÉHO BETONU - DOPRAVA</t>
  </si>
  <si>
    <t>dalších 11 km dopravy na skládku, k pol.č. 966158.1</t>
  </si>
  <si>
    <t>40,767*2,300*11=1 031,405 [A]</t>
  </si>
  <si>
    <t>82</t>
  </si>
  <si>
    <t>dalších 11 km dopravy na skládku, k pol.č. 966158.2</t>
  </si>
  <si>
    <t>20,384*2,300*11=515,715 [A]</t>
  </si>
  <si>
    <t>83</t>
  </si>
  <si>
    <t>dalších 11 km dopravy na skládku, k pol.č. 966158.3</t>
  </si>
  <si>
    <t>0,4*2,300*11=10,120 [A]</t>
  </si>
  <si>
    <t>84</t>
  </si>
  <si>
    <t>dalších 11 km dopravy na skládku, k pol.č. 966158.4</t>
  </si>
  <si>
    <t>0,5*2,3*11=12,650 [A]</t>
  </si>
  <si>
    <t>85</t>
  </si>
  <si>
    <t>96618</t>
  </si>
  <si>
    <t>BOURÁNÍ KONSTRUKCÍ KOVOVÝCH</t>
  </si>
  <si>
    <t>odstranění stávající ocelové výplně kamenného oplocení, včetně odvozu a likvidace v režii zhotovitele  
Kubatura vypočtena pomocí grafického softwaru AutoCad (z grafického výkresu)  
 viz příloha č. 01 technická zpráva, 02 situace část 1-2,  03 vzorové příčné řezy, 04 charakteristické příčné řezy,</t>
  </si>
  <si>
    <t>24*0,01=0,240 [A]</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</si>
  <si>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</si>
  <si>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SO 108</t>
  </si>
  <si>
    <t>CHODNÍKY,SJEZDY A PARKOVACÍ STÁNÍ NA SILNICI III/3983</t>
  </si>
  <si>
    <t>`123738` 
434,425*2,000=868,850 [A] 
`132738` 
11,760*2,000=23,520 [B] 
`132838` 
5,040*2,000=10,080 [C] 
celkem: A+B+C=902,450 [D]</t>
  </si>
  <si>
    <t>`113488` 
0,720*2,000=1,440 [A] 
`966158` 
14,000*2,300=32,200 [B] 
`966168` 
1,305*2,500=3,263 [C] 
celkem: A+B+C=36,903 [D]</t>
  </si>
  <si>
    <t>Kácení keřů v blízkosti stavby,  včetně odvozu a likvidace v režii zhotovitele  
Viz příloha I.7-Dendrologický průzkum</t>
  </si>
  <si>
    <t>39=39,000 [A]</t>
  </si>
  <si>
    <t>Kácení stromů v blízkosti stavby,  včetně odvozu a likvidace v režii zhotovitele  
Viz příloha I.7-Dendrologický průzkum</t>
  </si>
  <si>
    <t>4=4,000 [A]</t>
  </si>
  <si>
    <t>Odstranění stávající cementobetonové dlažby (předpoklad tl. 80mm)  
Kubatura vypočtena pomocí grafického softwaru AutoCad (z grafického výkresu)  
 viz příloha č. 01 technická zpráva, 02 situace,  04 charakteristické příčné řezy,</t>
  </si>
  <si>
    <t>9*0,08=0,720 [A]</t>
  </si>
  <si>
    <t>0,72*2,000*11=15,840 [A]</t>
  </si>
  <si>
    <t>Odhumusování plochy v tl. 150mm, která bude zasažena výkopovými pracemi a úpravou terénu včetně odvozu a uložení zeminy na deponii stavby pro další využítí (SO108 a další objekty)  
Kubatura vypočtena pomocí grafického softwaru AutoCad (z grafického výkresu)  
 viz příloha č. 01 technická zpráva, 02 situace,  04 charakteristické příčné řezy</t>
  </si>
  <si>
    <t>1680,5*0,15=252,075 [A]</t>
  </si>
  <si>
    <t>odkop pro chodníky  
Kubatura vypočtena pomocí grafického softwaru AutoCad (z grafického výkresu)   
viz příloha č. 01 technická zpráva, 02 situace,  04 charakteristické příčné řezy,</t>
  </si>
  <si>
    <t>434,425=434,425 [A]</t>
  </si>
  <si>
    <t>434,425*11=4 778,675 [A]</t>
  </si>
  <si>
    <t>KANALIZAČNÍ PŘÍPOJKY  
OŽ-01-3,100m &gt; délka přípojky 7,85m (DN=150mm)  
OŽ-02-4,700m &gt; délka přípojky 3,35m (DN=150mm)  
viz příloha č. 01 technická zpráva, 02 situace,</t>
  </si>
  <si>
    <t>1,50*1,00*(7,85+3,35)=16,800 [A] 
A*0,70=11,760 [B]</t>
  </si>
  <si>
    <t>dalších 11 km dopravy na skládku k pol.č. 132738</t>
  </si>
  <si>
    <t>11,760*11=129,360 [A]</t>
  </si>
  <si>
    <t>1,50*1,00*(7,85+3,35)=16,800 [A] 
A*0,30=5,040 [B]</t>
  </si>
  <si>
    <t>dalších 11 km dopravy na skládku k pol.č. 132838</t>
  </si>
  <si>
    <t>5,040*11=55,440 [A]</t>
  </si>
  <si>
    <t>`123738` 
434,425=434,425 [A] 
`132738` 
11,760=11,760 [B] 
`132838` 
5,040=5,040 [C] 
celkem: A+B+C=451,225 [D]</t>
  </si>
  <si>
    <t>Zásyp zeminou vhodnou do náspů - hutněno po vrstvách 300 na 100% PS  
Kubatura vypočtena pomocí grafického softwaru AutoCad (z grafického výkresu)  
 viz příloha č. 01 technická zpráva, 02 situace,  04 charakteristické příčné řezy,</t>
  </si>
  <si>
    <t>444,450=444,450 [A]</t>
  </si>
  <si>
    <t>Kanalizační přípojky, štěrkodrť 0/63  
OŽ-01-3,100m &gt; délka přípojky 7,85m (DN=150mm)  
OŽ-02-4,700m &gt; délka přípojky 3,35m (DN=150mm)  
viz příloha č. 01 technická zpráva, 02 situace,</t>
  </si>
  <si>
    <t>(1,500-0,45-0,15)*1*(7,850+3,350)=10,080 [A]</t>
  </si>
  <si>
    <t>Obsyb potrubí kanalizačních přípojek  štěrkopískem fr. 0/4 mm do výšky 30 cm nad vrcholem potrubí  
Kubatura vypočtena pomocí grafického softwaru AutoCad (z grafického výkresu)  
 viz příloha č. 01 technická zpráva, 02 situace,  04 charakteristické příčné řezy,</t>
  </si>
  <si>
    <t>0,45*1,00*(7,850+3,350)=5,040 [A]</t>
  </si>
  <si>
    <t>ÚPRAVA Č.5 - Úprava a zhutnění zemní pláně  
Plocha vypočtena pomocí grafického softwaru AutoCad (z grafického výkresu)  
 viz příloha č. 01 technická zpráva, 02 situace,  03 vzorové příčné řezy, 04 charakteristické příčné řezy,</t>
  </si>
  <si>
    <t>1030,527+44,081+13,5=1 088,108 [A]</t>
  </si>
  <si>
    <t>ÚPRAVA Č.6 - Úprava a zhutnění zemní pláně  
Plocha vypočtena pomocí grafického softwaru AutoCad (z grafického výkresu)  
 viz příloha č. 01 technická zpráva, 02 situace,  03 vzorové příčné řezy, 04 charakteristické příčné řezy,</t>
  </si>
  <si>
    <t>278,103+12,041=290,144 [A]</t>
  </si>
  <si>
    <t>GABIONOVÁ ZEĎ - Úprava a zhutnění základové spáry  
Plocha vypočtena pomocí grafického softwaru AutoCad (z grafického výkresu)  
 viz příloha č. 01 technická zpráva, 02 situace,  03 vzorové příčné řezy, 04 charakteristické příčné řezy</t>
  </si>
  <si>
    <t>10,45*1,9=19,855 [A]</t>
  </si>
  <si>
    <t>Svahové úpravy  
Plocha vypočtena pomocí grafického softwaru AutoCad (z grafického výkresu)  
 viz příloha č. 01 technická zpráva, 02 situace,  03 vzorové příčné řezy, 04 charakteristické příčné řezy</t>
  </si>
  <si>
    <t>979,229=979,229 [A]</t>
  </si>
  <si>
    <t>Ohumusování svahů v  tl. 150mm (využita humózní zemina z pol. č. 121101)  
Plocha vypočtena pomocí grafického softwaru AutoCad (z grafického výkresu)  
 viz příloha č. 01 technická zpráva, 02 situace,  03 vzorové příčné řezy, 04 charakteristické příčné řezy,</t>
  </si>
  <si>
    <t>osetí svahů travním semenem  
Plocha vypočtena pomocí grafického softwaru AutoCad (z grafického výkresu)  
 viz příloha č. 01 technická zpráva, 02 situace,  03 vzorové příčné řezy, 04 charakteristické příčné řezy,</t>
  </si>
  <si>
    <t>Údržba založeného travního porostu, k pol.č. 18241  
Plocha vypočtena pomocí grafického softwaru AutoCad (z grafického výkresu)</t>
  </si>
  <si>
    <t>44=44,000 [A]</t>
  </si>
  <si>
    <t>Základy</t>
  </si>
  <si>
    <t>21361</t>
  </si>
  <si>
    <t>DRENÁŽNÍ VRSTVY Z GEOTEXTILIE</t>
  </si>
  <si>
    <t>Filtrační geotextílie 300g/m2 za rubem gabionové zdi  
Plocha vypočtena pomocí grafického softwaru AutoCad (z grafického výkresu)  
 viz příloha č. 01 technická zpráva, 02 situace,  03 vzorové příčné řezy, 04 charakteristické příčné řezy,</t>
  </si>
  <si>
    <t>9,45*1+11,45*2=32,350 [A]</t>
  </si>
  <si>
    <t>Položka zahrnuje:  
- dodávku předepsané geotextilie (včetně nutných přesahů) pro drenážní vrstvu, včetně mimostaveništní a vnitrostaveništní dopravy  
- provedení drenážní vrstvy předepsaných rozměrů a předepsaného tvaru</t>
  </si>
  <si>
    <t>3272B7</t>
  </si>
  <si>
    <t>ZDI OPĚR, ZÁRUB, NÁBŘEŽ Z GABIONŮ SYPANÝCH, DRÁT O4,0MM, POVRCHOVÁ ÚPRAVA Zn + Al</t>
  </si>
  <si>
    <t>Opěrná zeď z gabionových košů  
Kubatura vypočtena pomocí grafického softwaru AutoCad (z grafického výkresu)  
Příplatek za ruční vyskládání pohledové strany gabionů  
 viz příloha č. 01 technická zpráva, 02 situace,  03 vzorové příčné řezy, 04 charakteristické příčné řezy</t>
  </si>
  <si>
    <t>2,000*1,000*10,450=20,900 [A]</t>
  </si>
  <si>
    <t>- položka zahrnuje dodávku a osazení drátěných košů s výplní lomovým kamenem.</t>
  </si>
  <si>
    <t>431366</t>
  </si>
  <si>
    <t>VÝZTUŽ SCHODIŠŤ KONSTR Z KARI SÍTÍ</t>
  </si>
  <si>
    <t>ŽELEZOBETONOVÉ SCHODY - Betonářská výztuž B500B - KARI síť R8, rozměr oka 100x100mm, k pol.č. 434324  
Hmotnost vypočtena pomocí grafického softwaru AutoCad (z grafického výkresu)  
 viz příloha č. 01 technická zpráva, 02 situace,</t>
  </si>
  <si>
    <t>0,02*1,74*7,85=0,273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</si>
  <si>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</si>
  <si>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434324</t>
  </si>
  <si>
    <t>SCHODIŠŤOVÉ STUPNĚ, ZE ŽELEZOBETONU DO C25/30 (B30)</t>
  </si>
  <si>
    <t>ŽELEZOBETONOVÉ SCHODY - Beton C25/30-XF1, v km 0,04516 vpravo 2 schody, v km 0,06115 vpravo 2 schody  
Kubatura vypočtena pomocí grafického softwaru AutoCad (z grafického výkresu)  
 viz příloha č. 01 technická zpráva, 02 situace,</t>
  </si>
  <si>
    <t>0,600*(1,6+1,3)=1,740 [A]</t>
  </si>
  <si>
    <t>GABIONOVÁ ZEĎ - Podkladní beton C12/15-X0 tl. 150mm  
Kubatura vypočtena pomocí grafického softwaru AutoCad (z grafického výkresu)  
 viz příloha č. 01 technická zpráva, 02 situace,  03 vzorové příčné řezy, 04 charakteristické příčné řezy</t>
  </si>
  <si>
    <t>1,30*10,45*0,15=2,038 [A]</t>
  </si>
  <si>
    <t>ODVODŇOVACÍ ŽLABY - Betonové lože C20/25-XF3  
Kubatura vypočtena pomocí grafického softwaru AutoCad (z grafického výkresu)  
 viz příloha č. 01 technická zpráva, 02 situace,</t>
  </si>
  <si>
    <t>0,10*(3,10+4,70)=0,780 [A]</t>
  </si>
  <si>
    <t>KANALIZAČNÍ PŘÍPOJKY - Pískové lože frakce 0/4mm kanalizačních přípojek, tl. 150mm  
Kubatura vypočtena pomocí grafického softwaru AutoCad (z grafického výkresu)  
 viz příloha č. 01 technická zpráva, 02 situace,</t>
  </si>
  <si>
    <t>0,15*(7,85+3,35)=1,680 [A]</t>
  </si>
  <si>
    <t>NAPOJENÍ NA STÁVAJÍCÍ STAV - Přeskládání stávající cementobetonové dlažby včetně dodání materiálu pro lože z hrubého drceného kameniva frakce 4/8 tl. 30mm. 
Plocha vypočtena pomocí grafického softwaru AutoCad (z grafického výkresu) 
 viz příloha č. 01 technická zpráva, 02 situace,</t>
  </si>
  <si>
    <t>5=5,000 [A]</t>
  </si>
  <si>
    <t>ÚPRAVA Č.5 - Podkladní vrstva - Štěrkodrť ŠDB 0/32 tl. 150mm + hutnění  
Plocha vypočtena pomocí grafického softwaru AutoCad (z grafického výkresu)  
 viz příloha č. 01 technická zpráva, 02 situace,  03 vzorové příčné řezy, 04 charakteristické příčné řezy,</t>
  </si>
  <si>
    <t>1 030,527+44,081+13,5 
ostrůvek: 17,55=17,550 [B] 
celkem: A+B=</t>
  </si>
  <si>
    <t>VOZOVKOVÉ VRSTVY ZE ŠTĚRKODRTI TL. 250MM</t>
  </si>
  <si>
    <t>ÚPRAVA Č.6 - Podkladní vrstva - Štěrkodrť ŠDB 0/32 tl. 250mm + hutnění  
Plocha vypočtena pomocí grafického softwaru AutoCad (z grafického výkresu)  
 viz příloha č. 01 technická zpráva, 02 situace,  03 vzorové příčné řezy, 04 charakteristické příčné řezy,</t>
  </si>
  <si>
    <t>ÚPRAVA Č.5 - Cementobetonová dlažba tl. 60mm, odstín šedá, včetně lože z hrubého drceného kameniva frakce 4/8 tl. 30mm 
Plocha vypočtena pomocí grafického softwaru AutoCad (z grafického výkresu) 
viz příloha č. 01 technická zpráva, 02 situace,  03 vzorové příčné řezy, 04 charakteristické příčné řezy,</t>
  </si>
  <si>
    <t>1030,527=1 030,527 [A] 
ostrůvek: 14,75=14,750 [B] 
celkem: A+B=1 045,277 [C]</t>
  </si>
  <si>
    <t>ÚPRAVA Č.5 - Cementobetonová dlažba tl. 60mm, odstín červená, kontrastní pás (dlažba u nástupní hrany zastávek), včetně lože z hrubého drceného kameniva frakce 4/8 tl. 30mm 
Plocha vypočtena pomocí grafického softwaru AutoCad (z grafického výkresu) 
 viz příloha č. 01 technická zpráva, 02 situace,  03 vzorové příčné řezy, 04 charakteristické příčné řezy,</t>
  </si>
  <si>
    <t>ÚPRAVA Č.6 - Cementobetonová dlažba tl. 80mm, odstín šedá, včetně lože z hrubého drceného kameniva frakce 4/8 tl. 40 mm 
Plocha vypočtena pomocí grafického softwaru AutoCad (z grafického výkresu) 
 viz příloha č. 01 technická zpráva, 02 situace,  03 vzorové příčné řezy, 04 charakteristické příčné řezy,</t>
  </si>
  <si>
    <t>278,103=278,103 [A]</t>
  </si>
  <si>
    <t>ÚPRAVA Č.5 - Cementobetonová dlažba tl. 60mm, odstín červená, reliéfní, včetně lože z hrubého drceného kameniva frakce 4/8 tl. 30mm 
Plocha vypočtena pomocí grafického softwaru AutoCad (z grafického výkresu) 
 viz příloha č. 01 technická zpráva, 02 situace,  03 vzorové příčné řezy, 04 charakteristické příčné řezy,</t>
  </si>
  <si>
    <t>44,081=44,081 [A] 
ostrůvek: 2,8=2,800 [B] 
celkem: A+B=46,881 [C]</t>
  </si>
  <si>
    <t>ÚPRAVA Č.6 - Cementobetonová dlažba tl. 80mm, odstín červená, reliéfní, včetně lože z hrubého drceného kameniva frakce 4/8 tl. 40mm 
Plocha vypočtena pomocí grafického softwaru AutoCad (z grafického výkresu) 
 viz příloha č. 01 technická zpráva, 02 situace,  03 vzorové příčné řezy, 04 charakteristické příčné řezy,</t>
  </si>
  <si>
    <t>12,041=12,041 [A]</t>
  </si>
  <si>
    <t>75L3AX</t>
  </si>
  <si>
    <t>INFORMAČNÍ PRVEK, - MONTÁŽ</t>
  </si>
  <si>
    <t>MĚSTSKÝ MOBILIÁŘ - opětovná montáž stávajících obecních informačních tabulí</t>
  </si>
  <si>
    <t>1+1=2,000 [A]</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</si>
  <si>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</si>
  <si>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75L3AY</t>
  </si>
  <si>
    <t>INFORMAČNÍ PRVEK, - DEMONTÁŽ</t>
  </si>
  <si>
    <t>MĚSTSKÝ MOBILIÁŘ - Demontáž  stávajících obecních informačních tabulí a uskladnění pro opětovnou 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</si>
  <si>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</si>
  <si>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KANALIZAČNÍ PŘÍPOJKY- montáž trub z polypropylenu (PP), trouby oboustranně hladké třívrstvé, tuhost SN 12,  gumový kroužek, DN 150,  
OŽ-01-3,100m &gt; délka přípojky 7,85m (DN=150mm)  
OŽ-02-4,700m &gt; délka přípojky 3,35m (DN=150mm)  
zaměřeno na stavbě a acad,   
viz příloha č. 01 technická zpráva, 02 situace,</t>
  </si>
  <si>
    <t>7,85+3,35=11,200 [A]</t>
  </si>
  <si>
    <t>INŽENÝRSKÉ SÍTĚ - Výšková úprava krycích znaků stávajících inženýrských sítí, zaměřeno na stavbě,</t>
  </si>
  <si>
    <t>7=7,000 [A]</t>
  </si>
  <si>
    <t>SVISLÉ DOPRAVNÍ ZNAČENÍ - Dodávka a montáž (veškeré prvky svislého dopravního značení budou opatřeny pozinkováním)  
IP11c-Parkoviště (podélné stání)  
IP12-Vyhrazené parkoviště  
viz příloha č. 01 technická zpráva, 02 situace,</t>
  </si>
  <si>
    <t>1+1=2,000 [A] 
ostrůvekC4a: 2=2,000 [B] 
celkem: A+B=4,000 [C]</t>
  </si>
  <si>
    <t>k pol.č. 914111</t>
  </si>
  <si>
    <t>1+1=2,000 [A] 
ostrůvek: 2=2,000 [B] 
celkem: A+B=4,000 [C]</t>
  </si>
  <si>
    <t>DOPRAVNÍ ZNAČENÍ - Vodorovné dopravní značení - Stání podélné - V10a - 0,125 - 1. značení barvou  
Plocha vypočtena pomocí grafického softwaru AutoCad (z grafického výkresu)  
viz příloha č. 01 technická zpráva, 02 situace,</t>
  </si>
  <si>
    <t>0,125*9*2=2,250 [A]</t>
  </si>
  <si>
    <t>DOPRAVNÍ ZNAČENÍ - Vodorovné dopravní značení - Vyhrazené parkoviště pro vozidlo přepravující OTP nebo OTPP - V10f - 0,25 - 1. značení barvou  
Plocha vypočtena pomocí grafického softwaru AutoCad (z grafického výkresu)  
viz příloha č. 01 technická zpráva, 02 situace,</t>
  </si>
  <si>
    <t>DOPRAVNÍ ZNAČENÍ - Vodorovné dopravní značení - Stání podélné - V10a - 0,125 - 2. značení strukturovaným plastem  
Plocha vypočtena pomocí grafického softwaru AutoCad (z grafického výkresu)  
viz příloha č. 01 technická zpráva, 02 situace,</t>
  </si>
  <si>
    <t>0,125*2*9=2,250 [A]</t>
  </si>
  <si>
    <t>DOPRAVNÍ ZNAČENÍ - Vodorovné dopravní značení - Vyhrazené parkoviště pro vozidlo přepravující OTP nebo OTPP - V4 - 0,25 - 2. značení strukturovaným plastem  
Plocha vypočtena pomocí grafického softwaru AutoCad (z grafického výkresu)  
viz příloha č. 01 technická zpráva, 02 situace,</t>
  </si>
  <si>
    <t>Chodníkové obrubníky 100x250x1000mm, včetně betonového lože i boční betonové opěrky z C20/25 - XF3  
Délka vypočtena pomocí grafického softwaru AutoCad (z grafického výkresu)  
 viz příloha č. 01 technická zpráva, 02 situace,  03 vzorové příčné řezy, 04 charakteristické příčné řezy,</t>
  </si>
  <si>
    <t>522,7=522,700 [A] 
ostrůvek: 4=4,000 [B] 
celkem: A+B=526,700 [C]</t>
  </si>
  <si>
    <t>stezka z chodníkových obrub 100x200x1000mm včetně šteřkopískového lože tl. 150 mm kladených na ležato jako spojka z MPP k potravinám</t>
  </si>
  <si>
    <t>13=13,000 [A]</t>
  </si>
  <si>
    <t>Silniční obrubníky 150x250x1000mm, včetně betonového lože i boční betonové opěrky z C20/25 - XF3  
Délka vypočtena pomocí grafického softwaru AutoCad (z grafického výkresu)  
 viz příloha č. 01 technická zpráva, 02 situace,  03 vzorové příčné řezy, 04 charakteristické příčné řezy,</t>
  </si>
  <si>
    <t>63=63,000 [A] 
ostrůvek: 18=18,000 [B] 
celkem: A+B=81,000 [C]</t>
  </si>
  <si>
    <t>Silniční obrubníky nájezdové 150x150x1000mm, včetně betonového lože i boční betonové opěrky z C20/25 - XF3  
Délka vypočtena pomocí grafického softwaru AutoCad (z grafického výkresu)  
 viz příloha č. 01 technická zpráva, 02 situace,  03 vzorové příčné řezy, 04 charakteristické příčné řezy,</t>
  </si>
  <si>
    <t>2=2,000 [A] 
ostrůvek: 7=7,000 [B] 
celkem: A+B=9,000 [C]</t>
  </si>
  <si>
    <t>ŽLABY Z DÍLCŮ Z POLYMERBETONU SVĚTLÉ ŠÍŘKY DO 200MM VČETNĚ MŘÍŽÍ</t>
  </si>
  <si>
    <t>ODVODŇOVACÍ ŽLABY - Odvodňovací žlab z polymerbetonu světlé šířky 200mm a hloubky 320mm, únosnost D 400,  
OŽ-01-3,100m  
OŽ-02-4,700m  
 viz příloha č. 01 technická zpráva, 02 situace,  03 vzorové příčné řezy, 04 charakteristické příčné řezy,</t>
  </si>
  <si>
    <t>3,10+4,70=7,800 [A]</t>
  </si>
  <si>
    <t>93767</t>
  </si>
  <si>
    <t>MOBILIÁŘ - PŘÍSTŘEŠKY PRO ZASTÁVKY VEŘEJNÉ DOPRAVY</t>
  </si>
  <si>
    <t>ZASTÁVKOVÉ PŘÍSTŘEŠKY - dodávka a osazení 2 kusů nových zastávkových přístřešků se zadní stěnou a dvěma boky krytými bezpečnostním sklem,   
šíře 2500 mm, výška 2680 mm, hloubka 1560 mm,</t>
  </si>
  <si>
    <t>2=2,000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</si>
  <si>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</si>
  <si>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94817</t>
  </si>
  <si>
    <t>DOČASNÉ KONSTRUKCE Z OCEL NOSNÍKŮ VČET ODSTRAN</t>
  </si>
  <si>
    <t>ZASTÁVKOVÉ PŘÍSTŘEŠKY - Odstranění, uskladnění a následná montáž 1 kusu stávajícího zastávkového přístřešku na nový autobusový terminál  
zaměřeno na stavbě</t>
  </si>
  <si>
    <t>Položka zahrnuje demontáž, naložení, odvoz, složení a opětovnou montáž</t>
  </si>
  <si>
    <t>Odstranění stávajících zpevněných sjezdů  
Kubatura vypočtena pomocí grafického softwaru AutoCad (z grafického výkresu), zaměřeno na stavbě,</t>
  </si>
  <si>
    <t>0,2*(49+21)=14,000 [A]</t>
  </si>
  <si>
    <t>dalších 11 km dopravy na skládku k pol.č. 966158</t>
  </si>
  <si>
    <t>14*2,300*11=354,200 [A]</t>
  </si>
  <si>
    <t>966168</t>
  </si>
  <si>
    <t>BOURÁNÍ KONSTRUKCÍ ZE ŽELEZOBETONU S ODVOZEM DO 20KM</t>
  </si>
  <si>
    <t>Odstranění stávajících schodů  
Kubatura vypočtena pomocí grafického softwaru AutoCad (z grafického výkresu), zaměřeno na stavbě</t>
  </si>
  <si>
    <t>0,45*(1,600+1,300)=1,305 [A]</t>
  </si>
  <si>
    <t>96616B</t>
  </si>
  <si>
    <t>BOURÁNÍ KONSTRUKCÍ ZE ŽELEZOBETONU - DOPRAVA</t>
  </si>
  <si>
    <t>dalších 11 km dopravy na skládku k pol.č. 966168</t>
  </si>
  <si>
    <t>1,305*2,500*11=35,888 [A]</t>
  </si>
  <si>
    <t>SO 302</t>
  </si>
  <si>
    <t>PŘÍPOJKY DEŠŤOVÉ KANALIZACE</t>
  </si>
  <si>
    <t>`132738` 
191,597*2,000=383,194 [A] 
`132838` 
82,113*2,000=164,226 [B] 
celkem: A+B=547,420 [C]</t>
  </si>
  <si>
    <t>zaměřeno na stavbě a acad, viz příloha č. 01 technická zpráva, 02 situace, 03-11 podélný profil - přípojka DP 2.1-2.9;   
 12-15 podélný profil - přípojka DP 3.1-3.4;  16 uložení kanalizačního plastového potrubí,</t>
  </si>
  <si>
    <t>110,590*1,1*2,25=273,710 [A] 
A*0,70=191,597 [B]</t>
  </si>
  <si>
    <t>191,597*11=2 107,567 [A]</t>
  </si>
  <si>
    <t>110,590*1,1*2,25=273,710 [A] 
A*0,30=82,113 [B]</t>
  </si>
  <si>
    <t>82,113*11=903,243 [A]</t>
  </si>
  <si>
    <t>`132738` 
191,597=191,597 [A] 
`132838` 
82,113=82,113 [B] 
celkem: A+B=273,710 [C]</t>
  </si>
  <si>
    <t>štěrkodrť 0/63  
zaměřeno na stavbě a acad, viz příloha č. 01 technická zpráva, 02 situace, 03-11 podélný profil - přípojka DP 2.1-2.9;   
 12-15 podélný profil - přípojka DP 3.1-3.4;  16 uložení kanalizačního plastového potrubí,</t>
  </si>
  <si>
    <t>273,710-18,247-54,742=200,721 [A]</t>
  </si>
  <si>
    <t>obsyp potrubí štěrkopískem fr. 0/4 mm do výšky 30 cm nad vrcholem potrubí  
zaměřeno na stavbě a acad, viz příloha č. 01 technická zpráva, 02 situace, 03-11 podélný profil - přípojka DP 2.1-2.9;   
 12-15 podélný profil - přípojka DP 3.1-3.4;  16 uložení kanalizačního plastového potrubí,</t>
  </si>
  <si>
    <t>110,590*1,1*0,45=54,742 [A]</t>
  </si>
  <si>
    <t>Lože pod potrubí z kameniva těženého 0 - 4 mm,  
zaměřeno na stavbě a acad, viz příloha č. 01 technická zpráva, 02 situace, 03-11 podélný profil - přípojka DP 2.1-2.9;   
 12-15 podélný profil - přípojka DP 3.1-3.4;  16 uložení kanalizačního plastového potrubí,</t>
  </si>
  <si>
    <t>110,590*1,1*0,15=18,247 [A]</t>
  </si>
  <si>
    <t>702111</t>
  </si>
  <si>
    <t>KABELOVÝ ŽLAB ZEMNÍ VČETNĚ KRYTU SVĚTLÉ ŠÍŘKY DO 120 MM</t>
  </si>
  <si>
    <t>Dodatečná ochrana kabelů tvárnicemi  
zaměřeno na stavbě a acad, viz příloha č. 01 technická zpráva, 02 situace, 03-11 podélný profil - přípojka DP 2.1-2.9;   
 12-15 podélný profil - přípojka DP 3.1-3.4;</t>
  </si>
  <si>
    <t>37,5=37,500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</si>
  <si>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</si>
  <si>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709110</t>
  </si>
  <si>
    <t>PROVIZORNÍ ZAJIŠTĚNÍ KABELU VE VÝKOPU</t>
  </si>
  <si>
    <t>Dočasné zajištění kabelů - do počtu 3 kabelů  
14 kusů, celková délka =37,500 m  
zaměřeno na stavbě a acad, viz příloha č. 01 technická zpráva, 02 situace, 03-11 podélný profil - přípojka DP 2.1-2.9;   
 12-15 podélný profil - přípojka DP 3.1-3.4;</t>
  </si>
  <si>
    <t>14=14,000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</si>
  <si>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</si>
  <si>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</si>
  <si>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</si>
  <si>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Dočasné zajištění beton.a plast. potrubí do DN 200  
2kusy v délce 16,50+15,0=31,50 m  
zaměřeno na stavbě a acad, viz příloha č. 01 technická zpráva, 02 situace, 03-11 podélný profil - přípojka DP 2.1-2.9;   
 12-15 podélný profil - přípojka DP 3.1-3.4;</t>
  </si>
  <si>
    <t>Dočasné zajištění beton.a plast.potrubí DN 200-500  
1 kus v délce 19,500 m  
zaměřeno na stavbě a acad, viz příloha č. 01 technická zpráva, 02 situace, 03-11 podélný profil - přípojka DP 2.1-2.9;   
 12-15 podélný profil - přípojka DP 3.1-3.4;</t>
  </si>
  <si>
    <t>POTRUBÍ Z TRUB PLASTOVÝCH TLAKOVÝCH HRDLOVÝCH DN DO 150MM</t>
  </si>
  <si>
    <t>Montáž trub z polypropylenu (PP), trouby oboustranně hladké třívrstvé, tuhost SN 12,  gumový kroužek, DN 150,  
zaměřeno na stavbě a acad, viz příloha č. 01 technická zpráva, 02 situace, 03-11 podélný profil - přípojka DP 2.1-2.9;   
 12-15 podélný profil - přípojka DP 3.1-3.4;  16 uložení kanalizačního plastového potrubí,</t>
  </si>
  <si>
    <t>8,50+18,21+7,42+7,87+7,30+3,14+3,46+6,55+6,30+6,26+7,06+9,53+6,50+12,49=110,590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</si>
  <si>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</si>
  <si>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899309</t>
  </si>
  <si>
    <t>DOPLŇKY NA POTRUBÍ - VÝSTRAŽNÁ FÓLIE</t>
  </si>
  <si>
    <t>Fólie výstražná z PVC  šířka 30 cm, k pol.č. 702111 (červená),  87133 (šedá),</t>
  </si>
  <si>
    <t>110,590+37,500=148,090 [A]</t>
  </si>
  <si>
    <t>- Položka zahrnuje veškerý materiál, výrobky a polotovary, včetně mimostaveništní a vnitrostaveništní dopravy (rovněž přesuny), včetně naložení a složení,případně s uložením.</t>
  </si>
  <si>
    <t>899632</t>
  </si>
  <si>
    <t>ZKOUŠKA VODOTĚSNOSTI POTRUBÍ DN 150MM</t>
  </si>
  <si>
    <t>k pol.č. 87133</t>
  </si>
  <si>
    <t>110,59=110,590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</si>
  <si>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</si>
  <si>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</si>
  <si>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</si>
  <si>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přepojení uliční vpusti  
zaměřeno na stavbě a acad, viz příloha č. 01 technická zpráva, 02 situace,</t>
  </si>
  <si>
    <t>položka zahrnuje řez na potrubí, dodání a osazení příslušných tvarovek a armatur</t>
  </si>
  <si>
    <t>SO 352</t>
  </si>
  <si>
    <t>ÚPRAVA STUDNY</t>
  </si>
  <si>
    <t>zemina a kamení</t>
  </si>
  <si>
    <t>`131738` 
1,530 m3*2,000 t/m3=3,060 [A]</t>
  </si>
  <si>
    <t>`966158.1` 
0,09*2,30=0,207 [A] 
`966158.2` 
0,16*2,30=0,368 [B] 
celkem: A+B=0,575 [C]</t>
  </si>
  <si>
    <t>131738</t>
  </si>
  <si>
    <t>HLOUBENÍ JAM ZAPAŽ I NEPAŽ TŘ. I, ODVOZ DO 20KM</t>
  </si>
  <si>
    <t>Výkop zeminy pro stavební jámu v zemině tř. I.  
zaměřeno na stavbě, viz SO 352</t>
  </si>
  <si>
    <t>1,365+0,165=1,530 [A]</t>
  </si>
  <si>
    <t>13173B</t>
  </si>
  <si>
    <t>HLOUBENÍ JAM ZAPAŽ I NEPAŽ TŘ. I - DOPRAVA</t>
  </si>
  <si>
    <t>dalších 11 km dopravy na skládku, k pol.č. 131738</t>
  </si>
  <si>
    <t>1,53*11=16,830 [A]</t>
  </si>
  <si>
    <t>`131738` 
1,53=1,530 [A]</t>
  </si>
  <si>
    <t>Zásyp zeminou vhodnou do náspu, hutněna max po vrstvách tl. 300 mm  
zaměřeno na stavbě, viz SO 352  příloha č.1 přehledné výkresy</t>
  </si>
  <si>
    <t>Úpravy povrchů, podlahy, výplně otvorů</t>
  </si>
  <si>
    <t>626211</t>
  </si>
  <si>
    <t>REPROFILACE VODOROVNÝCH PLOCH SHORA SANAČNÍ MALTOU JEDNOVRST TL 10MM</t>
  </si>
  <si>
    <t>sanační omítka vodorovných a svislých ploch - k pol.č. 711111  
zaměřeno na stavbě, viz SO 352 příloha č.1 přehledné výkresy</t>
  </si>
  <si>
    <t>1,854+0,354+0,106+0,33=2,644 [A]</t>
  </si>
  <si>
    <t>položka zahrnuje:  
dodávku veškerého materiálu potřebného pro předepsanou úpravu v předepsané kvalitě  
nutné vyspravení podkladu, případně zatření spar zdiva  
položení vrstvy v předepsané tloušťce</t>
  </si>
  <si>
    <t>711111</t>
  </si>
  <si>
    <t>IZOLACE BĚŽNÝCH KONSTRUKCÍ PROTI ZEMNÍ VLHKOSTI ASFALTOVÝMI NÁTĚRY</t>
  </si>
  <si>
    <t>Nátěr antikorozní betonových povrchů - Np+2xNa   
zaměřeno na stavbě, viz SO 352  příloha č.1 přehledné výkresy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</si>
  <si>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</si>
  <si>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89911E</t>
  </si>
  <si>
    <t>LITINOVÝ POKLOP B125</t>
  </si>
  <si>
    <t>Poklop kanalizační šachtový 625/750 x 125mm, pro zatížení B125 (12,500 t ),  
zaměřeno na stavbě, viz SO 352  příloha č.1 přehledné výkresy</t>
  </si>
  <si>
    <t>Položka zahrnuje dodávku a osazení předepsaného poklopu včetně rámu</t>
  </si>
  <si>
    <t>89914</t>
  </si>
  <si>
    <t>ŠACHTOVÉ BETONOVÉ SKRUŽE SAMOSTATNÉ</t>
  </si>
  <si>
    <t>Skruž betonová šachetní, se stupadly 1000x250x90mm  
zaměřeno na stavbě, viz SO 352  příloha č.1 přehledné výkresy</t>
  </si>
  <si>
    <t>Zákrytová deska šachetní 1000/625x100x90mm  
zaměřeno na stavbě, viz SO 352  příloha č.1 přehledné výkresy</t>
  </si>
  <si>
    <t>Prstenec betonový vyrovnávací 1kus 625x80x90mm, 1kus 625x60x90 mm,  
zaměřeno na stavbě, viz SO 352  příloha č.1 přehledné výkresy</t>
  </si>
  <si>
    <t>Odstranění stávajícího betonového poklopu  
zaměřeno na stavbě, viz SO 352</t>
  </si>
  <si>
    <t>1,131*0,08=0,090 [A]</t>
  </si>
  <si>
    <t>Odstranění stávajících betonových skruží  
zaměřeno na stavbě, viz SO 352</t>
  </si>
  <si>
    <t>0,32*0,5=0,160 [A]</t>
  </si>
  <si>
    <t>dalších 11 km dopravy na skládku k pol.č.966158.1</t>
  </si>
  <si>
    <t>0,090*2,300*11=2,277 [A]</t>
  </si>
  <si>
    <t>dalších 11 km dopravy na skládku k pol.č.966158.2</t>
  </si>
  <si>
    <t>0,160*2,300*11=4,048 [A]</t>
  </si>
  <si>
    <t>SO 451</t>
  </si>
  <si>
    <t>VEŘEJNÉ OSVĚTLENÍ</t>
  </si>
  <si>
    <t>`131738` 
57,00*2,00=114,000 [A] 
`132738` 
291,00*2,00=582,000 [B] 
celkem: A+B=696,000 [C]</t>
  </si>
  <si>
    <t>`113438` 
19,50*2,400 t/m3=46,800 [A]</t>
  </si>
  <si>
    <t>11110</t>
  </si>
  <si>
    <t>ODSTRANĚNÍ TRAVIN</t>
  </si>
  <si>
    <t>včetně odvozu a likvidace v režii zhotovitele  
zaměřeno na stavbě a acad, viz příloha č. 01 technická zpráva, 02 situace,</t>
  </si>
  <si>
    <t>428=428,000 [A]</t>
  </si>
  <si>
    <t>odstranění a likvidace travin bez ohledu na způsob provedení  
přemístění travin s uložením na hromady</t>
  </si>
  <si>
    <t>113438</t>
  </si>
  <si>
    <t>ODSTRAN KRYTU ZPEVNĚNÝCH PLOCH S ASFALT POJIVEM VČET PODKLADU, ODVOZ DO 20KM</t>
  </si>
  <si>
    <t>zaměřeno na stavbě a acad, viz příloha č. 01 technická zpráva, 02 situace, 11 příčné řezy uložení kabelů</t>
  </si>
  <si>
    <t>19,500=19,500 [A]</t>
  </si>
  <si>
    <t>11343B</t>
  </si>
  <si>
    <t>ODSTRAN KRYTU ZPEVNĚNÝCH PLOCH S ASFALT POJIVEM VČET PODKLADU - DOPRAVA</t>
  </si>
  <si>
    <t>dalších 11 km dopravy k pol.č. 113438</t>
  </si>
  <si>
    <t>19,5*2,4*11=514,800 [A]</t>
  </si>
  <si>
    <t>zaměřeno na stavbě a acad, viz příloha č. 01 technická zpráva, 02 situace, 10 řezy základy osvětlovacích stožárů</t>
  </si>
  <si>
    <t>57,00=57,000 [A]</t>
  </si>
  <si>
    <t>57,00*11=627,000 [A]</t>
  </si>
  <si>
    <t>291,00=291,000 [A]</t>
  </si>
  <si>
    <t>291,00*11=3 201,000 [A]</t>
  </si>
  <si>
    <t>`131738` 
57,00=57,000 [A] 
`132738` 
291,00=291,000 [B] 
celkem: A+B=348,000 [C]</t>
  </si>
  <si>
    <t>obsypy, zásypy, kamenná drť fr. 0/16 mm (prosívka, odval)   
zaměřeno na stavbě a acad, viz příloha č. 01 technická zpráva, 02 situace, 10 řezy základy osvětlovacích stožárů, 11 příčné řezy uložení kabelů</t>
  </si>
  <si>
    <t>250,50=250,500 [A]</t>
  </si>
  <si>
    <t>18090</t>
  </si>
  <si>
    <t>VŠEOBECNÉ ÚPRAVY OSTATNÍCH PLOCH</t>
  </si>
  <si>
    <t>zaměřeno na stavbě a acad, viz příloha č. 01 technická zpráva, 02 situace,</t>
  </si>
  <si>
    <t>905=905,000 [A]</t>
  </si>
  <si>
    <t>Všeobecné úpravy musí zahrnovat úpravu území po uskutečnění stavby, tak jak je požadováno v zadávací dokumentaci s výjimkou těch prací, pro které jsou uvedeny samostatné položky.</t>
  </si>
  <si>
    <t>18214</t>
  </si>
  <si>
    <t>ÚPRAVA POVRCHŮ SROVNÁNÍM ÚZEMÍ V TL DO 0,25M</t>
  </si>
  <si>
    <t>včetně všeobecného vyklizení ploch  
 zaměřeno na stavbě a acad, viz příloha č. 01 technická zpráva, 02 situace,</t>
  </si>
  <si>
    <t>272314</t>
  </si>
  <si>
    <t>ZÁKLADY Z PROSTÉHO BETONU  C25/30 (B30)</t>
  </si>
  <si>
    <t>patka betonová  
 zaměřeno na stavbě a acad, viz příloha č. 01 technická zpráva, 02 situace, 10 řezy základy osvětlovacích stožárů</t>
  </si>
  <si>
    <t>24=24,000 [A]</t>
  </si>
  <si>
    <t>podsypy a obsypy, štěrkopísek fr. 0/4 mm,  
 zaměřeno na stavbě a acad, viz příloha č. 01 technická zpráva, 02 situace, 11 příčné řezy uložení kabelů</t>
  </si>
  <si>
    <t>93=93,000 [A]</t>
  </si>
  <si>
    <t>702211</t>
  </si>
  <si>
    <t>KABELOVÁ CHRÁNIČKA ZEMNÍ DN DO 100 MM</t>
  </si>
  <si>
    <t>ochranná trubka DN 63 mm pro kabely nn osvětlení, dodávka a montáž,  
zaměřeno na stavbě a acad, viz příloha č. 01 technická zpráva, 02 situace, 11 příčné řezy uložení kabelů,</t>
  </si>
  <si>
    <t>1193=1 193,000 [A]</t>
  </si>
  <si>
    <t>1. Položka obsahuje:  
 – přípravu podkladu pro osazení  
2. Položka neobsahuje:  
 X  
3. Způsob měření:  
Měří se metr délkový.</t>
  </si>
  <si>
    <t>702212</t>
  </si>
  <si>
    <t>KABELOVÁ CHRÁNIČKA ZEMNÍ DN PŘES 100 DO 200 MM</t>
  </si>
  <si>
    <t>chránička a rezervní chránička pod komunikací DN 110 mm, dodávka a montáž,  
zaměřeno na stavbě a acad, viz příloha č. 01 technická zpráva, 02 situace, 11 příčné řezy uložení kabelů,</t>
  </si>
  <si>
    <t>170=170,000 [A]</t>
  </si>
  <si>
    <t>702312</t>
  </si>
  <si>
    <t>ZAKRYTÍ KABELŮ VÝSTRAŽNOU FÓLIÍ ŠÍŘKY PŘES 20 DO 40 CM</t>
  </si>
  <si>
    <t>dodávka a montáž,  
zaměřeno na stavbě a acad, viz příloha č. 01 technická zpráva, 02 situace, 11 příčné řezy uložení kabelů,</t>
  </si>
  <si>
    <t>1023=1 023,000 [A]</t>
  </si>
  <si>
    <t>709210</t>
  </si>
  <si>
    <t>KŘIŽOVATKA KABELOVÝCH VEDENÍ SE STÁVAJÍCÍ INŽENÝRSKOU SÍTÍ (KABELEM, POTRUBÍM APOD.)</t>
  </si>
  <si>
    <t>zaměřeno na stavbě a acad, viz příloha č. 01 technická zpráva, 02 situace, 11 příčné řezy uložení kabelů,</t>
  </si>
  <si>
    <t>15=15,000 [A]</t>
  </si>
  <si>
    <t>1. Položka obsahuje:  
 – úprava dna výkopu  
 – položení betonového žlabu / chráničky včetně zakrytí  
 – pomocné mechanismy  
2. Položka neobsahuje:  
 X  
3. Způsob měření:  
Udává se počet kusů kompletní konstrukce nebo práce.</t>
  </si>
  <si>
    <t>741811</t>
  </si>
  <si>
    <t>UZEMŇOVACÍ VODIČ NA POVRCHU FEZN 120 MM2</t>
  </si>
  <si>
    <t>FeZn 30x4 mm, dodávka a montáž,  
zaměřeno na stavbě a acad, viz příloha č. 01 technická zpráva, 02 situace, 03 přehledné schéma osvětlení, 05 soupis kabelů,</t>
  </si>
  <si>
    <t>16,500=16,500 [A]</t>
  </si>
  <si>
    <t>1. Položka obsahuje:  
 – dodávku a uchycení vodiče na povrch vč. podpěr, konzol, svorek a pod.  
 – měření, dělení, spojování  
 – nátěr  
2. Položka neobsahuje:  
 X  
3. Způsob měření:  
Měří se metr délkový.</t>
  </si>
  <si>
    <t>741911</t>
  </si>
  <si>
    <t>UZEMŇOVACÍ VODIČ V ZEMI FEZN  120 MM2</t>
  </si>
  <si>
    <t>FeZn 30x4 mm, dodávka a montáž,  
zaměřeno na stavbě a acad, viz příloha č. 01 technická zpráva, 02 situace, 03 přehledné schéma osvětlení, 05 soupis kabelů, 11 příčné řezy uložení kabelů,</t>
  </si>
  <si>
    <t>1. Položka obsahuje:  
 – přípravu podkladu pro osazení  
 – dodávku vodiče,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</si>
  <si>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</si>
  <si>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</si>
  <si>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zaměřeno na stavbě a acad, viz příloha č. 01 technická zpráva, 02 situace, 03 přehledné schéma osvětlení, 05 soupis kabelů,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</si>
  <si>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</si>
  <si>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</si>
  <si>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</si>
  <si>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33=33,000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</si>
  <si>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</si>
  <si>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742254</t>
  </si>
  <si>
    <t>VEDENÍ VENKOVNÍ NN, PROPICHOVACÍ SVORKA</t>
  </si>
  <si>
    <t>zaměřeno na stavbě a acad, viz příloha č. 01 technická zpráva, 02 situace, 05 soupis kabelů,</t>
  </si>
  <si>
    <t>8=8,000 [A]</t>
  </si>
  <si>
    <t>1. Položka obsahuje:  
 – veškeré příslušenství  
2. Položka neobsahuje:  
 X  
3. Způsob měření:  
Udává se počet kusů kompletní konstrukce nebo práce.</t>
  </si>
  <si>
    <t>742256</t>
  </si>
  <si>
    <t>VEDENÍ VENKOVNÍ NN, KOTVENÍ 2XALFE KOMPLETNÍ</t>
  </si>
  <si>
    <t>dodávka a montáž,  
zaměřeno na stavbě a acad, viz příloha č. 01 technická zpráva, 02 situace, 05 soupis kabelů,</t>
  </si>
  <si>
    <t>742258</t>
  </si>
  <si>
    <t>VEDENÍ VENKOVNÍ NN, KABELOVÝ SVOD</t>
  </si>
  <si>
    <t>3=3,000 [A]</t>
  </si>
  <si>
    <t>742331</t>
  </si>
  <si>
    <t>VEDENÍ VENKOVNÍ NN, VODIČ ALFE DO 70 MM2 - prodloužení vedení</t>
  </si>
  <si>
    <t>dodávka a montáž,  
zaměřeno na stavbě a acad, viz příloha č. 01 technická zpráva, 02 situace,</t>
  </si>
  <si>
    <t>60=60,000 [A]</t>
  </si>
  <si>
    <t>1. Položka obsahuje:  
 – měření, roztahování, dělení, spojování, zakončení a pod.  
 – veškeré příslušenství  
2. Položka neobsahuje:  
 X  
3. Způsob měření:  
Měří se metr délkový.</t>
  </si>
  <si>
    <t>742G11</t>
  </si>
  <si>
    <t>KABEL NN DVOU- A TŘÍŽÍLOVÝ CU S PLASTOVOU IZOLACÍ DO 2,5 MM2</t>
  </si>
  <si>
    <t>CYKY- J 3x2,5 mm2, dodávka a montáž,  
zaměřeno na stavbě a acad, viz příloha č. 01 technická zpráva, 02 situace, 03 přehledné schéma osvětlení, 05 soupis kabelů,</t>
  </si>
  <si>
    <t>340=340,000 [A]</t>
  </si>
  <si>
    <t>1. Položka obsahuje:  
 – manipulace, dodávku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</si>
  <si>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</si>
  <si>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</si>
  <si>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CYY 1x 16 mm2, dodávka a montáž,  
 zaměřeno na stavbě a acad, viz příloha č. 01 technická zpráva, 02 situace, 05 soupis kabelů,</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</si>
  <si>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</si>
  <si>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</si>
  <si>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</si>
  <si>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 J 4x16 mm2, dodávka a montáž,  
zaměřeno na stavbě a acad, viz příloha č. 01 technická zpráva, 02 situace, 03 přehledné schéma osvětlení, 05 soupis kabelů,</t>
  </si>
  <si>
    <t>1680=1 680,000 [A]</t>
  </si>
  <si>
    <t>742L11</t>
  </si>
  <si>
    <t>UKONČENÍ DVOU AŽ PĚTIŽÍLOVÉHO KABELU V ROZVADĚČI NEBO NA PŘÍSTROJI DO 2,5 MM2</t>
  </si>
  <si>
    <t>74=74,000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</si>
  <si>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</si>
  <si>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</si>
  <si>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</si>
  <si>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70=70,000 [A]</t>
  </si>
  <si>
    <t>742L22</t>
  </si>
  <si>
    <t>UKONČENÍ DVOU AŽ PĚTIŽÍLOVÉHO KABELU KABELOVOU SPOJKOU OD 4 DO 16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</si>
  <si>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</si>
  <si>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</si>
  <si>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</si>
  <si>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</si>
  <si>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</si>
  <si>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68=68,000 [A]</t>
  </si>
  <si>
    <t>1. Položka obsahuje:  
 – veškeré příslušentsví  
2. Položka neobsahuje:  
 X  
3. Způsob měření:  
Udává se počet kusů kompletní konstrukce nebo práce.</t>
  </si>
  <si>
    <t>742Z22</t>
  </si>
  <si>
    <t>DEMONTÁŽ VENKOVNÍHO VEDENÍ NN (4X)</t>
  </si>
  <si>
    <t>včetně odvozu a likvidace demontovaného materiálu v režii zhotovitele,  
zaměřeno na stavbě a acad, viz příloha č. 01 technická zpráva, 02 situace,</t>
  </si>
  <si>
    <t>850=850,000 [A]</t>
  </si>
  <si>
    <t>1. Položka obsahuje:  
 – všechny náklady na demontáž stávajícího zařízení se všemi pomocnými doplňujícími úpravami pro jeho likvidaci  
 – naložení vybouraného materiálu na dopravní prostředek</t>
  </si>
  <si>
    <t>743122</t>
  </si>
  <si>
    <t>OSVĚTLOVACÍ STOŽÁR  PEVNÝ ŽÁROVĚ ZINKOVANÝ DÉLKY PŘES 6,5 DO 12 M</t>
  </si>
  <si>
    <t>dodávka a montáž, čerpáno se souhlasem investora  
zaměřeno na stavbě a acad, viz příloha č. 01 technická zpráva, 02 situace, 03 přehledné schéma osvětlení, 06 sestava stožárů,</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</si>
  <si>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</si>
  <si>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</si>
  <si>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</si>
  <si>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dodávka a montáž,  
zaměřeno na stavbě a acad, viz příloha č. 01 technická zpráva, 02 situace, 03 přehledné schéma osvětlení, 06 sestava stožárů,</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</si>
  <si>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</si>
  <si>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</si>
  <si>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</si>
  <si>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dodávka a montáž,  
zaměřeno na stavbě a acad, viz příloha č. 01 technická zpráva, 02 situace, 03 přehledné schéma osvětlení, 05 soupis kabelů, 09 specifikace zařízení,</t>
  </si>
  <si>
    <t>31=31,000 [A]</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</si>
  <si>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</si>
  <si>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</si>
  <si>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</si>
  <si>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743553</t>
  </si>
  <si>
    <t>SVÍTIDLO VENKOVNÍ VŠEOBECNÉ LED, MIN. IP 44, PŘES 25 DO 45 W</t>
  </si>
  <si>
    <t>37=37,000 [A]</t>
  </si>
  <si>
    <t>1. Položka obsahuje:  
 – zdroj a veškeré příslušenství  
 – technický popis viz. projektová dokumentace  
2. Položka neobsahuje:  
 X  
3. Způsob měření:  
Udává se počet kusů kompletní konstrukce nebo práce.</t>
  </si>
  <si>
    <t>743712</t>
  </si>
  <si>
    <t>ROZVADĚČ PRO VEŘEJNÉ OSVĚTLENÍ S MĚŘENÍM SPOTŘEBY EL. ENERGIE PŘES 4 KS TŘÍFÁZOVÝCH VĚTVÍ</t>
  </si>
  <si>
    <t>dodávka a montáž,  
zaměřeno na stavbě a acad, viz příloha č. 01 technická zpráva, 02 situace, 03 přehledné schéma osvětlení, 05 soupis kabelů, 07 rozvaděč osvětlení RO,  
09 specifikace zařízení,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</si>
  <si>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</si>
  <si>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743C11</t>
  </si>
  <si>
    <t>SKŘÍŇ PŘÍPOJKOVÁ POJISTKOVÁ NA STOŽÁR/STĚNU NEBO DO VÝKLENKU DO 63 A, DO 50 MM2, S 1-2 SADAMI JISTÍCÍCH PRVKŮ</t>
  </si>
  <si>
    <t>dodávka a montáž,  
zaměřeno na stavbě a acad, viz příloha č. 01 technická zpráva, 02 situace, 03 přehledné schéma osvětlení, 05 soupis kabelů, 08 přechodové skříně PS,  
09 specifikace zařízení,</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</si>
  <si>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</si>
  <si>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743Z35</t>
  </si>
  <si>
    <t>DEMONTÁŽ SVÍTIDLA Z OSVĚTLOVACÍHO STOŽÁRU VÝŠKY DO 15 M</t>
  </si>
  <si>
    <t>včetně odvozu a likvidace demontovaného materiálu v režii zhotovitele,  
zaměřeno na stavbě a acad, viz příloha č. 01 technická zpráva,</t>
  </si>
  <si>
    <t>12=12,000 [A]</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</si>
  <si>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</si>
  <si>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</si>
  <si>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</si>
  <si>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747701</t>
  </si>
  <si>
    <t>DOKONČOVACÍ MONTÁŽNÍ PRÁCE NA ELEKTRICKÉM ZAŘÍZENÍ</t>
  </si>
  <si>
    <t>HOD</t>
  </si>
  <si>
    <t>64=64,000 [A]</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</si>
  <si>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</si>
  <si>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</si>
  <si>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</si>
  <si>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</si>
  <si>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</si>
  <si>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</si>
  <si>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</si>
  <si>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</si>
  <si>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</si>
  <si>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48=48,000 [A]</t>
  </si>
  <si>
    <t>1. Položka obsahuje:  
 – cenu za manipulace na zařízeních prováděné provozovatelem nutných pro další práce zhotovitele na technologickém souboru  
2. Položka neobsahuje:  
 X  
3. Způsob měření:  
Udává se čas v hodinách.</t>
  </si>
  <si>
    <t>748242</t>
  </si>
  <si>
    <t>PÍSMENA A ČÍSLICE VÝŠKY PŘES 40 DO 100 MM</t>
  </si>
  <si>
    <t>zaměřeno na stavbě a acad, viz příloha č. 01 technická zpráva, 02 situace, 03 přehledné schéma osvětlení,</t>
  </si>
  <si>
    <t>136=136,000 [A]</t>
  </si>
  <si>
    <t>1. Položka obsahuje:  
 – zhotovení nápisu barvou pomocí šablon vč. podružného materiálu, rozměření, dodání barvy  
a ředidla  
2. Položka neobsahuje:  
 X  
3. Způsob měření:  
Udává se počet kusů kompletní konstrukce nebo práce.</t>
  </si>
  <si>
    <t>SO 455</t>
  </si>
  <si>
    <t>PŘELOŽKA MÍSTNÍHO ROZHLASU</t>
  </si>
  <si>
    <t>`132738` 
8,40*2,00=16,800 [A] 
`132838.1` 
3,60*2,00=7,200 [B] 
`132838.2` 
6,00*2,00=12,000 [C] 
celkem: A+B+C=36,000 [D]</t>
  </si>
  <si>
    <t>13273</t>
  </si>
  <si>
    <t>HLOUBENÍ RÝH ŠÍŘ DO 2M PAŽ I NEPAŽ TŘ. I</t>
  </si>
  <si>
    <t>Hloubení kabelové rýhy 20cm široké, 50cm hluboké, podíl z rýhy pro MR, včetně uložení, materiál se použije ke zpětnému zásypu rýhy, viz pol.č. 17411  
zaměřeno na stavbě a acad, viz přílohy č. 01 technická zpráva, 02 situace, 03 vzorové řezy,</t>
  </si>
  <si>
    <t>150*0,20*(0,50-0,20)=9,000 [A]</t>
  </si>
  <si>
    <t>Hloubení kabelové rýhy 25cm šir.,120cm hlub., podíl z rýhy pro MR,  
zaměřeno na stavbě a acad, viz přílohy č. 01 technická zpráva, 02 situace, 03 vzorové řezy,</t>
  </si>
  <si>
    <t>40*0,25*1,20=12,000 [A] 
A*0,70=8,400 [B]</t>
  </si>
  <si>
    <t>8,40*11=92,400 [A]</t>
  </si>
  <si>
    <t>Hloubení kabelové rýhy 25cm šir.,120cm hlub.,  
zaměřeno na stavbě a acad, viz přílohy č. 01 technická zpráva, 02 situace, 03 vzorové řezy,</t>
  </si>
  <si>
    <t>40*0,25*1,20=12,000 [A] 
A*0,30=3,600 [B]</t>
  </si>
  <si>
    <t>Hloubení kabelové rýhy 20cm široké, 50cm hluboké, podíl z rýhy pro MR,  
zaměřeno na stavbě a acad, viz přílohy č. 01 technická zpráva, 02 situace, 03 vzorové řezy,</t>
  </si>
  <si>
    <t>150*0,20*(0,50-0,30)=6,000 [A]</t>
  </si>
  <si>
    <t>dalších 11 km dopravy na skládku k pol.č. 132838.1</t>
  </si>
  <si>
    <t>3,60*11=39,600 [A]</t>
  </si>
  <si>
    <t>dalších 11 km dopravy na skládku k pol.č. 132838.2</t>
  </si>
  <si>
    <t>6*11=66,000 [A]</t>
  </si>
  <si>
    <t>`132738` 
8,40=8,400 [A] 
`132838.1` 
3,60=3,600 [B] 
`132838.2` 
6,00=6,000 [C] 
celkem: A+B+C=18,000 [D]</t>
  </si>
  <si>
    <t>17411</t>
  </si>
  <si>
    <t>ZÁSYP JAM A RÝH ZEMINOU SE ZHUTNĚNÍM</t>
  </si>
  <si>
    <t>zpětný zásyp rýhy, materiál z výkopu, viz pol.č. 13273  
zaměřeno na stavbě a acad, viz přílohy č. 01 technická zpráva, 02 situace, 03 vzorové řezy,</t>
  </si>
  <si>
    <t>9=9,000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</si>
  <si>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</si>
  <si>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0/63  
zaměřeno na stavbě a acad, viz přílohy č. 01 technická zpráva, 02 situace, 03 vzorové řezy</t>
  </si>
  <si>
    <t>obsyp potrubí štěrkopískem fr. 0/4 mm do výšky 10 cm pod potrubím   
zaměřeno na stavbě a acad, viz přílohy č. 01 technická zpráva, 02 situace, 03 vzorové řezy</t>
  </si>
  <si>
    <t>150*0,20*(0,50-0,30)/2=3,000 [A]</t>
  </si>
  <si>
    <t>Lože pod potrubí z kameniva těženého 0 - 4 mm, tl. 10 cm,  
zaměřeno na stavbě a acad, viz přílohy č. 01 technická zpráva, 02 situace, 03 vzorové řezy,</t>
  </si>
  <si>
    <t>701004</t>
  </si>
  <si>
    <t>VYHLEDÁVACÍ MARKER ZEMNÍ</t>
  </si>
  <si>
    <t>osazení na koncích chrániček  
zaměřeno na stavbě a acad, viz přílohy č. 01 technická zpráva, 02 situace, 03 vzorové řezy,</t>
  </si>
  <si>
    <t>4*2=8,000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</si>
  <si>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</si>
  <si>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702331</t>
  </si>
  <si>
    <t>ZAKRYTÍ KABELŮ PLASTOVOU DESKOU/PÁSEM ŠÍŘKY DO 20 CM</t>
  </si>
  <si>
    <t>zakrytí potrubí v trase mimo chráničky  
zaměřeno na stavbě a acad, viz přílohy č. 01 technická zpráva, 02 situace, 03 vzorové řezy,</t>
  </si>
  <si>
    <t>(190+8)-40=158,000 [A]</t>
  </si>
  <si>
    <t>1. Položka obsahuje:  
– přípravu podkladu pro osazení  
2. Položka neobsahuje:  
 X  
3. Způsob měření:  
Měří se metr délkový.</t>
  </si>
  <si>
    <t>75E117</t>
  </si>
  <si>
    <t>DOZOR PRACOVNÍKŮ PROVOZOVATELE PŘI PRÁCI NA ŽIVÉM ZAŘÍZENÍ</t>
  </si>
  <si>
    <t>dozor správců dotčených sítí, montážní a pomocné práce</t>
  </si>
  <si>
    <t>4+6+6=16,000 [A]</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</si>
  <si>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</si>
  <si>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75L12X</t>
  </si>
  <si>
    <t>PŘÍSLUŠENSTVÍ ÚSTŘEDNY - MONTÁŽ</t>
  </si>
  <si>
    <t>bezdrátová přijímací stanice s akumulátory - opětovná montáž, viz pol.č. 75L12Y  
zaměřeno na stavbě a acad, viz přílohy č. 01 technická zpráva, 02 situace,</t>
  </si>
  <si>
    <t>75L12Y</t>
  </si>
  <si>
    <t>PŘÍSLUŠENSTVÍ ÚSTŘEDNY - DEMONTÁŽ</t>
  </si>
  <si>
    <t>bezdrátová přijímací stanice s akumulátory včetně uskladnění pro opětovné použití, viz pol.č. 75L12X  
zaměřeno na stavbě a acad, viz přílohy č. 01 technická zpráva, 02 situace,</t>
  </si>
  <si>
    <t>75L17X</t>
  </si>
  <si>
    <t>REPRODUKTOR VENKOVNÍ - MONTÁŽ</t>
  </si>
  <si>
    <t>tlakový reproduktor - montáž na sloup VO, viz pol.č. 75L17Y  
zaměřeno na stavbě a acad, viz přílohy č. 01 technická zpráva, 02 situace,</t>
  </si>
  <si>
    <t>75L17Y</t>
  </si>
  <si>
    <t>REPRODUKTOR VENKOVNÍ - DEMONTÁŽ</t>
  </si>
  <si>
    <t>tlakový reproduktor - demontáž a uskladnění, použije se opětovně, viz pol.č. 75L17X  
zaměřeno na stavbě a acad, viz přílohy č. 01 technická zpráva, 02 situace,</t>
  </si>
  <si>
    <t>87314</t>
  </si>
  <si>
    <t>POTRUBÍ Z TRUB PLASTOVÝCH TLAKOVÝCH SVAŘOVANÝCH DN DO 40MM</t>
  </si>
  <si>
    <t>2x HDPE trubka DN 40 mm  
zaměřeno na stavbě a acad, viz přílohy č. 01 technická zpráva, 02 situace, 03 vzorové řezy,</t>
  </si>
  <si>
    <t>2*(195+3)=396,000 [A]</t>
  </si>
  <si>
    <t>87633</t>
  </si>
  <si>
    <t>CHRÁNIČKY Z TRUB PLASTOVÝCH DN DO 150MM</t>
  </si>
  <si>
    <t>chránička PE DN 110 mm,  
zaměřeno na stavbě a acad, viz přílohy č. 01 technická zpráva, 02 situace, 03 vzorové řezy,</t>
  </si>
  <si>
    <t>11+11+11+7=40,000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</si>
  <si>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</si>
  <si>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87814</t>
  </si>
  <si>
    <t>NASUNUTÍ PLAST TRUB DN  40MM DO CHRÁNIČKY</t>
  </si>
  <si>
    <t>osazení včetně koncových manžet   
zaměřeno na stavbě a acad, viz přílohy č. 01 technická zpráva, 02 situace, 03 vzorové řezy,</t>
  </si>
  <si>
    <t>(11+11+11+7)*2=80,000 [A]</t>
  </si>
  <si>
    <t>položka zahrnuje:  
pojízdná sedla (objímky)  
případně předepsané utěsnění konců chráničky  
nezahrnuje dodávku potrubí</t>
  </si>
  <si>
    <t>Krytí kab.fólie výstražné z PVC, šířka 33 cm, nad chráničkou,  
zaměřeno na stavbě a acad, viz přílohy č. 01 technická zpráva, 02 situace, 03 vzorové řezy,</t>
  </si>
  <si>
    <t>899522</t>
  </si>
  <si>
    <t>OBETONOVÁNÍ POTRUBÍ Z PROSTÉHO BETONU  C12/15</t>
  </si>
  <si>
    <t>obetonování chráničky pro přeložku MR  
zaměřeno na stavbě a acad, viz přílohy č. 01 technická zpráva, 02 situace, 03 vzorové řezy,</t>
  </si>
  <si>
    <t>0,25*0,35*(11+11+11+7)=3,500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</si>
  <si>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</si>
  <si>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899604</t>
  </si>
  <si>
    <t>KALIBRACE OPTOTRUBKY</t>
  </si>
  <si>
    <t>kalibrace 2x HDPE trubka DN 40 mm  
viz pol.č. 87314</t>
  </si>
  <si>
    <t>položka zahrnuje protlačení kalibračního předmětu (např. kuličky) tlakovým vzduchem</t>
  </si>
  <si>
    <t>899611</t>
  </si>
  <si>
    <t>TLAKOVÉ ZKOUŠKY POTRUBÍ DN DO 80MM</t>
  </si>
  <si>
    <t>2x HDPE trubka DN 40 mm - tlakování trubky,  
viz pol.č. 87314</t>
  </si>
  <si>
    <t>SO 801</t>
  </si>
  <si>
    <t>SADOVÉ ÚPRAVY</t>
  </si>
  <si>
    <t>18461</t>
  </si>
  <si>
    <t>MULČOVÁNÍ</t>
  </si>
  <si>
    <t>v rámci výsadby ke stromům a keřům, viz SO 801</t>
  </si>
  <si>
    <t>0,25*(332+71)=100,750 [A]</t>
  </si>
  <si>
    <t>položka zahrnuje dodání a rozprostření mulčovací kůry nebo štěpky v předepsané tloušťce nebo mulčovací textilie bez ohledu na sklon terénu, stabilizaci mulče proti erozi, přísady proti vznícení mulče, naložení a odvoz odpadu</t>
  </si>
  <si>
    <t>184A2</t>
  </si>
  <si>
    <t>VYSAZOVÁNÍ KEŘŮ LISTNATÝCH BEZ BALU VČETNĚ VÝKOPU JAMKY</t>
  </si>
  <si>
    <t>Výsadba keřů listnatých:  
Tavolník japonský 6+9+17+26+43=101ks, Mochna křovitá=36ks, Hlohyně šarlatová=39ks, Tavolník van Houtteův=51ks, Skalník raný =105ks;  
- Pro výsadby se použije školařský připravený materiál s balem ošetřeným proti okusu s minimální jakostí dle bývalé ON 46 4920.   
- Kořenový systém bude opatřen zemním balem ošetřeným proti okusu   
- Pro stromy budou vyhloubeny jámy o šířce alespoň 30 cm nebo  1,5 x větší než kořenový bal a hloubce minimálně na výšku balu.  
- Vložený keř ve vyhloubené jámě bude obklopen zeminou, která bude z 50 % vyměněna za speciální zahradnický substrát popř. jiným vhodným vzdušným substrátem a co nejblíže ke kořenům přidáno hnojivo s pozvolným uvolňováním živin.  
- Po výsadbě je třeba provést správnou modelaci povrchu kolem sazenice keře (vytvořit „misku“ se zvýšenými okraji tak, aby docházelo k  lepšímu zachycení dešťové vody) a keř se musí dostatečně zalít vodou.   
- Proti zaplevelení a zhutnění půdy v okolí vysazených keřů je třeba pomulčovat prostor mezi keři a kolem keřů do vzdálenosti min. 0,5 m mulčovací kůrou  Mulč je třeba pravidelně doplňovat neboť se postupně vlivem mikroorganismů rozkládá.   
- Celá plocha s vysazenými keři bude v období jaro - podzim přihnojena umělým hnojivem se stopovými prvky s  pozvolným uvolňováním živin v množství 50 g/ m2.  
- Vysazené keře je třeba udržovat do doby zapojení výsadeb v bezplevelném stavu.  
- Výsadbu dřevin je třeba provést v období podzimu  
Poznámka: Náhradní výsadba keřů bude realizována po stavebních úpravách dotčených komunikací  a realizaci souvisejících stavebních objektů (výstavbě chodníků, přeložkách inženýrských sítí). Výsadba keřů musí být provedena ještě před založením trávníku a musí respektovat vedení inženýrských sítí.  
Počet vypočten pomocí grafického softwaru AutoCad (z grafického výkresu)</t>
  </si>
  <si>
    <t>6+9+17+26+43=101,000 [A] 
36=36,000 [B] 
39=39,000 [C] 
51=51,000 [D] 
105=105,000 [E] 
celkem: A+B+C+D+E=332,000 [F]</t>
  </si>
  <si>
    <t>Položka vysazování keřů zahrnuje i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</si>
  <si>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</si>
  <si>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</si>
  <si>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Výsadba poloodrostků stromů listnatých:  
Třešeň pilovitá=6ks, Líska turecká=3ks, Habr obecný=21+25=46ks, Jírovec maďal=1ks,  Lípa velkolistá=15ks;  
- Pro výsadbu budou použity stromky výšky 3 - 4 m 1.třídy jakosti dle bývalé ON 4920  
- Vysazované listnaté stromky musí mít výšku cca 3,0 - 4,0 m, s  obvodem kmínku ve výšce 1 m minimálně 14 - 16 cm a se založením koruny ve výšce minimálně 2,2 m.  
- Kořenový systém bude opatřen zemním balem o průměru cca 50 cm a chráněným proti rozpadnutí a vysychání obalem a musí se jednat o stromy minimálně 2x přesazované.  
- Pro stromy budou vyhloubeny jámy o šířce minimálně 1,5 x větší než kořenový bal a hloubce cca 2-násobek výšky balu.  
- Vložený strom ve vyhloubené jámě bude obklopen zeminou, která bude z 50 % vyměněna za speciální zahradnický substrát popř. jiným vhodným vzdušným substrátem a co nejblíže ke kořenům přidáno hnojivo s pozvolným uvolňováním živin.  
- Z kořenového balu vysazovaných stromků drátěný koš ani jutu při výsadbě nesundávat, v půdě se sama rozpadne. Dráty z drátěných košů a jutu kořenového balu u kmene přestřihnout z důvodu možného zařezání do kmene při růstu stromku.   
- Po výsadbě je třeba provést správnou modelaci povrchu kolem kmene stromku (vytvořit „misku“ se zvýšenými okraji tak, aby docházelo k  lepšímu zachycení dešťové vody) a stromek se musí zalít minimálně 20 l vody.   
- Proti zaplevelení a zhutnění půdy okolí vysazené dřeviny pomulčovat a to směrem od dřeviny 0,5 m na všechny strany. Mulč je třeba pravidelně doplňovat neboť se postupně vlivem mikroorganismů rozkládá.   
- Kmeny stromů budou opatřeny jutovou bandáží a dvojitým rákosem 150 cm vysokém sloužící pro snížení výparu, mrazovému a mechanickému poškození v  prvních letech po výsadbě.  
- Je třeba provést kotvení stromů třemi dřevěnými kůly o délce 2,5 m a průměru 8 - 10 cm s doplněním třemi dřevěnými příčkami a úvazkovou páskou (3 bm/1 strom) (spojenými pod korunou do ohrádky), s  uvázáním kmene k  jednotlivým kůlům; úvazek je nutno použít dostatečně široký a měkký, aby nedocházelo k  poškozování kmene a musí být zajištěn proti posunutí. V průběhu minimálně 3 let bude u stromu provedena kontrola a výměna úvazků,  bandáže z juty a rákosu.  
- Celá plocha s vysazeným stromem bude v období jaro - podzim přihnojena umělým hnojivem se stopovými prvky s  pozvolným uvolňováním živin v množství 50 g/ m2.  
- Cca po 3 letech by se měly odstranit stabilizační kůly a bandáže kmenů a měla by být zkontrolována potřeba přihnojení.  
- Pro realizaci výsadby  dřevin je nejvhodnější období podzimu. Pokud bude výsadba stromků realizována zjara, je třeba zajistit dostatečné zavlažování v množství 50 l vody /týden na jeden strom po dobu 3 měsíců, případně dodatkovou zálivku v obdobích sucha.  
Poznámka: Náhradní výsadba dřevin bude realizována po stavebních úpravách dotčených komunikací  a realizaci souvisejících stavebních objektů (výstavbě chodníků, přeložkách inženýrských sítí).  Výsadba poloodrostků dřevin musí být provedena ještě před založením trávníku a musí respektovat vedení inženýrských sítí.  
Počet vypočten pomocí grafického softwaru AutoCad (z grafického výkresu)</t>
  </si>
  <si>
    <t>6+3+46+1+15=71,000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</si>
  <si>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</si>
  <si>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</si>
  <si>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</si>
  <si>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po výsadbě strmů a keřů,  
ke stromům 50 litrů á 1 strom, 1x týdně - celkem 12 týdnů    
ke keřům 5 litrů á 1 keř - 3x ročně   
viz SO 801</t>
  </si>
  <si>
    <t>50*71*12/1000=42,600 [A] 
5*332*3/1000=4,980 [B] 
celkem: A+B=47,580 [C]</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</si>
</sst>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9"/>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f>
      </c>
      <c>
        <f>0+O10+O14+O18+O22+O26</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41</v>
      </c>
    </row>
    <row r="12" spans="1:5" ht="12.75">
      <c r="A12" s="30" t="s">
        <v>45</v>
      </c>
      <c r="E12" s="31" t="s">
        <v>46</v>
      </c>
    </row>
    <row r="13" spans="1:5" ht="12.75">
      <c r="A13" t="s">
        <v>47</v>
      </c>
      <c r="E13" s="29" t="s">
        <v>48</v>
      </c>
    </row>
    <row r="14" spans="1:16" ht="12.75">
      <c r="A14" s="18" t="s">
        <v>39</v>
      </c>
      <c s="23" t="s">
        <v>29</v>
      </c>
      <c s="23" t="s">
        <v>49</v>
      </c>
      <c s="18" t="s">
        <v>41</v>
      </c>
      <c s="24" t="s">
        <v>50</v>
      </c>
      <c s="25" t="s">
        <v>43</v>
      </c>
      <c s="26">
        <v>1</v>
      </c>
      <c s="27">
        <v>0</v>
      </c>
      <c s="27">
        <f>ROUND(ROUND(H14,2)*ROUND(G14,3),2)</f>
      </c>
      <c r="O14">
        <f>(I14*21)/100</f>
      </c>
      <c t="s">
        <v>17</v>
      </c>
    </row>
    <row r="15" spans="1:5" ht="38.25">
      <c r="A15" s="28" t="s">
        <v>44</v>
      </c>
      <c r="E15" s="29" t="s">
        <v>51</v>
      </c>
    </row>
    <row r="16" spans="1:5" ht="12.75">
      <c r="A16" s="30" t="s">
        <v>45</v>
      </c>
      <c r="E16" s="31" t="s">
        <v>41</v>
      </c>
    </row>
    <row r="17" spans="1:5" ht="12.75">
      <c r="A17" t="s">
        <v>47</v>
      </c>
      <c r="E17" s="29" t="s">
        <v>48</v>
      </c>
    </row>
    <row r="18" spans="1:16" ht="12.75">
      <c r="A18" s="18" t="s">
        <v>39</v>
      </c>
      <c s="23" t="s">
        <v>17</v>
      </c>
      <c s="23" t="s">
        <v>52</v>
      </c>
      <c s="18" t="s">
        <v>41</v>
      </c>
      <c s="24" t="s">
        <v>53</v>
      </c>
      <c s="25" t="s">
        <v>43</v>
      </c>
      <c s="26">
        <v>1</v>
      </c>
      <c s="27">
        <v>0</v>
      </c>
      <c s="27">
        <f>ROUND(ROUND(H18,2)*ROUND(G18,3),2)</f>
      </c>
      <c r="O18">
        <f>(I18*21)/100</f>
      </c>
      <c t="s">
        <v>17</v>
      </c>
    </row>
    <row r="19" spans="1:5" ht="12.75">
      <c r="A19" s="28" t="s">
        <v>44</v>
      </c>
      <c r="E19" s="29" t="s">
        <v>41</v>
      </c>
    </row>
    <row r="20" spans="1:5" ht="12.75">
      <c r="A20" s="30" t="s">
        <v>45</v>
      </c>
      <c r="E20" s="31" t="s">
        <v>46</v>
      </c>
    </row>
    <row r="21" spans="1:5" ht="12.75">
      <c r="A21" t="s">
        <v>47</v>
      </c>
      <c r="E21" s="29" t="s">
        <v>48</v>
      </c>
    </row>
    <row r="22" spans="1:16" ht="12.75">
      <c r="A22" s="18" t="s">
        <v>39</v>
      </c>
      <c s="23" t="s">
        <v>16</v>
      </c>
      <c s="23" t="s">
        <v>54</v>
      </c>
      <c s="18" t="s">
        <v>41</v>
      </c>
      <c s="24" t="s">
        <v>55</v>
      </c>
      <c s="25" t="s">
        <v>43</v>
      </c>
      <c s="26">
        <v>1</v>
      </c>
      <c s="27">
        <v>0</v>
      </c>
      <c s="27">
        <f>ROUND(ROUND(H22,2)*ROUND(G22,3),2)</f>
      </c>
      <c r="O22">
        <f>(I22*21)/100</f>
      </c>
      <c t="s">
        <v>17</v>
      </c>
    </row>
    <row r="23" spans="1:5" ht="12.75">
      <c r="A23" s="28" t="s">
        <v>44</v>
      </c>
      <c r="E23" s="29" t="s">
        <v>41</v>
      </c>
    </row>
    <row r="24" spans="1:5" ht="12.75">
      <c r="A24" s="30" t="s">
        <v>45</v>
      </c>
      <c r="E24" s="31" t="s">
        <v>46</v>
      </c>
    </row>
    <row r="25" spans="1:5" ht="63.75">
      <c r="A25" t="s">
        <v>47</v>
      </c>
      <c r="E25" s="29" t="s">
        <v>56</v>
      </c>
    </row>
    <row r="26" spans="1:16" ht="12.75">
      <c r="A26" s="18" t="s">
        <v>39</v>
      </c>
      <c s="23" t="s">
        <v>27</v>
      </c>
      <c s="23" t="s">
        <v>57</v>
      </c>
      <c s="18" t="s">
        <v>41</v>
      </c>
      <c s="24" t="s">
        <v>58</v>
      </c>
      <c s="25" t="s">
        <v>43</v>
      </c>
      <c s="26">
        <v>1</v>
      </c>
      <c s="27">
        <v>0</v>
      </c>
      <c s="27">
        <f>ROUND(ROUND(H26,2)*ROUND(G26,3),2)</f>
      </c>
      <c r="O26">
        <f>(I26*21)/100</f>
      </c>
      <c t="s">
        <v>17</v>
      </c>
    </row>
    <row r="27" spans="1:5" ht="12.75">
      <c r="A27" s="28" t="s">
        <v>44</v>
      </c>
      <c r="E27" s="29" t="s">
        <v>41</v>
      </c>
    </row>
    <row r="28" spans="1:5" ht="12.75">
      <c r="A28" s="30" t="s">
        <v>45</v>
      </c>
      <c r="E28" s="31" t="s">
        <v>46</v>
      </c>
    </row>
    <row r="29" spans="1:5" ht="63.75">
      <c r="A29" t="s">
        <v>47</v>
      </c>
      <c r="E29" s="29" t="s">
        <v>59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60</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60</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f>
      </c>
      <c>
        <f>0+O10+O14+O18</f>
      </c>
    </row>
    <row r="10" spans="1:16" ht="12.75">
      <c r="A10" s="18" t="s">
        <v>39</v>
      </c>
      <c s="23" t="s">
        <v>23</v>
      </c>
      <c s="23" t="s">
        <v>61</v>
      </c>
      <c s="18" t="s">
        <v>62</v>
      </c>
      <c s="24" t="s">
        <v>63</v>
      </c>
      <c s="25" t="s">
        <v>43</v>
      </c>
      <c s="26">
        <v>1</v>
      </c>
      <c s="27">
        <v>0</v>
      </c>
      <c s="27">
        <f>ROUND(ROUND(H10,2)*ROUND(G10,3),2)</f>
      </c>
      <c r="O10">
        <f>(I10*21)/100</f>
      </c>
      <c t="s">
        <v>17</v>
      </c>
    </row>
    <row r="11" spans="1:5" ht="12.75">
      <c r="A11" s="28" t="s">
        <v>44</v>
      </c>
      <c r="E11" s="29" t="s">
        <v>41</v>
      </c>
    </row>
    <row r="12" spans="1:5" ht="12.75">
      <c r="A12" s="30" t="s">
        <v>45</v>
      </c>
      <c r="E12" s="31" t="s">
        <v>46</v>
      </c>
    </row>
    <row r="13" spans="1:5" ht="12.75">
      <c r="A13" t="s">
        <v>47</v>
      </c>
      <c r="E13" s="29" t="s">
        <v>41</v>
      </c>
    </row>
    <row r="14" spans="1:16" ht="12.75">
      <c r="A14" s="18" t="s">
        <v>39</v>
      </c>
      <c s="23" t="s">
        <v>17</v>
      </c>
      <c s="23" t="s">
        <v>64</v>
      </c>
      <c s="18" t="s">
        <v>62</v>
      </c>
      <c s="24" t="s">
        <v>65</v>
      </c>
      <c s="25" t="s">
        <v>43</v>
      </c>
      <c s="26">
        <v>1</v>
      </c>
      <c s="27">
        <v>0</v>
      </c>
      <c s="27">
        <f>ROUND(ROUND(H14,2)*ROUND(G14,3),2)</f>
      </c>
      <c r="O14">
        <f>(I14*21)/100</f>
      </c>
      <c t="s">
        <v>17</v>
      </c>
    </row>
    <row r="15" spans="1:5" ht="12.75">
      <c r="A15" s="28" t="s">
        <v>44</v>
      </c>
      <c r="E15" s="29" t="s">
        <v>41</v>
      </c>
    </row>
    <row r="16" spans="1:5" ht="12.75">
      <c r="A16" s="30" t="s">
        <v>45</v>
      </c>
      <c r="E16" s="31" t="s">
        <v>46</v>
      </c>
    </row>
    <row r="17" spans="1:5" ht="12.75">
      <c r="A17" t="s">
        <v>47</v>
      </c>
      <c r="E17" s="29" t="s">
        <v>41</v>
      </c>
    </row>
    <row r="18" spans="1:16" ht="12.75">
      <c r="A18" s="18" t="s">
        <v>39</v>
      </c>
      <c s="23" t="s">
        <v>16</v>
      </c>
      <c s="23" t="s">
        <v>66</v>
      </c>
      <c s="18" t="s">
        <v>62</v>
      </c>
      <c s="24" t="s">
        <v>67</v>
      </c>
      <c s="25" t="s">
        <v>43</v>
      </c>
      <c s="26">
        <v>1</v>
      </c>
      <c s="27">
        <v>0</v>
      </c>
      <c s="27">
        <f>ROUND(ROUND(H18,2)*ROUND(G18,3),2)</f>
      </c>
      <c r="O18">
        <f>(I18*21)/100</f>
      </c>
      <c t="s">
        <v>17</v>
      </c>
    </row>
    <row r="19" spans="1:5" ht="12.75">
      <c r="A19" s="28" t="s">
        <v>44</v>
      </c>
      <c r="E19" s="29" t="s">
        <v>41</v>
      </c>
    </row>
    <row r="20" spans="1:5" ht="12.75">
      <c r="A20" s="30" t="s">
        <v>45</v>
      </c>
      <c r="E20" s="31" t="s">
        <v>46</v>
      </c>
    </row>
    <row r="21" spans="1:5" ht="12.75">
      <c r="A21" t="s">
        <v>47</v>
      </c>
      <c r="E21" s="29" t="s">
        <v>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0+O8+O21+O138+O143+O176+O225+O230+O243</f>
      </c>
      <c t="s">
        <v>16</v>
      </c>
    </row>
    <row r="3" spans="1:16" ht="15" customHeight="1">
      <c r="A3" t="s">
        <v>1</v>
      </c>
      <c s="8" t="s">
        <v>4</v>
      </c>
      <c s="9" t="s">
        <v>5</v>
      </c>
      <c s="1"/>
      <c s="10" t="s">
        <v>6</v>
      </c>
      <c s="1"/>
      <c s="4"/>
      <c s="3" t="s">
        <v>68</v>
      </c>
      <c s="32">
        <f>0+I8+I21+I138+I143+I176+I225+I230+I243</f>
      </c>
      <c r="O3" t="s">
        <v>13</v>
      </c>
      <c t="s">
        <v>17</v>
      </c>
    </row>
    <row r="4" spans="1:16" ht="15" customHeight="1">
      <c r="A4" t="s">
        <v>7</v>
      </c>
      <c s="12" t="s">
        <v>12</v>
      </c>
      <c s="13" t="s">
        <v>68</v>
      </c>
      <c s="5"/>
      <c s="14" t="s">
        <v>69</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0+I9+I13+I17</f>
      </c>
      <c>
        <f>0+O9+O13+O17</f>
      </c>
    </row>
    <row r="9" spans="1:16" ht="12.75">
      <c r="A9" s="18" t="s">
        <v>39</v>
      </c>
      <c s="23" t="s">
        <v>23</v>
      </c>
      <c s="23" t="s">
        <v>70</v>
      </c>
      <c s="18" t="s">
        <v>23</v>
      </c>
      <c s="24" t="s">
        <v>71</v>
      </c>
      <c s="25" t="s">
        <v>72</v>
      </c>
      <c s="26">
        <v>2360.4</v>
      </c>
      <c s="27">
        <v>0</v>
      </c>
      <c s="27">
        <f>ROUND(ROUND(H9,2)*ROUND(G9,3),2)</f>
      </c>
      <c r="O9">
        <f>(I9*21)/100</f>
      </c>
      <c t="s">
        <v>17</v>
      </c>
    </row>
    <row r="10" spans="1:5" ht="12.75">
      <c r="A10" s="28" t="s">
        <v>44</v>
      </c>
      <c r="E10" s="29" t="s">
        <v>73</v>
      </c>
    </row>
    <row r="11" spans="1:5" ht="89.25">
      <c r="A11" s="30" t="s">
        <v>45</v>
      </c>
      <c r="E11" s="31" t="s">
        <v>74</v>
      </c>
    </row>
    <row r="12" spans="1:5" ht="25.5">
      <c r="A12" t="s">
        <v>47</v>
      </c>
      <c r="E12" s="29" t="s">
        <v>75</v>
      </c>
    </row>
    <row r="13" spans="1:16" ht="12.75">
      <c r="A13" s="18" t="s">
        <v>39</v>
      </c>
      <c s="23" t="s">
        <v>17</v>
      </c>
      <c s="23" t="s">
        <v>70</v>
      </c>
      <c s="18" t="s">
        <v>17</v>
      </c>
      <c s="24" t="s">
        <v>71</v>
      </c>
      <c s="25" t="s">
        <v>72</v>
      </c>
      <c s="26">
        <v>399.361</v>
      </c>
      <c s="27">
        <v>0</v>
      </c>
      <c s="27">
        <f>ROUND(ROUND(H13,2)*ROUND(G13,3),2)</f>
      </c>
      <c r="O13">
        <f>(I13*21)/100</f>
      </c>
      <c t="s">
        <v>17</v>
      </c>
    </row>
    <row r="14" spans="1:5" ht="12.75">
      <c r="A14" s="28" t="s">
        <v>44</v>
      </c>
      <c r="E14" s="29" t="s">
        <v>76</v>
      </c>
    </row>
    <row r="15" spans="1:5" ht="242.25">
      <c r="A15" s="30" t="s">
        <v>45</v>
      </c>
      <c r="E15" s="31" t="s">
        <v>77</v>
      </c>
    </row>
    <row r="16" spans="1:5" ht="25.5">
      <c r="A16" t="s">
        <v>47</v>
      </c>
      <c r="E16" s="29" t="s">
        <v>75</v>
      </c>
    </row>
    <row r="17" spans="1:16" ht="12.75">
      <c r="A17" s="18" t="s">
        <v>39</v>
      </c>
      <c s="23" t="s">
        <v>16</v>
      </c>
      <c s="23" t="s">
        <v>70</v>
      </c>
      <c s="18" t="s">
        <v>16</v>
      </c>
      <c s="24" t="s">
        <v>71</v>
      </c>
      <c s="25" t="s">
        <v>72</v>
      </c>
      <c s="26">
        <v>153.278</v>
      </c>
      <c s="27">
        <v>0</v>
      </c>
      <c s="27">
        <f>ROUND(ROUND(H17,2)*ROUND(G17,3),2)</f>
      </c>
      <c r="O17">
        <f>(I17*21)/100</f>
      </c>
      <c t="s">
        <v>17</v>
      </c>
    </row>
    <row r="18" spans="1:5" ht="12.75">
      <c r="A18" s="28" t="s">
        <v>44</v>
      </c>
      <c r="E18" s="29" t="s">
        <v>78</v>
      </c>
    </row>
    <row r="19" spans="1:5" ht="25.5">
      <c r="A19" s="30" t="s">
        <v>45</v>
      </c>
      <c r="E19" s="31" t="s">
        <v>79</v>
      </c>
    </row>
    <row r="20" spans="1:5" ht="25.5">
      <c r="A20" t="s">
        <v>47</v>
      </c>
      <c r="E20" s="29" t="s">
        <v>75</v>
      </c>
    </row>
    <row r="21" spans="1:18" ht="12.75" customHeight="1">
      <c r="A21" s="5" t="s">
        <v>37</v>
      </c>
      <c s="5"/>
      <c s="35" t="s">
        <v>23</v>
      </c>
      <c s="5"/>
      <c s="21" t="s">
        <v>80</v>
      </c>
      <c s="5"/>
      <c s="5"/>
      <c s="5"/>
      <c s="36">
        <f>0+Q21</f>
      </c>
      <c r="O21">
        <f>0+R21</f>
      </c>
      <c r="Q21">
        <f>0+I22+I26+I30+I34+I38+I42+I46+I50+I54+I58+I62+I66+I70+I74+I78+I82+I86+I90+I94+I98+I102+I106+I110+I114+I118+I122+I126+I130+I134</f>
      </c>
      <c>
        <f>0+O22+O26+O30+O34+O38+O42+O46+O50+O54+O58+O62+O66+O70+O74+O78+O82+O86+O90+O94+O98+O102+O106+O110+O114+O118+O122+O126+O130+O134</f>
      </c>
    </row>
    <row r="22" spans="1:16" ht="12.75">
      <c r="A22" s="18" t="s">
        <v>39</v>
      </c>
      <c s="23" t="s">
        <v>27</v>
      </c>
      <c s="23" t="s">
        <v>81</v>
      </c>
      <c s="18" t="s">
        <v>41</v>
      </c>
      <c s="24" t="s">
        <v>82</v>
      </c>
      <c s="25" t="s">
        <v>83</v>
      </c>
      <c s="26">
        <v>50</v>
      </c>
      <c s="27">
        <v>0</v>
      </c>
      <c s="27">
        <f>ROUND(ROUND(H22,2)*ROUND(G22,3),2)</f>
      </c>
      <c r="O22">
        <f>(I22*21)/100</f>
      </c>
      <c t="s">
        <v>17</v>
      </c>
    </row>
    <row r="23" spans="1:5" ht="25.5">
      <c r="A23" s="28" t="s">
        <v>44</v>
      </c>
      <c r="E23" s="29" t="s">
        <v>84</v>
      </c>
    </row>
    <row r="24" spans="1:5" ht="12.75">
      <c r="A24" s="30" t="s">
        <v>45</v>
      </c>
      <c r="E24" s="31" t="s">
        <v>85</v>
      </c>
    </row>
    <row r="25" spans="1:5" ht="38.25">
      <c r="A25" t="s">
        <v>47</v>
      </c>
      <c r="E25" s="29" t="s">
        <v>86</v>
      </c>
    </row>
    <row r="26" spans="1:16" ht="12.75">
      <c r="A26" s="18" t="s">
        <v>39</v>
      </c>
      <c s="23" t="s">
        <v>29</v>
      </c>
      <c s="23" t="s">
        <v>87</v>
      </c>
      <c s="18" t="s">
        <v>41</v>
      </c>
      <c s="24" t="s">
        <v>88</v>
      </c>
      <c s="25" t="s">
        <v>89</v>
      </c>
      <c s="26">
        <v>6</v>
      </c>
      <c s="27">
        <v>0</v>
      </c>
      <c s="27">
        <f>ROUND(ROUND(H26,2)*ROUND(G26,3),2)</f>
      </c>
      <c r="O26">
        <f>(I26*21)/100</f>
      </c>
      <c t="s">
        <v>17</v>
      </c>
    </row>
    <row r="27" spans="1:5" ht="25.5">
      <c r="A27" s="28" t="s">
        <v>44</v>
      </c>
      <c r="E27" s="29" t="s">
        <v>90</v>
      </c>
    </row>
    <row r="28" spans="1:5" ht="12.75">
      <c r="A28" s="30" t="s">
        <v>45</v>
      </c>
      <c r="E28" s="31" t="s">
        <v>91</v>
      </c>
    </row>
    <row r="29" spans="1:5" ht="165.75">
      <c r="A29" t="s">
        <v>47</v>
      </c>
      <c r="E29" s="29" t="s">
        <v>92</v>
      </c>
    </row>
    <row r="30" spans="1:16" ht="25.5">
      <c r="A30" s="18" t="s">
        <v>39</v>
      </c>
      <c s="23" t="s">
        <v>31</v>
      </c>
      <c s="23" t="s">
        <v>93</v>
      </c>
      <c s="18" t="s">
        <v>41</v>
      </c>
      <c s="24" t="s">
        <v>94</v>
      </c>
      <c s="25" t="s">
        <v>95</v>
      </c>
      <c s="26">
        <v>63.866</v>
      </c>
      <c s="27">
        <v>0</v>
      </c>
      <c s="27">
        <f>ROUND(ROUND(H30,2)*ROUND(G30,3),2)</f>
      </c>
      <c r="O30">
        <f>(I30*21)/100</f>
      </c>
      <c t="s">
        <v>17</v>
      </c>
    </row>
    <row r="31" spans="1:5" ht="51">
      <c r="A31" s="28" t="s">
        <v>44</v>
      </c>
      <c r="E31" s="29" t="s">
        <v>96</v>
      </c>
    </row>
    <row r="32" spans="1:5" ht="12.75">
      <c r="A32" s="30" t="s">
        <v>45</v>
      </c>
      <c r="E32" s="31" t="s">
        <v>97</v>
      </c>
    </row>
    <row r="33" spans="1:5" ht="63.75">
      <c r="A33" t="s">
        <v>47</v>
      </c>
      <c r="E33" s="29" t="s">
        <v>98</v>
      </c>
    </row>
    <row r="34" spans="1:16" ht="25.5">
      <c r="A34" s="18" t="s">
        <v>39</v>
      </c>
      <c s="23" t="s">
        <v>99</v>
      </c>
      <c s="23" t="s">
        <v>100</v>
      </c>
      <c s="18" t="s">
        <v>41</v>
      </c>
      <c s="24" t="s">
        <v>101</v>
      </c>
      <c s="25" t="s">
        <v>102</v>
      </c>
      <c s="26">
        <v>1686.062</v>
      </c>
      <c s="27">
        <v>0</v>
      </c>
      <c s="27">
        <f>ROUND(ROUND(H34,2)*ROUND(G34,3),2)</f>
      </c>
      <c r="O34">
        <f>(I34*21)/100</f>
      </c>
      <c t="s">
        <v>17</v>
      </c>
    </row>
    <row r="35" spans="1:5" ht="12.75">
      <c r="A35" s="28" t="s">
        <v>44</v>
      </c>
      <c r="E35" s="29" t="s">
        <v>103</v>
      </c>
    </row>
    <row r="36" spans="1:5" ht="12.75">
      <c r="A36" s="30" t="s">
        <v>45</v>
      </c>
      <c r="E36" s="31" t="s">
        <v>104</v>
      </c>
    </row>
    <row r="37" spans="1:5" ht="76.5">
      <c r="A37" t="s">
        <v>47</v>
      </c>
      <c r="E37" s="29" t="s">
        <v>105</v>
      </c>
    </row>
    <row r="38" spans="1:16" ht="25.5">
      <c r="A38" s="18" t="s">
        <v>39</v>
      </c>
      <c s="23" t="s">
        <v>106</v>
      </c>
      <c s="23" t="s">
        <v>107</v>
      </c>
      <c s="18" t="s">
        <v>41</v>
      </c>
      <c s="24" t="s">
        <v>108</v>
      </c>
      <c s="25" t="s">
        <v>95</v>
      </c>
      <c s="26">
        <v>17.692</v>
      </c>
      <c s="27">
        <v>0</v>
      </c>
      <c s="27">
        <f>ROUND(ROUND(H38,2)*ROUND(G38,3),2)</f>
      </c>
      <c r="O38">
        <f>(I38*21)/100</f>
      </c>
      <c t="s">
        <v>17</v>
      </c>
    </row>
    <row r="39" spans="1:5" ht="63.75">
      <c r="A39" s="28" t="s">
        <v>44</v>
      </c>
      <c r="E39" s="29" t="s">
        <v>109</v>
      </c>
    </row>
    <row r="40" spans="1:5" ht="12.75">
      <c r="A40" s="30" t="s">
        <v>45</v>
      </c>
      <c r="E40" s="31" t="s">
        <v>110</v>
      </c>
    </row>
    <row r="41" spans="1:5" ht="63.75">
      <c r="A41" t="s">
        <v>47</v>
      </c>
      <c r="E41" s="29" t="s">
        <v>98</v>
      </c>
    </row>
    <row r="42" spans="1:16" ht="25.5">
      <c r="A42" s="18" t="s">
        <v>39</v>
      </c>
      <c s="23" t="s">
        <v>34</v>
      </c>
      <c s="23" t="s">
        <v>111</v>
      </c>
      <c s="18" t="s">
        <v>41</v>
      </c>
      <c s="24" t="s">
        <v>112</v>
      </c>
      <c s="25" t="s">
        <v>102</v>
      </c>
      <c s="26">
        <v>389.224</v>
      </c>
      <c s="27">
        <v>0</v>
      </c>
      <c s="27">
        <f>ROUND(ROUND(H42,2)*ROUND(G42,3),2)</f>
      </c>
      <c r="O42">
        <f>(I42*21)/100</f>
      </c>
      <c t="s">
        <v>17</v>
      </c>
    </row>
    <row r="43" spans="1:5" ht="12.75">
      <c r="A43" s="28" t="s">
        <v>44</v>
      </c>
      <c r="E43" s="29" t="s">
        <v>113</v>
      </c>
    </row>
    <row r="44" spans="1:5" ht="12.75">
      <c r="A44" s="30" t="s">
        <v>45</v>
      </c>
      <c r="E44" s="31" t="s">
        <v>114</v>
      </c>
    </row>
    <row r="45" spans="1:5" ht="25.5">
      <c r="A45" t="s">
        <v>47</v>
      </c>
      <c r="E45" s="29" t="s">
        <v>115</v>
      </c>
    </row>
    <row r="46" spans="1:16" ht="12.75">
      <c r="A46" s="18" t="s">
        <v>39</v>
      </c>
      <c s="23" t="s">
        <v>36</v>
      </c>
      <c s="23" t="s">
        <v>116</v>
      </c>
      <c s="18" t="s">
        <v>41</v>
      </c>
      <c s="24" t="s">
        <v>117</v>
      </c>
      <c s="25" t="s">
        <v>118</v>
      </c>
      <c s="26">
        <v>104</v>
      </c>
      <c s="27">
        <v>0</v>
      </c>
      <c s="27">
        <f>ROUND(ROUND(H46,2)*ROUND(G46,3),2)</f>
      </c>
      <c r="O46">
        <f>(I46*21)/100</f>
      </c>
      <c t="s">
        <v>17</v>
      </c>
    </row>
    <row r="47" spans="1:5" ht="51">
      <c r="A47" s="28" t="s">
        <v>44</v>
      </c>
      <c r="E47" s="29" t="s">
        <v>119</v>
      </c>
    </row>
    <row r="48" spans="1:5" ht="12.75">
      <c r="A48" s="30" t="s">
        <v>45</v>
      </c>
      <c r="E48" s="31" t="s">
        <v>120</v>
      </c>
    </row>
    <row r="49" spans="1:5" ht="63.75">
      <c r="A49" t="s">
        <v>47</v>
      </c>
      <c r="E49" s="29" t="s">
        <v>98</v>
      </c>
    </row>
    <row r="50" spans="1:16" ht="12.75">
      <c r="A50" s="18" t="s">
        <v>39</v>
      </c>
      <c s="23" t="s">
        <v>121</v>
      </c>
      <c s="23" t="s">
        <v>122</v>
      </c>
      <c s="18" t="s">
        <v>41</v>
      </c>
      <c s="24" t="s">
        <v>123</v>
      </c>
      <c s="25" t="s">
        <v>102</v>
      </c>
      <c s="26">
        <v>310.96</v>
      </c>
      <c s="27">
        <v>0</v>
      </c>
      <c s="27">
        <f>ROUND(ROUND(H50,2)*ROUND(G50,3),2)</f>
      </c>
      <c r="O50">
        <f>(I50*21)/100</f>
      </c>
      <c t="s">
        <v>17</v>
      </c>
    </row>
    <row r="51" spans="1:5" ht="12.75">
      <c r="A51" s="28" t="s">
        <v>44</v>
      </c>
      <c r="E51" s="29" t="s">
        <v>124</v>
      </c>
    </row>
    <row r="52" spans="1:5" ht="12.75">
      <c r="A52" s="30" t="s">
        <v>45</v>
      </c>
      <c r="E52" s="31" t="s">
        <v>125</v>
      </c>
    </row>
    <row r="53" spans="1:5" ht="25.5">
      <c r="A53" t="s">
        <v>47</v>
      </c>
      <c r="E53" s="29" t="s">
        <v>115</v>
      </c>
    </row>
    <row r="54" spans="1:16" ht="12.75">
      <c r="A54" s="18" t="s">
        <v>39</v>
      </c>
      <c s="23" t="s">
        <v>126</v>
      </c>
      <c s="23" t="s">
        <v>127</v>
      </c>
      <c s="18" t="s">
        <v>41</v>
      </c>
      <c s="24" t="s">
        <v>128</v>
      </c>
      <c s="25" t="s">
        <v>95</v>
      </c>
      <c s="26">
        <v>132.554</v>
      </c>
      <c s="27">
        <v>0</v>
      </c>
      <c s="27">
        <f>ROUND(ROUND(H54,2)*ROUND(G54,3),2)</f>
      </c>
      <c r="O54">
        <f>(I54*21)/100</f>
      </c>
      <c t="s">
        <v>17</v>
      </c>
    </row>
    <row r="55" spans="1:5" ht="76.5">
      <c r="A55" s="28" t="s">
        <v>44</v>
      </c>
      <c r="E55" s="29" t="s">
        <v>129</v>
      </c>
    </row>
    <row r="56" spans="1:5" ht="12.75">
      <c r="A56" s="30" t="s">
        <v>45</v>
      </c>
      <c r="E56" s="31" t="s">
        <v>130</v>
      </c>
    </row>
    <row r="57" spans="1:5" ht="38.25">
      <c r="A57" t="s">
        <v>47</v>
      </c>
      <c r="E57" s="29" t="s">
        <v>131</v>
      </c>
    </row>
    <row r="58" spans="1:16" ht="12.75">
      <c r="A58" s="18" t="s">
        <v>39</v>
      </c>
      <c s="23" t="s">
        <v>132</v>
      </c>
      <c s="23" t="s">
        <v>133</v>
      </c>
      <c s="18" t="s">
        <v>41</v>
      </c>
      <c s="24" t="s">
        <v>134</v>
      </c>
      <c s="25" t="s">
        <v>95</v>
      </c>
      <c s="26">
        <v>1071.824</v>
      </c>
      <c s="27">
        <v>0</v>
      </c>
      <c s="27">
        <f>ROUND(ROUND(H58,2)*ROUND(G58,3),2)</f>
      </c>
      <c r="O58">
        <f>(I58*21)/100</f>
      </c>
      <c t="s">
        <v>17</v>
      </c>
    </row>
    <row r="59" spans="1:5" ht="51">
      <c r="A59" s="28" t="s">
        <v>44</v>
      </c>
      <c r="E59" s="29" t="s">
        <v>135</v>
      </c>
    </row>
    <row r="60" spans="1:5" ht="12.75">
      <c r="A60" s="30" t="s">
        <v>45</v>
      </c>
      <c r="E60" s="31" t="s">
        <v>136</v>
      </c>
    </row>
    <row r="61" spans="1:5" ht="369.75">
      <c r="A61" t="s">
        <v>47</v>
      </c>
      <c r="E61" s="29" t="s">
        <v>137</v>
      </c>
    </row>
    <row r="62" spans="1:16" ht="12.75">
      <c r="A62" s="18" t="s">
        <v>39</v>
      </c>
      <c s="23" t="s">
        <v>138</v>
      </c>
      <c s="23" t="s">
        <v>139</v>
      </c>
      <c s="18" t="s">
        <v>41</v>
      </c>
      <c s="24" t="s">
        <v>140</v>
      </c>
      <c s="25" t="s">
        <v>141</v>
      </c>
      <c s="26">
        <v>11790.064</v>
      </c>
      <c s="27">
        <v>0</v>
      </c>
      <c s="27">
        <f>ROUND(ROUND(H62,2)*ROUND(G62,3),2)</f>
      </c>
      <c r="O62">
        <f>(I62*21)/100</f>
      </c>
      <c t="s">
        <v>17</v>
      </c>
    </row>
    <row r="63" spans="1:5" ht="12.75">
      <c r="A63" s="28" t="s">
        <v>44</v>
      </c>
      <c r="E63" s="29" t="s">
        <v>142</v>
      </c>
    </row>
    <row r="64" spans="1:5" ht="12.75">
      <c r="A64" s="30" t="s">
        <v>45</v>
      </c>
      <c r="E64" s="31" t="s">
        <v>143</v>
      </c>
    </row>
    <row r="65" spans="1:5" ht="25.5">
      <c r="A65" t="s">
        <v>47</v>
      </c>
      <c r="E65" s="29" t="s">
        <v>144</v>
      </c>
    </row>
    <row r="66" spans="1:16" ht="12.75">
      <c r="A66" s="18" t="s">
        <v>39</v>
      </c>
      <c s="23" t="s">
        <v>145</v>
      </c>
      <c s="23" t="s">
        <v>146</v>
      </c>
      <c s="18" t="s">
        <v>41</v>
      </c>
      <c s="24" t="s">
        <v>147</v>
      </c>
      <c s="25" t="s">
        <v>95</v>
      </c>
      <c s="26">
        <v>75.863</v>
      </c>
      <c s="27">
        <v>0</v>
      </c>
      <c s="27">
        <f>ROUND(ROUND(H66,2)*ROUND(G66,3),2)</f>
      </c>
      <c r="O66">
        <f>(I66*21)/100</f>
      </c>
      <c t="s">
        <v>17</v>
      </c>
    </row>
    <row r="67" spans="1:5" ht="153">
      <c r="A67" s="28" t="s">
        <v>44</v>
      </c>
      <c r="E67" s="29" t="s">
        <v>148</v>
      </c>
    </row>
    <row r="68" spans="1:5" ht="25.5">
      <c r="A68" s="30" t="s">
        <v>45</v>
      </c>
      <c r="E68" s="31" t="s">
        <v>149</v>
      </c>
    </row>
    <row r="69" spans="1:5" ht="318.75">
      <c r="A69" t="s">
        <v>47</v>
      </c>
      <c r="E69" s="29" t="s">
        <v>150</v>
      </c>
    </row>
    <row r="70" spans="1:16" ht="12.75">
      <c r="A70" s="18" t="s">
        <v>39</v>
      </c>
      <c s="23" t="s">
        <v>151</v>
      </c>
      <c s="23" t="s">
        <v>152</v>
      </c>
      <c s="18" t="s">
        <v>41</v>
      </c>
      <c s="24" t="s">
        <v>153</v>
      </c>
      <c s="25" t="s">
        <v>141</v>
      </c>
      <c s="26">
        <v>834.493</v>
      </c>
      <c s="27">
        <v>0</v>
      </c>
      <c s="27">
        <f>ROUND(ROUND(H70,2)*ROUND(G70,3),2)</f>
      </c>
      <c r="O70">
        <f>(I70*21)/100</f>
      </c>
      <c t="s">
        <v>17</v>
      </c>
    </row>
    <row r="71" spans="1:5" ht="12.75">
      <c r="A71" s="28" t="s">
        <v>44</v>
      </c>
      <c r="E71" s="29" t="s">
        <v>154</v>
      </c>
    </row>
    <row r="72" spans="1:5" ht="12.75">
      <c r="A72" s="30" t="s">
        <v>45</v>
      </c>
      <c r="E72" s="31" t="s">
        <v>155</v>
      </c>
    </row>
    <row r="73" spans="1:5" ht="76.5">
      <c r="A73" t="s">
        <v>47</v>
      </c>
      <c r="E73" s="29" t="s">
        <v>156</v>
      </c>
    </row>
    <row r="74" spans="1:16" ht="12.75">
      <c r="A74" s="18" t="s">
        <v>39</v>
      </c>
      <c s="23" t="s">
        <v>157</v>
      </c>
      <c s="23" t="s">
        <v>158</v>
      </c>
      <c s="18" t="s">
        <v>41</v>
      </c>
      <c s="24" t="s">
        <v>159</v>
      </c>
      <c s="25" t="s">
        <v>95</v>
      </c>
      <c s="26">
        <v>32.513</v>
      </c>
      <c s="27">
        <v>0</v>
      </c>
      <c s="27">
        <f>ROUND(ROUND(H74,2)*ROUND(G74,3),2)</f>
      </c>
      <c r="O74">
        <f>(I74*21)/100</f>
      </c>
      <c t="s">
        <v>17</v>
      </c>
    </row>
    <row r="75" spans="1:5" ht="153">
      <c r="A75" s="28" t="s">
        <v>44</v>
      </c>
      <c r="E75" s="29" t="s">
        <v>148</v>
      </c>
    </row>
    <row r="76" spans="1:5" ht="25.5">
      <c r="A76" s="30" t="s">
        <v>45</v>
      </c>
      <c r="E76" s="31" t="s">
        <v>160</v>
      </c>
    </row>
    <row r="77" spans="1:5" ht="318.75">
      <c r="A77" t="s">
        <v>47</v>
      </c>
      <c r="E77" s="29" t="s">
        <v>161</v>
      </c>
    </row>
    <row r="78" spans="1:16" ht="12.75">
      <c r="A78" s="18" t="s">
        <v>39</v>
      </c>
      <c s="23" t="s">
        <v>162</v>
      </c>
      <c s="23" t="s">
        <v>163</v>
      </c>
      <c s="18" t="s">
        <v>41</v>
      </c>
      <c s="24" t="s">
        <v>164</v>
      </c>
      <c s="25" t="s">
        <v>141</v>
      </c>
      <c s="26">
        <v>357.643</v>
      </c>
      <c s="27">
        <v>0</v>
      </c>
      <c s="27">
        <f>ROUND(ROUND(H78,2)*ROUND(G78,3),2)</f>
      </c>
      <c r="O78">
        <f>(I78*21)/100</f>
      </c>
      <c t="s">
        <v>17</v>
      </c>
    </row>
    <row r="79" spans="1:5" ht="12.75">
      <c r="A79" s="28" t="s">
        <v>44</v>
      </c>
      <c r="E79" s="29" t="s">
        <v>165</v>
      </c>
    </row>
    <row r="80" spans="1:5" ht="12.75">
      <c r="A80" s="30" t="s">
        <v>45</v>
      </c>
      <c r="E80" s="31" t="s">
        <v>166</v>
      </c>
    </row>
    <row r="81" spans="1:5" ht="76.5">
      <c r="A81" t="s">
        <v>47</v>
      </c>
      <c r="E81" s="29" t="s">
        <v>156</v>
      </c>
    </row>
    <row r="82" spans="1:16" ht="12.75">
      <c r="A82" s="18" t="s">
        <v>39</v>
      </c>
      <c s="23" t="s">
        <v>167</v>
      </c>
      <c s="23" t="s">
        <v>168</v>
      </c>
      <c s="18" t="s">
        <v>41</v>
      </c>
      <c s="24" t="s">
        <v>169</v>
      </c>
      <c s="25" t="s">
        <v>95</v>
      </c>
      <c s="26">
        <v>1180.2</v>
      </c>
      <c s="27">
        <v>0</v>
      </c>
      <c s="27">
        <f>ROUND(ROUND(H82,2)*ROUND(G82,3),2)</f>
      </c>
      <c r="O82">
        <f>(I82*21)/100</f>
      </c>
      <c t="s">
        <v>17</v>
      </c>
    </row>
    <row r="83" spans="1:5" ht="12.75">
      <c r="A83" s="28" t="s">
        <v>44</v>
      </c>
      <c r="E83" s="29" t="s">
        <v>170</v>
      </c>
    </row>
    <row r="84" spans="1:5" ht="89.25">
      <c r="A84" s="30" t="s">
        <v>45</v>
      </c>
      <c r="E84" s="31" t="s">
        <v>171</v>
      </c>
    </row>
    <row r="85" spans="1:5" ht="191.25">
      <c r="A85" t="s">
        <v>47</v>
      </c>
      <c r="E85" s="29" t="s">
        <v>172</v>
      </c>
    </row>
    <row r="86" spans="1:16" ht="12.75">
      <c r="A86" s="18" t="s">
        <v>39</v>
      </c>
      <c s="23" t="s">
        <v>173</v>
      </c>
      <c s="23" t="s">
        <v>174</v>
      </c>
      <c s="18" t="s">
        <v>41</v>
      </c>
      <c s="24" t="s">
        <v>175</v>
      </c>
      <c s="25" t="s">
        <v>95</v>
      </c>
      <c s="26">
        <v>552.292</v>
      </c>
      <c s="27">
        <v>0</v>
      </c>
      <c s="27">
        <f>ROUND(ROUND(H86,2)*ROUND(G86,3),2)</f>
      </c>
      <c r="O86">
        <f>(I86*21)/100</f>
      </c>
      <c t="s">
        <v>17</v>
      </c>
    </row>
    <row r="87" spans="1:5" ht="51">
      <c r="A87" s="28" t="s">
        <v>44</v>
      </c>
      <c r="E87" s="29" t="s">
        <v>176</v>
      </c>
    </row>
    <row r="88" spans="1:5" ht="12.75">
      <c r="A88" s="30" t="s">
        <v>45</v>
      </c>
      <c r="E88" s="31" t="s">
        <v>177</v>
      </c>
    </row>
    <row r="89" spans="1:5" ht="280.5">
      <c r="A89" t="s">
        <v>47</v>
      </c>
      <c r="E89" s="29" t="s">
        <v>178</v>
      </c>
    </row>
    <row r="90" spans="1:16" ht="12.75">
      <c r="A90" s="18" t="s">
        <v>39</v>
      </c>
      <c s="23" t="s">
        <v>179</v>
      </c>
      <c s="23" t="s">
        <v>180</v>
      </c>
      <c s="18" t="s">
        <v>41</v>
      </c>
      <c s="24" t="s">
        <v>181</v>
      </c>
      <c s="25" t="s">
        <v>95</v>
      </c>
      <c s="26">
        <v>65.025</v>
      </c>
      <c s="27">
        <v>0</v>
      </c>
      <c s="27">
        <f>ROUND(ROUND(H90,2)*ROUND(G90,3),2)</f>
      </c>
      <c r="O90">
        <f>(I90*21)/100</f>
      </c>
      <c t="s">
        <v>17</v>
      </c>
    </row>
    <row r="91" spans="1:5" ht="153">
      <c r="A91" s="28" t="s">
        <v>44</v>
      </c>
      <c r="E91" s="29" t="s">
        <v>182</v>
      </c>
    </row>
    <row r="92" spans="1:5" ht="12.75">
      <c r="A92" s="30" t="s">
        <v>45</v>
      </c>
      <c r="E92" s="31" t="s">
        <v>183</v>
      </c>
    </row>
    <row r="93" spans="1:5" ht="229.5">
      <c r="A93" t="s">
        <v>47</v>
      </c>
      <c r="E93" s="29" t="s">
        <v>184</v>
      </c>
    </row>
    <row r="94" spans="1:16" ht="12.75">
      <c r="A94" s="18" t="s">
        <v>39</v>
      </c>
      <c s="23" t="s">
        <v>185</v>
      </c>
      <c s="23" t="s">
        <v>186</v>
      </c>
      <c s="18" t="s">
        <v>23</v>
      </c>
      <c s="24" t="s">
        <v>187</v>
      </c>
      <c s="25" t="s">
        <v>95</v>
      </c>
      <c s="26">
        <v>0.375</v>
      </c>
      <c s="27">
        <v>0</v>
      </c>
      <c s="27">
        <f>ROUND(ROUND(H94,2)*ROUND(G94,3),2)</f>
      </c>
      <c r="O94">
        <f>(I94*21)/100</f>
      </c>
      <c t="s">
        <v>17</v>
      </c>
    </row>
    <row r="95" spans="1:5" ht="51">
      <c r="A95" s="28" t="s">
        <v>44</v>
      </c>
      <c r="E95" s="29" t="s">
        <v>188</v>
      </c>
    </row>
    <row r="96" spans="1:5" ht="12.75">
      <c r="A96" s="30" t="s">
        <v>45</v>
      </c>
      <c r="E96" s="31" t="s">
        <v>189</v>
      </c>
    </row>
    <row r="97" spans="1:5" ht="293.25">
      <c r="A97" t="s">
        <v>47</v>
      </c>
      <c r="E97" s="29" t="s">
        <v>190</v>
      </c>
    </row>
    <row r="98" spans="1:16" ht="12.75">
      <c r="A98" s="18" t="s">
        <v>39</v>
      </c>
      <c s="23" t="s">
        <v>191</v>
      </c>
      <c s="23" t="s">
        <v>186</v>
      </c>
      <c s="18" t="s">
        <v>17</v>
      </c>
      <c s="24" t="s">
        <v>187</v>
      </c>
      <c s="25" t="s">
        <v>95</v>
      </c>
      <c s="26">
        <v>32.513</v>
      </c>
      <c s="27">
        <v>0</v>
      </c>
      <c s="27">
        <f>ROUND(ROUND(H98,2)*ROUND(G98,3),2)</f>
      </c>
      <c r="O98">
        <f>(I98*21)/100</f>
      </c>
      <c t="s">
        <v>17</v>
      </c>
    </row>
    <row r="99" spans="1:5" ht="178.5">
      <c r="A99" s="28" t="s">
        <v>44</v>
      </c>
      <c r="E99" s="29" t="s">
        <v>192</v>
      </c>
    </row>
    <row r="100" spans="1:5" ht="12.75">
      <c r="A100" s="30" t="s">
        <v>45</v>
      </c>
      <c r="E100" s="31" t="s">
        <v>193</v>
      </c>
    </row>
    <row r="101" spans="1:5" ht="293.25">
      <c r="A101" t="s">
        <v>47</v>
      </c>
      <c r="E101" s="29" t="s">
        <v>190</v>
      </c>
    </row>
    <row r="102" spans="1:16" ht="12.75">
      <c r="A102" s="18" t="s">
        <v>39</v>
      </c>
      <c s="23" t="s">
        <v>194</v>
      </c>
      <c s="23" t="s">
        <v>195</v>
      </c>
      <c s="18" t="s">
        <v>23</v>
      </c>
      <c s="24" t="s">
        <v>196</v>
      </c>
      <c s="25" t="s">
        <v>83</v>
      </c>
      <c s="26">
        <v>1738.647</v>
      </c>
      <c s="27">
        <v>0</v>
      </c>
      <c s="27">
        <f>ROUND(ROUND(H102,2)*ROUND(G102,3),2)</f>
      </c>
      <c r="O102">
        <f>(I102*21)/100</f>
      </c>
      <c t="s">
        <v>17</v>
      </c>
    </row>
    <row r="103" spans="1:5" ht="51">
      <c r="A103" s="28" t="s">
        <v>44</v>
      </c>
      <c r="E103" s="29" t="s">
        <v>197</v>
      </c>
    </row>
    <row r="104" spans="1:5" ht="12.75">
      <c r="A104" s="30" t="s">
        <v>45</v>
      </c>
      <c r="E104" s="31" t="s">
        <v>198</v>
      </c>
    </row>
    <row r="105" spans="1:5" ht="25.5">
      <c r="A105" t="s">
        <v>47</v>
      </c>
      <c r="E105" s="29" t="s">
        <v>199</v>
      </c>
    </row>
    <row r="106" spans="1:16" ht="12.75">
      <c r="A106" s="18" t="s">
        <v>39</v>
      </c>
      <c s="23" t="s">
        <v>200</v>
      </c>
      <c s="23" t="s">
        <v>195</v>
      </c>
      <c s="18" t="s">
        <v>17</v>
      </c>
      <c s="24" t="s">
        <v>196</v>
      </c>
      <c s="25" t="s">
        <v>83</v>
      </c>
      <c s="26">
        <v>461.333</v>
      </c>
      <c s="27">
        <v>0</v>
      </c>
      <c s="27">
        <f>ROUND(ROUND(H106,2)*ROUND(G106,3),2)</f>
      </c>
      <c r="O106">
        <f>(I106*21)/100</f>
      </c>
      <c t="s">
        <v>17</v>
      </c>
    </row>
    <row r="107" spans="1:5" ht="51">
      <c r="A107" s="28" t="s">
        <v>44</v>
      </c>
      <c r="E107" s="29" t="s">
        <v>201</v>
      </c>
    </row>
    <row r="108" spans="1:5" ht="12.75">
      <c r="A108" s="30" t="s">
        <v>45</v>
      </c>
      <c r="E108" s="31" t="s">
        <v>202</v>
      </c>
    </row>
    <row r="109" spans="1:5" ht="25.5">
      <c r="A109" t="s">
        <v>47</v>
      </c>
      <c r="E109" s="29" t="s">
        <v>199</v>
      </c>
    </row>
    <row r="110" spans="1:16" ht="12.75">
      <c r="A110" s="18" t="s">
        <v>39</v>
      </c>
      <c s="23" t="s">
        <v>203</v>
      </c>
      <c s="23" t="s">
        <v>195</v>
      </c>
      <c s="18" t="s">
        <v>16</v>
      </c>
      <c s="24" t="s">
        <v>196</v>
      </c>
      <c s="25" t="s">
        <v>83</v>
      </c>
      <c s="26">
        <v>451.48</v>
      </c>
      <c s="27">
        <v>0</v>
      </c>
      <c s="27">
        <f>ROUND(ROUND(H110,2)*ROUND(G110,3),2)</f>
      </c>
      <c r="O110">
        <f>(I110*21)/100</f>
      </c>
      <c t="s">
        <v>17</v>
      </c>
    </row>
    <row r="111" spans="1:5" ht="76.5">
      <c r="A111" s="28" t="s">
        <v>44</v>
      </c>
      <c r="E111" s="29" t="s">
        <v>204</v>
      </c>
    </row>
    <row r="112" spans="1:5" ht="51">
      <c r="A112" s="30" t="s">
        <v>45</v>
      </c>
      <c r="E112" s="31" t="s">
        <v>205</v>
      </c>
    </row>
    <row r="113" spans="1:5" ht="25.5">
      <c r="A113" t="s">
        <v>47</v>
      </c>
      <c r="E113" s="29" t="s">
        <v>199</v>
      </c>
    </row>
    <row r="114" spans="1:16" ht="12.75">
      <c r="A114" s="18" t="s">
        <v>39</v>
      </c>
      <c s="23" t="s">
        <v>206</v>
      </c>
      <c s="23" t="s">
        <v>207</v>
      </c>
      <c s="18" t="s">
        <v>41</v>
      </c>
      <c s="24" t="s">
        <v>208</v>
      </c>
      <c s="25" t="s">
        <v>83</v>
      </c>
      <c s="26">
        <v>870.533</v>
      </c>
      <c s="27">
        <v>0</v>
      </c>
      <c s="27">
        <f>ROUND(ROUND(H114,2)*ROUND(G114,3),2)</f>
      </c>
      <c r="O114">
        <f>(I114*21)/100</f>
      </c>
      <c t="s">
        <v>17</v>
      </c>
    </row>
    <row r="115" spans="1:5" ht="51">
      <c r="A115" s="28" t="s">
        <v>44</v>
      </c>
      <c r="E115" s="29" t="s">
        <v>209</v>
      </c>
    </row>
    <row r="116" spans="1:5" ht="12.75">
      <c r="A116" s="30" t="s">
        <v>45</v>
      </c>
      <c r="E116" s="31" t="s">
        <v>210</v>
      </c>
    </row>
    <row r="117" spans="1:5" ht="12.75">
      <c r="A117" t="s">
        <v>47</v>
      </c>
      <c r="E117" s="29" t="s">
        <v>211</v>
      </c>
    </row>
    <row r="118" spans="1:16" ht="12.75">
      <c r="A118" s="18" t="s">
        <v>39</v>
      </c>
      <c s="23" t="s">
        <v>212</v>
      </c>
      <c s="23" t="s">
        <v>213</v>
      </c>
      <c s="18" t="s">
        <v>41</v>
      </c>
      <c s="24" t="s">
        <v>214</v>
      </c>
      <c s="25" t="s">
        <v>83</v>
      </c>
      <c s="26">
        <v>870.533</v>
      </c>
      <c s="27">
        <v>0</v>
      </c>
      <c s="27">
        <f>ROUND(ROUND(H118,2)*ROUND(G118,3),2)</f>
      </c>
      <c r="O118">
        <f>(I118*21)/100</f>
      </c>
      <c t="s">
        <v>17</v>
      </c>
    </row>
    <row r="119" spans="1:5" ht="51">
      <c r="A119" s="28" t="s">
        <v>44</v>
      </c>
      <c r="E119" s="29" t="s">
        <v>215</v>
      </c>
    </row>
    <row r="120" spans="1:5" ht="12.75">
      <c r="A120" s="30" t="s">
        <v>45</v>
      </c>
      <c r="E120" s="31" t="s">
        <v>210</v>
      </c>
    </row>
    <row r="121" spans="1:5" ht="38.25">
      <c r="A121" t="s">
        <v>47</v>
      </c>
      <c r="E121" s="29" t="s">
        <v>216</v>
      </c>
    </row>
    <row r="122" spans="1:16" ht="12.75">
      <c r="A122" s="18" t="s">
        <v>39</v>
      </c>
      <c s="23" t="s">
        <v>217</v>
      </c>
      <c s="23" t="s">
        <v>218</v>
      </c>
      <c s="18" t="s">
        <v>41</v>
      </c>
      <c s="24" t="s">
        <v>219</v>
      </c>
      <c s="25" t="s">
        <v>83</v>
      </c>
      <c s="26">
        <v>870.533</v>
      </c>
      <c s="27">
        <v>0</v>
      </c>
      <c s="27">
        <f>ROUND(ROUND(H122,2)*ROUND(G122,3),2)</f>
      </c>
      <c r="O122">
        <f>(I122*21)/100</f>
      </c>
      <c t="s">
        <v>17</v>
      </c>
    </row>
    <row r="123" spans="1:5" ht="51">
      <c r="A123" s="28" t="s">
        <v>44</v>
      </c>
      <c r="E123" s="29" t="s">
        <v>220</v>
      </c>
    </row>
    <row r="124" spans="1:5" ht="12.75">
      <c r="A124" s="30" t="s">
        <v>45</v>
      </c>
      <c r="E124" s="31" t="s">
        <v>210</v>
      </c>
    </row>
    <row r="125" spans="1:5" ht="25.5">
      <c r="A125" t="s">
        <v>47</v>
      </c>
      <c r="E125" s="29" t="s">
        <v>221</v>
      </c>
    </row>
    <row r="126" spans="1:16" ht="12.75">
      <c r="A126" s="18" t="s">
        <v>39</v>
      </c>
      <c s="23" t="s">
        <v>222</v>
      </c>
      <c s="23" t="s">
        <v>223</v>
      </c>
      <c s="18" t="s">
        <v>41</v>
      </c>
      <c s="24" t="s">
        <v>224</v>
      </c>
      <c s="25" t="s">
        <v>83</v>
      </c>
      <c s="26">
        <v>870.533</v>
      </c>
      <c s="27">
        <v>0</v>
      </c>
      <c s="27">
        <f>ROUND(ROUND(H126,2)*ROUND(G126,3),2)</f>
      </c>
      <c r="O126">
        <f>(I126*21)/100</f>
      </c>
      <c t="s">
        <v>17</v>
      </c>
    </row>
    <row r="127" spans="1:5" ht="51">
      <c r="A127" s="28" t="s">
        <v>44</v>
      </c>
      <c r="E127" s="29" t="s">
        <v>225</v>
      </c>
    </row>
    <row r="128" spans="1:5" ht="12.75">
      <c r="A128" s="30" t="s">
        <v>45</v>
      </c>
      <c r="E128" s="31" t="s">
        <v>210</v>
      </c>
    </row>
    <row r="129" spans="1:5" ht="38.25">
      <c r="A129" t="s">
        <v>47</v>
      </c>
      <c r="E129" s="29" t="s">
        <v>226</v>
      </c>
    </row>
    <row r="130" spans="1:16" ht="12.75">
      <c r="A130" s="18" t="s">
        <v>39</v>
      </c>
      <c s="23" t="s">
        <v>227</v>
      </c>
      <c s="23" t="s">
        <v>228</v>
      </c>
      <c s="18" t="s">
        <v>23</v>
      </c>
      <c s="24" t="s">
        <v>229</v>
      </c>
      <c s="25" t="s">
        <v>83</v>
      </c>
      <c s="26">
        <v>16</v>
      </c>
      <c s="27">
        <v>0</v>
      </c>
      <c s="27">
        <f>ROUND(ROUND(H130,2)*ROUND(G130,3),2)</f>
      </c>
      <c r="O130">
        <f>(I130*21)/100</f>
      </c>
      <c t="s">
        <v>17</v>
      </c>
    </row>
    <row r="131" spans="1:5" ht="25.5">
      <c r="A131" s="28" t="s">
        <v>44</v>
      </c>
      <c r="E131" s="29" t="s">
        <v>230</v>
      </c>
    </row>
    <row r="132" spans="1:5" ht="12.75">
      <c r="A132" s="30" t="s">
        <v>45</v>
      </c>
      <c r="E132" s="31" t="s">
        <v>231</v>
      </c>
    </row>
    <row r="133" spans="1:5" ht="38.25">
      <c r="A133" t="s">
        <v>47</v>
      </c>
      <c r="E133" s="29" t="s">
        <v>232</v>
      </c>
    </row>
    <row r="134" spans="1:16" ht="12.75">
      <c r="A134" s="18" t="s">
        <v>39</v>
      </c>
      <c s="23" t="s">
        <v>233</v>
      </c>
      <c s="23" t="s">
        <v>228</v>
      </c>
      <c s="18" t="s">
        <v>17</v>
      </c>
      <c s="24" t="s">
        <v>229</v>
      </c>
      <c s="25" t="s">
        <v>83</v>
      </c>
      <c s="26">
        <v>40</v>
      </c>
      <c s="27">
        <v>0</v>
      </c>
      <c s="27">
        <f>ROUND(ROUND(H134,2)*ROUND(G134,3),2)</f>
      </c>
      <c r="O134">
        <f>(I134*21)/100</f>
      </c>
      <c t="s">
        <v>17</v>
      </c>
    </row>
    <row r="135" spans="1:5" ht="25.5">
      <c r="A135" s="28" t="s">
        <v>44</v>
      </c>
      <c r="E135" s="29" t="s">
        <v>234</v>
      </c>
    </row>
    <row r="136" spans="1:5" ht="12.75">
      <c r="A136" s="30" t="s">
        <v>45</v>
      </c>
      <c r="E136" s="31" t="s">
        <v>235</v>
      </c>
    </row>
    <row r="137" spans="1:5" ht="38.25">
      <c r="A137" t="s">
        <v>47</v>
      </c>
      <c r="E137" s="29" t="s">
        <v>232</v>
      </c>
    </row>
    <row r="138" spans="1:18" ht="12.75" customHeight="1">
      <c r="A138" s="5" t="s">
        <v>37</v>
      </c>
      <c s="5"/>
      <c s="35" t="s">
        <v>16</v>
      </c>
      <c s="5"/>
      <c s="21" t="s">
        <v>236</v>
      </c>
      <c s="5"/>
      <c s="5"/>
      <c s="5"/>
      <c s="36">
        <f>0+Q138</f>
      </c>
      <c r="O138">
        <f>0+R138</f>
      </c>
      <c r="Q138">
        <f>0+I139</f>
      </c>
      <c>
        <f>0+O139</f>
      </c>
    </row>
    <row r="139" spans="1:16" ht="12.75">
      <c r="A139" s="18" t="s">
        <v>39</v>
      </c>
      <c s="23" t="s">
        <v>237</v>
      </c>
      <c s="23" t="s">
        <v>238</v>
      </c>
      <c s="18" t="s">
        <v>41</v>
      </c>
      <c s="24" t="s">
        <v>239</v>
      </c>
      <c s="25" t="s">
        <v>95</v>
      </c>
      <c s="26">
        <v>27.8</v>
      </c>
      <c s="27">
        <v>0</v>
      </c>
      <c s="27">
        <f>ROUND(ROUND(H139,2)*ROUND(G139,3),2)</f>
      </c>
      <c r="O139">
        <f>(I139*21)/100</f>
      </c>
      <c t="s">
        <v>17</v>
      </c>
    </row>
    <row r="140" spans="1:5" ht="51">
      <c r="A140" s="28" t="s">
        <v>44</v>
      </c>
      <c r="E140" s="29" t="s">
        <v>240</v>
      </c>
    </row>
    <row r="141" spans="1:5" ht="12.75">
      <c r="A141" s="30" t="s">
        <v>45</v>
      </c>
      <c r="E141" s="31" t="s">
        <v>241</v>
      </c>
    </row>
    <row r="142" spans="1:5" ht="89.25">
      <c r="A142" t="s">
        <v>47</v>
      </c>
      <c r="E142" s="29" t="s">
        <v>242</v>
      </c>
    </row>
    <row r="143" spans="1:18" ht="12.75" customHeight="1">
      <c r="A143" s="5" t="s">
        <v>37</v>
      </c>
      <c s="5"/>
      <c s="35" t="s">
        <v>27</v>
      </c>
      <c s="5"/>
      <c s="21" t="s">
        <v>243</v>
      </c>
      <c s="5"/>
      <c s="5"/>
      <c s="5"/>
      <c s="36">
        <f>0+Q143</f>
      </c>
      <c r="O143">
        <f>0+R143</f>
      </c>
      <c r="Q143">
        <f>0+I144+I148+I152+I156+I160+I164+I168+I172</f>
      </c>
      <c>
        <f>0+O144+O148+O152+O156+O160+O164+O168+O172</f>
      </c>
    </row>
    <row r="144" spans="1:16" ht="12.75">
      <c r="A144" s="18" t="s">
        <v>39</v>
      </c>
      <c s="23" t="s">
        <v>244</v>
      </c>
      <c s="23" t="s">
        <v>245</v>
      </c>
      <c s="18" t="s">
        <v>41</v>
      </c>
      <c s="24" t="s">
        <v>246</v>
      </c>
      <c s="25" t="s">
        <v>95</v>
      </c>
      <c s="26">
        <v>0.078</v>
      </c>
      <c s="27">
        <v>0</v>
      </c>
      <c s="27">
        <f>ROUND(ROUND(H144,2)*ROUND(G144,3),2)</f>
      </c>
      <c r="O144">
        <f>(I144*21)/100</f>
      </c>
      <c t="s">
        <v>17</v>
      </c>
    </row>
    <row r="145" spans="1:5" ht="63.75">
      <c r="A145" s="28" t="s">
        <v>44</v>
      </c>
      <c r="E145" s="29" t="s">
        <v>247</v>
      </c>
    </row>
    <row r="146" spans="1:5" ht="12.75">
      <c r="A146" s="30" t="s">
        <v>45</v>
      </c>
      <c r="E146" s="31" t="s">
        <v>248</v>
      </c>
    </row>
    <row r="147" spans="1:5" ht="216.75">
      <c r="A147" t="s">
        <v>47</v>
      </c>
      <c r="E147" s="29" t="s">
        <v>249</v>
      </c>
    </row>
    <row r="148" spans="1:16" ht="12.75">
      <c r="A148" s="18" t="s">
        <v>39</v>
      </c>
      <c s="23" t="s">
        <v>250</v>
      </c>
      <c s="23" t="s">
        <v>251</v>
      </c>
      <c s="18" t="s">
        <v>41</v>
      </c>
      <c s="24" t="s">
        <v>252</v>
      </c>
      <c s="25" t="s">
        <v>95</v>
      </c>
      <c s="26">
        <v>2.618</v>
      </c>
      <c s="27">
        <v>0</v>
      </c>
      <c s="27">
        <f>ROUND(ROUND(H148,2)*ROUND(G148,3),2)</f>
      </c>
      <c r="O148">
        <f>(I148*21)/100</f>
      </c>
      <c t="s">
        <v>17</v>
      </c>
    </row>
    <row r="149" spans="1:5" ht="51">
      <c r="A149" s="28" t="s">
        <v>44</v>
      </c>
      <c r="E149" s="29" t="s">
        <v>253</v>
      </c>
    </row>
    <row r="150" spans="1:5" ht="63.75">
      <c r="A150" s="30" t="s">
        <v>45</v>
      </c>
      <c r="E150" s="31" t="s">
        <v>254</v>
      </c>
    </row>
    <row r="151" spans="1:5" ht="357">
      <c r="A151" t="s">
        <v>47</v>
      </c>
      <c r="E151" s="29" t="s">
        <v>255</v>
      </c>
    </row>
    <row r="152" spans="1:16" ht="12.75">
      <c r="A152" s="18" t="s">
        <v>39</v>
      </c>
      <c s="23" t="s">
        <v>256</v>
      </c>
      <c s="23" t="s">
        <v>257</v>
      </c>
      <c s="18" t="s">
        <v>23</v>
      </c>
      <c s="24" t="s">
        <v>258</v>
      </c>
      <c s="25" t="s">
        <v>95</v>
      </c>
      <c s="26">
        <v>3.48</v>
      </c>
      <c s="27">
        <v>0</v>
      </c>
      <c s="27">
        <f>ROUND(ROUND(H152,2)*ROUND(G152,3),2)</f>
      </c>
      <c r="O152">
        <f>(I152*21)/100</f>
      </c>
      <c t="s">
        <v>17</v>
      </c>
    </row>
    <row r="153" spans="1:5" ht="51">
      <c r="A153" s="28" t="s">
        <v>44</v>
      </c>
      <c r="E153" s="29" t="s">
        <v>259</v>
      </c>
    </row>
    <row r="154" spans="1:5" ht="12.75">
      <c r="A154" s="30" t="s">
        <v>45</v>
      </c>
      <c r="E154" s="31" t="s">
        <v>260</v>
      </c>
    </row>
    <row r="155" spans="1:5" ht="357">
      <c r="A155" t="s">
        <v>47</v>
      </c>
      <c r="E155" s="29" t="s">
        <v>255</v>
      </c>
    </row>
    <row r="156" spans="1:16" ht="12.75">
      <c r="A156" s="18" t="s">
        <v>39</v>
      </c>
      <c s="23" t="s">
        <v>261</v>
      </c>
      <c s="23" t="s">
        <v>257</v>
      </c>
      <c s="18" t="s">
        <v>17</v>
      </c>
      <c s="24" t="s">
        <v>258</v>
      </c>
      <c s="25" t="s">
        <v>95</v>
      </c>
      <c s="26">
        <v>9.353</v>
      </c>
      <c s="27">
        <v>0</v>
      </c>
      <c s="27">
        <f>ROUND(ROUND(H156,2)*ROUND(G156,3),2)</f>
      </c>
      <c r="O156">
        <f>(I156*21)/100</f>
      </c>
      <c t="s">
        <v>17</v>
      </c>
    </row>
    <row r="157" spans="1:5" ht="63.75">
      <c r="A157" s="28" t="s">
        <v>44</v>
      </c>
      <c r="E157" s="29" t="s">
        <v>262</v>
      </c>
    </row>
    <row r="158" spans="1:5" ht="12.75">
      <c r="A158" s="30" t="s">
        <v>45</v>
      </c>
      <c r="E158" s="31" t="s">
        <v>263</v>
      </c>
    </row>
    <row r="159" spans="1:5" ht="357">
      <c r="A159" t="s">
        <v>47</v>
      </c>
      <c r="E159" s="29" t="s">
        <v>255</v>
      </c>
    </row>
    <row r="160" spans="1:16" ht="12.75">
      <c r="A160" s="18" t="s">
        <v>39</v>
      </c>
      <c s="23" t="s">
        <v>264</v>
      </c>
      <c s="23" t="s">
        <v>265</v>
      </c>
      <c s="18" t="s">
        <v>23</v>
      </c>
      <c s="24" t="s">
        <v>266</v>
      </c>
      <c s="25" t="s">
        <v>95</v>
      </c>
      <c s="26">
        <v>10.838</v>
      </c>
      <c s="27">
        <v>0</v>
      </c>
      <c s="27">
        <f>ROUND(ROUND(H160,2)*ROUND(G160,3),2)</f>
      </c>
      <c r="O160">
        <f>(I160*21)/100</f>
      </c>
      <c t="s">
        <v>17</v>
      </c>
    </row>
    <row r="161" spans="1:5" ht="51">
      <c r="A161" s="28" t="s">
        <v>44</v>
      </c>
      <c r="E161" s="29" t="s">
        <v>267</v>
      </c>
    </row>
    <row r="162" spans="1:5" ht="12.75">
      <c r="A162" s="30" t="s">
        <v>45</v>
      </c>
      <c r="E162" s="31" t="s">
        <v>268</v>
      </c>
    </row>
    <row r="163" spans="1:5" ht="38.25">
      <c r="A163" t="s">
        <v>47</v>
      </c>
      <c r="E163" s="29" t="s">
        <v>269</v>
      </c>
    </row>
    <row r="164" spans="1:16" ht="12.75">
      <c r="A164" s="18" t="s">
        <v>39</v>
      </c>
      <c s="23" t="s">
        <v>270</v>
      </c>
      <c s="23" t="s">
        <v>265</v>
      </c>
      <c s="18" t="s">
        <v>17</v>
      </c>
      <c s="24" t="s">
        <v>266</v>
      </c>
      <c s="25" t="s">
        <v>95</v>
      </c>
      <c s="26">
        <v>0.375</v>
      </c>
      <c s="27">
        <v>0</v>
      </c>
      <c s="27">
        <f>ROUND(ROUND(H164,2)*ROUND(G164,3),2)</f>
      </c>
      <c r="O164">
        <f>(I164*21)/100</f>
      </c>
      <c t="s">
        <v>17</v>
      </c>
    </row>
    <row r="165" spans="1:5" ht="38.25">
      <c r="A165" s="28" t="s">
        <v>44</v>
      </c>
      <c r="E165" s="29" t="s">
        <v>271</v>
      </c>
    </row>
    <row r="166" spans="1:5" ht="12.75">
      <c r="A166" s="30" t="s">
        <v>45</v>
      </c>
      <c r="E166" s="31" t="s">
        <v>189</v>
      </c>
    </row>
    <row r="167" spans="1:5" ht="38.25">
      <c r="A167" t="s">
        <v>47</v>
      </c>
      <c r="E167" s="29" t="s">
        <v>269</v>
      </c>
    </row>
    <row r="168" spans="1:16" ht="12.75">
      <c r="A168" s="18" t="s">
        <v>39</v>
      </c>
      <c s="23" t="s">
        <v>272</v>
      </c>
      <c s="23" t="s">
        <v>273</v>
      </c>
      <c s="18" t="s">
        <v>41</v>
      </c>
      <c s="24" t="s">
        <v>274</v>
      </c>
      <c s="25" t="s">
        <v>95</v>
      </c>
      <c s="26">
        <v>15.588</v>
      </c>
      <c s="27">
        <v>0</v>
      </c>
      <c s="27">
        <f>ROUND(ROUND(H168,2)*ROUND(G168,3),2)</f>
      </c>
      <c r="O168">
        <f>(I168*21)/100</f>
      </c>
      <c t="s">
        <v>17</v>
      </c>
    </row>
    <row r="169" spans="1:5" ht="63.75">
      <c r="A169" s="28" t="s">
        <v>44</v>
      </c>
      <c r="E169" s="29" t="s">
        <v>275</v>
      </c>
    </row>
    <row r="170" spans="1:5" ht="12.75">
      <c r="A170" s="30" t="s">
        <v>45</v>
      </c>
      <c r="E170" s="31" t="s">
        <v>276</v>
      </c>
    </row>
    <row r="171" spans="1:5" ht="102">
      <c r="A171" t="s">
        <v>47</v>
      </c>
      <c r="E171" s="29" t="s">
        <v>277</v>
      </c>
    </row>
    <row r="172" spans="1:16" ht="12.75">
      <c r="A172" s="18" t="s">
        <v>39</v>
      </c>
      <c s="23" t="s">
        <v>278</v>
      </c>
      <c s="23" t="s">
        <v>279</v>
      </c>
      <c s="18" t="s">
        <v>41</v>
      </c>
      <c s="24" t="s">
        <v>280</v>
      </c>
      <c s="25" t="s">
        <v>83</v>
      </c>
      <c s="26">
        <v>14</v>
      </c>
      <c s="27">
        <v>0</v>
      </c>
      <c s="27">
        <f>ROUND(ROUND(H172,2)*ROUND(G172,3),2)</f>
      </c>
      <c r="O172">
        <f>(I172*21)/100</f>
      </c>
      <c t="s">
        <v>17</v>
      </c>
    </row>
    <row r="173" spans="1:5" ht="51">
      <c r="A173" s="28" t="s">
        <v>44</v>
      </c>
      <c r="E173" s="29" t="s">
        <v>281</v>
      </c>
    </row>
    <row r="174" spans="1:5" ht="12.75">
      <c r="A174" s="30" t="s">
        <v>45</v>
      </c>
      <c r="E174" s="31" t="s">
        <v>282</v>
      </c>
    </row>
    <row r="175" spans="1:5" ht="89.25">
      <c r="A175" t="s">
        <v>47</v>
      </c>
      <c r="E175" s="29" t="s">
        <v>283</v>
      </c>
    </row>
    <row r="176" spans="1:18" ht="12.75" customHeight="1">
      <c r="A176" s="5" t="s">
        <v>37</v>
      </c>
      <c s="5"/>
      <c s="35" t="s">
        <v>29</v>
      </c>
      <c s="5"/>
      <c s="21" t="s">
        <v>284</v>
      </c>
      <c s="5"/>
      <c s="5"/>
      <c s="5"/>
      <c s="36">
        <f>0+Q176</f>
      </c>
      <c r="O176">
        <f>0+R176</f>
      </c>
      <c r="Q176">
        <f>0+I177+I181+I185+I189+I193+I197+I201+I205+I209+I213+I217+I221</f>
      </c>
      <c>
        <f>0+O177+O181+O185+O189+O193+O197+O201+O205+O209+O213+O217+O221</f>
      </c>
    </row>
    <row r="177" spans="1:16" ht="12.75">
      <c r="A177" s="18" t="s">
        <v>39</v>
      </c>
      <c s="23" t="s">
        <v>285</v>
      </c>
      <c s="23" t="s">
        <v>286</v>
      </c>
      <c s="18" t="s">
        <v>41</v>
      </c>
      <c s="24" t="s">
        <v>287</v>
      </c>
      <c s="25" t="s">
        <v>95</v>
      </c>
      <c s="26">
        <v>50.804</v>
      </c>
      <c s="27">
        <v>0</v>
      </c>
      <c s="27">
        <f>ROUND(ROUND(H177,2)*ROUND(G177,3),2)</f>
      </c>
      <c r="O177">
        <f>(I177*21)/100</f>
      </c>
      <c t="s">
        <v>17</v>
      </c>
    </row>
    <row r="178" spans="1:5" ht="63.75">
      <c r="A178" s="28" t="s">
        <v>44</v>
      </c>
      <c r="E178" s="29" t="s">
        <v>288</v>
      </c>
    </row>
    <row r="179" spans="1:5" ht="12.75">
      <c r="A179" s="30" t="s">
        <v>45</v>
      </c>
      <c r="E179" s="31" t="s">
        <v>289</v>
      </c>
    </row>
    <row r="180" spans="1:5" ht="140.25">
      <c r="A180" t="s">
        <v>47</v>
      </c>
      <c r="E180" s="29" t="s">
        <v>290</v>
      </c>
    </row>
    <row r="181" spans="1:16" ht="12.75">
      <c r="A181" s="18" t="s">
        <v>39</v>
      </c>
      <c s="23" t="s">
        <v>291</v>
      </c>
      <c s="23" t="s">
        <v>292</v>
      </c>
      <c s="18" t="s">
        <v>41</v>
      </c>
      <c s="24" t="s">
        <v>293</v>
      </c>
      <c s="25" t="s">
        <v>83</v>
      </c>
      <c s="26">
        <v>1738.647</v>
      </c>
      <c s="27">
        <v>0</v>
      </c>
      <c s="27">
        <f>ROUND(ROUND(H181,2)*ROUND(G181,3),2)</f>
      </c>
      <c r="O181">
        <f>(I181*21)/100</f>
      </c>
      <c t="s">
        <v>17</v>
      </c>
    </row>
    <row r="182" spans="1:5" ht="51">
      <c r="A182" s="28" t="s">
        <v>44</v>
      </c>
      <c r="E182" s="29" t="s">
        <v>294</v>
      </c>
    </row>
    <row r="183" spans="1:5" ht="12.75">
      <c r="A183" s="30" t="s">
        <v>45</v>
      </c>
      <c r="E183" s="31" t="s">
        <v>295</v>
      </c>
    </row>
    <row r="184" spans="1:5" ht="51">
      <c r="A184" t="s">
        <v>47</v>
      </c>
      <c r="E184" s="29" t="s">
        <v>296</v>
      </c>
    </row>
    <row r="185" spans="1:16" ht="12.75">
      <c r="A185" s="18" t="s">
        <v>39</v>
      </c>
      <c s="23" t="s">
        <v>297</v>
      </c>
      <c s="23" t="s">
        <v>298</v>
      </c>
      <c s="18" t="s">
        <v>41</v>
      </c>
      <c s="24" t="s">
        <v>299</v>
      </c>
      <c s="25" t="s">
        <v>83</v>
      </c>
      <c s="26">
        <v>372.56</v>
      </c>
      <c s="27">
        <v>0</v>
      </c>
      <c s="27">
        <f>ROUND(ROUND(H185,2)*ROUND(G185,3),2)</f>
      </c>
      <c r="O185">
        <f>(I185*21)/100</f>
      </c>
      <c t="s">
        <v>17</v>
      </c>
    </row>
    <row r="186" spans="1:5" ht="51">
      <c r="A186" s="28" t="s">
        <v>44</v>
      </c>
      <c r="E186" s="29" t="s">
        <v>300</v>
      </c>
    </row>
    <row r="187" spans="1:5" ht="12.75">
      <c r="A187" s="30" t="s">
        <v>45</v>
      </c>
      <c r="E187" s="31" t="s">
        <v>301</v>
      </c>
    </row>
    <row r="188" spans="1:5" ht="51">
      <c r="A188" t="s">
        <v>47</v>
      </c>
      <c r="E188" s="29" t="s">
        <v>296</v>
      </c>
    </row>
    <row r="189" spans="1:16" ht="12.75">
      <c r="A189" s="18" t="s">
        <v>39</v>
      </c>
      <c s="23" t="s">
        <v>302</v>
      </c>
      <c s="23" t="s">
        <v>303</v>
      </c>
      <c s="18" t="s">
        <v>41</v>
      </c>
      <c s="24" t="s">
        <v>304</v>
      </c>
      <c s="25" t="s">
        <v>83</v>
      </c>
      <c s="26">
        <v>461.333</v>
      </c>
      <c s="27">
        <v>0</v>
      </c>
      <c s="27">
        <f>ROUND(ROUND(H189,2)*ROUND(G189,3),2)</f>
      </c>
      <c r="O189">
        <f>(I189*21)/100</f>
      </c>
      <c t="s">
        <v>17</v>
      </c>
    </row>
    <row r="190" spans="1:5" ht="38.25">
      <c r="A190" s="28" t="s">
        <v>44</v>
      </c>
      <c r="E190" s="29" t="s">
        <v>305</v>
      </c>
    </row>
    <row r="191" spans="1:5" ht="12.75">
      <c r="A191" s="30" t="s">
        <v>45</v>
      </c>
      <c r="E191" s="31" t="s">
        <v>202</v>
      </c>
    </row>
    <row r="192" spans="1:5" ht="51">
      <c r="A192" t="s">
        <v>47</v>
      </c>
      <c r="E192" s="29" t="s">
        <v>296</v>
      </c>
    </row>
    <row r="193" spans="1:16" ht="12.75">
      <c r="A193" s="18" t="s">
        <v>39</v>
      </c>
      <c s="23" t="s">
        <v>306</v>
      </c>
      <c s="23" t="s">
        <v>307</v>
      </c>
      <c s="18" t="s">
        <v>41</v>
      </c>
      <c s="24" t="s">
        <v>308</v>
      </c>
      <c s="25" t="s">
        <v>83</v>
      </c>
      <c s="26">
        <v>41</v>
      </c>
      <c s="27">
        <v>0</v>
      </c>
      <c s="27">
        <f>ROUND(ROUND(H193,2)*ROUND(G193,3),2)</f>
      </c>
      <c r="O193">
        <f>(I193*21)/100</f>
      </c>
      <c t="s">
        <v>17</v>
      </c>
    </row>
    <row r="194" spans="1:5" ht="51">
      <c r="A194" s="28" t="s">
        <v>44</v>
      </c>
      <c r="E194" s="29" t="s">
        <v>309</v>
      </c>
    </row>
    <row r="195" spans="1:5" ht="12.75">
      <c r="A195" s="30" t="s">
        <v>45</v>
      </c>
      <c r="E195" s="31" t="s">
        <v>310</v>
      </c>
    </row>
    <row r="196" spans="1:5" ht="51">
      <c r="A196" t="s">
        <v>47</v>
      </c>
      <c r="E196" s="29" t="s">
        <v>296</v>
      </c>
    </row>
    <row r="197" spans="1:16" ht="12.75">
      <c r="A197" s="18" t="s">
        <v>39</v>
      </c>
      <c s="23" t="s">
        <v>311</v>
      </c>
      <c s="23" t="s">
        <v>312</v>
      </c>
      <c s="18" t="s">
        <v>23</v>
      </c>
      <c s="24" t="s">
        <v>313</v>
      </c>
      <c s="25" t="s">
        <v>83</v>
      </c>
      <c s="26">
        <v>1603.264</v>
      </c>
      <c s="27">
        <v>0</v>
      </c>
      <c s="27">
        <f>ROUND(ROUND(H197,2)*ROUND(G197,3),2)</f>
      </c>
      <c r="O197">
        <f>(I197*21)/100</f>
      </c>
      <c t="s">
        <v>17</v>
      </c>
    </row>
    <row r="198" spans="1:5" ht="63.75">
      <c r="A198" s="28" t="s">
        <v>44</v>
      </c>
      <c r="E198" s="29" t="s">
        <v>314</v>
      </c>
    </row>
    <row r="199" spans="1:5" ht="12.75">
      <c r="A199" s="30" t="s">
        <v>45</v>
      </c>
      <c r="E199" s="31" t="s">
        <v>315</v>
      </c>
    </row>
    <row r="200" spans="1:5" ht="153">
      <c r="A200" t="s">
        <v>47</v>
      </c>
      <c r="E200" s="29" t="s">
        <v>316</v>
      </c>
    </row>
    <row r="201" spans="1:16" ht="12.75">
      <c r="A201" s="18" t="s">
        <v>39</v>
      </c>
      <c s="23" t="s">
        <v>317</v>
      </c>
      <c s="23" t="s">
        <v>312</v>
      </c>
      <c s="18" t="s">
        <v>17</v>
      </c>
      <c s="24" t="s">
        <v>313</v>
      </c>
      <c s="25" t="s">
        <v>83</v>
      </c>
      <c s="26">
        <v>12</v>
      </c>
      <c s="27">
        <v>0</v>
      </c>
      <c s="27">
        <f>ROUND(ROUND(H201,2)*ROUND(G201,3),2)</f>
      </c>
      <c r="O201">
        <f>(I201*21)/100</f>
      </c>
      <c t="s">
        <v>17</v>
      </c>
    </row>
    <row r="202" spans="1:5" ht="63.75">
      <c r="A202" s="28" t="s">
        <v>44</v>
      </c>
      <c r="E202" s="29" t="s">
        <v>318</v>
      </c>
    </row>
    <row r="203" spans="1:5" ht="12.75">
      <c r="A203" s="30" t="s">
        <v>45</v>
      </c>
      <c r="E203" s="31" t="s">
        <v>319</v>
      </c>
    </row>
    <row r="204" spans="1:5" ht="153">
      <c r="A204" t="s">
        <v>47</v>
      </c>
      <c r="E204" s="29" t="s">
        <v>316</v>
      </c>
    </row>
    <row r="205" spans="1:16" ht="12.75">
      <c r="A205" s="18" t="s">
        <v>39</v>
      </c>
      <c s="23" t="s">
        <v>320</v>
      </c>
      <c s="23" t="s">
        <v>312</v>
      </c>
      <c s="18" t="s">
        <v>16</v>
      </c>
      <c s="24" t="s">
        <v>313</v>
      </c>
      <c s="25" t="s">
        <v>83</v>
      </c>
      <c s="26">
        <v>435.724</v>
      </c>
      <c s="27">
        <v>0</v>
      </c>
      <c s="27">
        <f>ROUND(ROUND(H205,2)*ROUND(G205,3),2)</f>
      </c>
      <c r="O205">
        <f>(I205*21)/100</f>
      </c>
      <c t="s">
        <v>17</v>
      </c>
    </row>
    <row r="206" spans="1:5" ht="63.75">
      <c r="A206" s="28" t="s">
        <v>44</v>
      </c>
      <c r="E206" s="29" t="s">
        <v>321</v>
      </c>
    </row>
    <row r="207" spans="1:5" ht="12.75">
      <c r="A207" s="30" t="s">
        <v>45</v>
      </c>
      <c r="E207" s="31" t="s">
        <v>322</v>
      </c>
    </row>
    <row r="208" spans="1:5" ht="153">
      <c r="A208" t="s">
        <v>47</v>
      </c>
      <c r="E208" s="29" t="s">
        <v>316</v>
      </c>
    </row>
    <row r="209" spans="1:16" ht="12.75">
      <c r="A209" s="18" t="s">
        <v>39</v>
      </c>
      <c s="23" t="s">
        <v>323</v>
      </c>
      <c s="23" t="s">
        <v>312</v>
      </c>
      <c s="18" t="s">
        <v>27</v>
      </c>
      <c s="24" t="s">
        <v>313</v>
      </c>
      <c s="25" t="s">
        <v>83</v>
      </c>
      <c s="26">
        <v>338.691</v>
      </c>
      <c s="27">
        <v>0</v>
      </c>
      <c s="27">
        <f>ROUND(ROUND(H209,2)*ROUND(G209,3),2)</f>
      </c>
      <c r="O209">
        <f>(I209*21)/100</f>
      </c>
      <c t="s">
        <v>17</v>
      </c>
    </row>
    <row r="210" spans="1:5" ht="63.75">
      <c r="A210" s="28" t="s">
        <v>44</v>
      </c>
      <c r="E210" s="29" t="s">
        <v>324</v>
      </c>
    </row>
    <row r="211" spans="1:5" ht="12.75">
      <c r="A211" s="30" t="s">
        <v>45</v>
      </c>
      <c r="E211" s="31" t="s">
        <v>325</v>
      </c>
    </row>
    <row r="212" spans="1:5" ht="153">
      <c r="A212" t="s">
        <v>47</v>
      </c>
      <c r="E212" s="29" t="s">
        <v>316</v>
      </c>
    </row>
    <row r="213" spans="1:16" ht="25.5">
      <c r="A213" s="18" t="s">
        <v>39</v>
      </c>
      <c s="23" t="s">
        <v>326</v>
      </c>
      <c s="23" t="s">
        <v>327</v>
      </c>
      <c s="18" t="s">
        <v>41</v>
      </c>
      <c s="24" t="s">
        <v>328</v>
      </c>
      <c s="25" t="s">
        <v>83</v>
      </c>
      <c s="26">
        <v>123.383</v>
      </c>
      <c s="27">
        <v>0</v>
      </c>
      <c s="27">
        <f>ROUND(ROUND(H213,2)*ROUND(G213,3),2)</f>
      </c>
      <c r="O213">
        <f>(I213*21)/100</f>
      </c>
      <c t="s">
        <v>17</v>
      </c>
    </row>
    <row r="214" spans="1:5" ht="63.75">
      <c r="A214" s="28" t="s">
        <v>44</v>
      </c>
      <c r="E214" s="29" t="s">
        <v>329</v>
      </c>
    </row>
    <row r="215" spans="1:5" ht="12.75">
      <c r="A215" s="30" t="s">
        <v>45</v>
      </c>
      <c r="E215" s="31" t="s">
        <v>330</v>
      </c>
    </row>
    <row r="216" spans="1:5" ht="153">
      <c r="A216" t="s">
        <v>47</v>
      </c>
      <c r="E216" s="29" t="s">
        <v>316</v>
      </c>
    </row>
    <row r="217" spans="1:16" ht="25.5">
      <c r="A217" s="18" t="s">
        <v>39</v>
      </c>
      <c s="23" t="s">
        <v>331</v>
      </c>
      <c s="23" t="s">
        <v>332</v>
      </c>
      <c s="18" t="s">
        <v>41</v>
      </c>
      <c s="24" t="s">
        <v>333</v>
      </c>
      <c s="25" t="s">
        <v>83</v>
      </c>
      <c s="26">
        <v>25.609</v>
      </c>
      <c s="27">
        <v>0</v>
      </c>
      <c s="27">
        <f>ROUND(ROUND(H217,2)*ROUND(G217,3),2)</f>
      </c>
      <c r="O217">
        <f>(I217*21)/100</f>
      </c>
      <c t="s">
        <v>17</v>
      </c>
    </row>
    <row r="218" spans="1:5" ht="63.75">
      <c r="A218" s="28" t="s">
        <v>44</v>
      </c>
      <c r="E218" s="29" t="s">
        <v>334</v>
      </c>
    </row>
    <row r="219" spans="1:5" ht="12.75">
      <c r="A219" s="30" t="s">
        <v>45</v>
      </c>
      <c r="E219" s="31" t="s">
        <v>335</v>
      </c>
    </row>
    <row r="220" spans="1:5" ht="153">
      <c r="A220" t="s">
        <v>47</v>
      </c>
      <c r="E220" s="29" t="s">
        <v>316</v>
      </c>
    </row>
    <row r="221" spans="1:16" ht="12.75">
      <c r="A221" s="18" t="s">
        <v>39</v>
      </c>
      <c s="23" t="s">
        <v>336</v>
      </c>
      <c s="23" t="s">
        <v>337</v>
      </c>
      <c s="18" t="s">
        <v>41</v>
      </c>
      <c s="24" t="s">
        <v>338</v>
      </c>
      <c s="25" t="s">
        <v>83</v>
      </c>
      <c s="26">
        <v>23</v>
      </c>
      <c s="27">
        <v>0</v>
      </c>
      <c s="27">
        <f>ROUND(ROUND(H221,2)*ROUND(G221,3),2)</f>
      </c>
      <c r="O221">
        <f>(I221*21)/100</f>
      </c>
      <c t="s">
        <v>17</v>
      </c>
    </row>
    <row r="222" spans="1:5" ht="51">
      <c r="A222" s="28" t="s">
        <v>44</v>
      </c>
      <c r="E222" s="29" t="s">
        <v>339</v>
      </c>
    </row>
    <row r="223" spans="1:5" ht="12.75">
      <c r="A223" s="30" t="s">
        <v>45</v>
      </c>
      <c r="E223" s="31" t="s">
        <v>340</v>
      </c>
    </row>
    <row r="224" spans="1:5" ht="89.25">
      <c r="A224" t="s">
        <v>47</v>
      </c>
      <c r="E224" s="29" t="s">
        <v>341</v>
      </c>
    </row>
    <row r="225" spans="1:18" ht="12.75" customHeight="1">
      <c r="A225" s="5" t="s">
        <v>37</v>
      </c>
      <c s="5"/>
      <c s="35" t="s">
        <v>99</v>
      </c>
      <c s="5"/>
      <c s="21" t="s">
        <v>342</v>
      </c>
      <c s="5"/>
      <c s="5"/>
      <c s="5"/>
      <c s="36">
        <f>0+Q225</f>
      </c>
      <c r="O225">
        <f>0+R225</f>
      </c>
      <c r="Q225">
        <f>0+I226</f>
      </c>
      <c>
        <f>0+O226</f>
      </c>
    </row>
    <row r="226" spans="1:16" ht="12.75">
      <c r="A226" s="18" t="s">
        <v>39</v>
      </c>
      <c s="23" t="s">
        <v>343</v>
      </c>
      <c s="23" t="s">
        <v>344</v>
      </c>
      <c s="18" t="s">
        <v>41</v>
      </c>
      <c s="24" t="s">
        <v>345</v>
      </c>
      <c s="25" t="s">
        <v>83</v>
      </c>
      <c s="26">
        <v>21</v>
      </c>
      <c s="27">
        <v>0</v>
      </c>
      <c s="27">
        <f>ROUND(ROUND(H226,2)*ROUND(G226,3),2)</f>
      </c>
      <c r="O226">
        <f>(I226*21)/100</f>
      </c>
      <c t="s">
        <v>17</v>
      </c>
    </row>
    <row r="227" spans="1:5" ht="63.75">
      <c r="A227" s="28" t="s">
        <v>44</v>
      </c>
      <c r="E227" s="29" t="s">
        <v>346</v>
      </c>
    </row>
    <row r="228" spans="1:5" ht="12.75">
      <c r="A228" s="30" t="s">
        <v>45</v>
      </c>
      <c r="E228" s="31" t="s">
        <v>347</v>
      </c>
    </row>
    <row r="229" spans="1:5" ht="76.5">
      <c r="A229" t="s">
        <v>47</v>
      </c>
      <c r="E229" s="29" t="s">
        <v>348</v>
      </c>
    </row>
    <row r="230" spans="1:18" ht="12.75" customHeight="1">
      <c r="A230" s="5" t="s">
        <v>37</v>
      </c>
      <c s="5"/>
      <c s="35" t="s">
        <v>106</v>
      </c>
      <c s="5"/>
      <c s="21" t="s">
        <v>349</v>
      </c>
      <c s="5"/>
      <c s="5"/>
      <c s="5"/>
      <c s="36">
        <f>0+Q230</f>
      </c>
      <c r="O230">
        <f>0+R230</f>
      </c>
      <c r="Q230">
        <f>0+I231+I235+I239</f>
      </c>
      <c>
        <f>0+O231+O235+O239</f>
      </c>
    </row>
    <row r="231" spans="1:16" ht="12.75">
      <c r="A231" s="18" t="s">
        <v>39</v>
      </c>
      <c s="23" t="s">
        <v>350</v>
      </c>
      <c s="23" t="s">
        <v>351</v>
      </c>
      <c s="18" t="s">
        <v>41</v>
      </c>
      <c s="24" t="s">
        <v>352</v>
      </c>
      <c s="25" t="s">
        <v>118</v>
      </c>
      <c s="26">
        <v>72.25</v>
      </c>
      <c s="27">
        <v>0</v>
      </c>
      <c s="27">
        <f>ROUND(ROUND(H231,2)*ROUND(G231,3),2)</f>
      </c>
      <c r="O231">
        <f>(I231*21)/100</f>
      </c>
      <c t="s">
        <v>17</v>
      </c>
    </row>
    <row r="232" spans="1:5" ht="153">
      <c r="A232" s="28" t="s">
        <v>44</v>
      </c>
      <c r="E232" s="29" t="s">
        <v>353</v>
      </c>
    </row>
    <row r="233" spans="1:5" ht="12.75">
      <c r="A233" s="30" t="s">
        <v>45</v>
      </c>
      <c r="E233" s="31" t="s">
        <v>354</v>
      </c>
    </row>
    <row r="234" spans="1:5" ht="255">
      <c r="A234" t="s">
        <v>47</v>
      </c>
      <c r="E234" s="29" t="s">
        <v>355</v>
      </c>
    </row>
    <row r="235" spans="1:16" ht="12.75">
      <c r="A235" s="18" t="s">
        <v>39</v>
      </c>
      <c s="23" t="s">
        <v>356</v>
      </c>
      <c s="23" t="s">
        <v>357</v>
      </c>
      <c s="18" t="s">
        <v>41</v>
      </c>
      <c s="24" t="s">
        <v>358</v>
      </c>
      <c s="25" t="s">
        <v>89</v>
      </c>
      <c s="26">
        <v>1</v>
      </c>
      <c s="27">
        <v>0</v>
      </c>
      <c s="27">
        <f>ROUND(ROUND(H235,2)*ROUND(G235,3),2)</f>
      </c>
      <c r="O235">
        <f>(I235*21)/100</f>
      </c>
      <c t="s">
        <v>17</v>
      </c>
    </row>
    <row r="236" spans="1:5" ht="38.25">
      <c r="A236" s="28" t="s">
        <v>44</v>
      </c>
      <c r="E236" s="29" t="s">
        <v>359</v>
      </c>
    </row>
    <row r="237" spans="1:5" ht="12.75">
      <c r="A237" s="30" t="s">
        <v>45</v>
      </c>
      <c r="E237" s="31" t="s">
        <v>46</v>
      </c>
    </row>
    <row r="238" spans="1:5" ht="76.5">
      <c r="A238" t="s">
        <v>47</v>
      </c>
      <c r="E238" s="29" t="s">
        <v>360</v>
      </c>
    </row>
    <row r="239" spans="1:16" ht="12.75">
      <c r="A239" s="18" t="s">
        <v>39</v>
      </c>
      <c s="23" t="s">
        <v>361</v>
      </c>
      <c s="23" t="s">
        <v>362</v>
      </c>
      <c s="18" t="s">
        <v>41</v>
      </c>
      <c s="24" t="s">
        <v>363</v>
      </c>
      <c s="25" t="s">
        <v>89</v>
      </c>
      <c s="26">
        <v>17</v>
      </c>
      <c s="27">
        <v>0</v>
      </c>
      <c s="27">
        <f>ROUND(ROUND(H239,2)*ROUND(G239,3),2)</f>
      </c>
      <c r="O239">
        <f>(I239*21)/100</f>
      </c>
      <c t="s">
        <v>17</v>
      </c>
    </row>
    <row r="240" spans="1:5" ht="25.5">
      <c r="A240" s="28" t="s">
        <v>44</v>
      </c>
      <c r="E240" s="29" t="s">
        <v>364</v>
      </c>
    </row>
    <row r="241" spans="1:5" ht="12.75">
      <c r="A241" s="30" t="s">
        <v>45</v>
      </c>
      <c r="E241" s="31" t="s">
        <v>365</v>
      </c>
    </row>
    <row r="242" spans="1:5" ht="25.5">
      <c r="A242" t="s">
        <v>47</v>
      </c>
      <c r="E242" s="29" t="s">
        <v>366</v>
      </c>
    </row>
    <row r="243" spans="1:18" ht="12.75" customHeight="1">
      <c r="A243" s="5" t="s">
        <v>37</v>
      </c>
      <c s="5"/>
      <c s="35" t="s">
        <v>34</v>
      </c>
      <c s="5"/>
      <c s="21" t="s">
        <v>367</v>
      </c>
      <c s="5"/>
      <c s="5"/>
      <c s="5"/>
      <c s="36">
        <f>0+Q243</f>
      </c>
      <c r="O243">
        <f>0+R243</f>
      </c>
      <c r="Q243">
        <f>0+I244+I248+I252+I256+I260+I264+I268+I272+I276+I280+I284+I288+I292+I296+I300+I304+I308+I312+I316+I320+I324+I328+I332+I336+I340+I344+I348+I352</f>
      </c>
      <c>
        <f>0+O244+O248+O252+O256+O260+O264+O268+O272+O276+O280+O284+O288+O292+O296+O300+O304+O308+O312+O316+O320+O324+O328+O332+O336+O340+O344+O348+O352</f>
      </c>
    </row>
    <row r="244" spans="1:16" ht="12.75">
      <c r="A244" s="18" t="s">
        <v>39</v>
      </c>
      <c s="23" t="s">
        <v>368</v>
      </c>
      <c s="23" t="s">
        <v>369</v>
      </c>
      <c s="18" t="s">
        <v>41</v>
      </c>
      <c s="24" t="s">
        <v>370</v>
      </c>
      <c s="25" t="s">
        <v>118</v>
      </c>
      <c s="26">
        <v>19</v>
      </c>
      <c s="27">
        <v>0</v>
      </c>
      <c s="27">
        <f>ROUND(ROUND(H244,2)*ROUND(G244,3),2)</f>
      </c>
      <c r="O244">
        <f>(I244*21)/100</f>
      </c>
      <c t="s">
        <v>17</v>
      </c>
    </row>
    <row r="245" spans="1:5" ht="12.75">
      <c r="A245" s="28" t="s">
        <v>44</v>
      </c>
      <c r="E245" s="29" t="s">
        <v>371</v>
      </c>
    </row>
    <row r="246" spans="1:5" ht="12.75">
      <c r="A246" s="30" t="s">
        <v>45</v>
      </c>
      <c r="E246" s="31" t="s">
        <v>372</v>
      </c>
    </row>
    <row r="247" spans="1:5" ht="63.75">
      <c r="A247" t="s">
        <v>47</v>
      </c>
      <c r="E247" s="29" t="s">
        <v>373</v>
      </c>
    </row>
    <row r="248" spans="1:16" ht="25.5">
      <c r="A248" s="18" t="s">
        <v>39</v>
      </c>
      <c s="23" t="s">
        <v>374</v>
      </c>
      <c s="23" t="s">
        <v>375</v>
      </c>
      <c s="18" t="s">
        <v>41</v>
      </c>
      <c s="24" t="s">
        <v>376</v>
      </c>
      <c s="25" t="s">
        <v>89</v>
      </c>
      <c s="26">
        <v>1</v>
      </c>
      <c s="27">
        <v>0</v>
      </c>
      <c s="27">
        <f>ROUND(ROUND(H248,2)*ROUND(G248,3),2)</f>
      </c>
      <c r="O248">
        <f>(I248*21)/100</f>
      </c>
      <c t="s">
        <v>17</v>
      </c>
    </row>
    <row r="249" spans="1:5" ht="25.5">
      <c r="A249" s="28" t="s">
        <v>44</v>
      </c>
      <c r="E249" s="29" t="s">
        <v>377</v>
      </c>
    </row>
    <row r="250" spans="1:5" ht="12.75">
      <c r="A250" s="30" t="s">
        <v>45</v>
      </c>
      <c r="E250" s="31" t="s">
        <v>46</v>
      </c>
    </row>
    <row r="251" spans="1:5" ht="25.5">
      <c r="A251" t="s">
        <v>47</v>
      </c>
      <c r="E251" s="29" t="s">
        <v>378</v>
      </c>
    </row>
    <row r="252" spans="1:16" ht="25.5">
      <c r="A252" s="18" t="s">
        <v>39</v>
      </c>
      <c s="23" t="s">
        <v>379</v>
      </c>
      <c s="23" t="s">
        <v>380</v>
      </c>
      <c s="18" t="s">
        <v>41</v>
      </c>
      <c s="24" t="s">
        <v>381</v>
      </c>
      <c s="25" t="s">
        <v>89</v>
      </c>
      <c s="26">
        <v>3</v>
      </c>
      <c s="27">
        <v>0</v>
      </c>
      <c s="27">
        <f>ROUND(ROUND(H252,2)*ROUND(G252,3),2)</f>
      </c>
      <c r="O252">
        <f>(I252*21)/100</f>
      </c>
      <c t="s">
        <v>17</v>
      </c>
    </row>
    <row r="253" spans="1:5" ht="76.5">
      <c r="A253" s="28" t="s">
        <v>44</v>
      </c>
      <c r="E253" s="29" t="s">
        <v>382</v>
      </c>
    </row>
    <row r="254" spans="1:5" ht="12.75">
      <c r="A254" s="30" t="s">
        <v>45</v>
      </c>
      <c r="E254" s="31" t="s">
        <v>383</v>
      </c>
    </row>
    <row r="255" spans="1:5" ht="25.5">
      <c r="A255" t="s">
        <v>47</v>
      </c>
      <c r="E255" s="29" t="s">
        <v>384</v>
      </c>
    </row>
    <row r="256" spans="1:16" ht="12.75">
      <c r="A256" s="18" t="s">
        <v>39</v>
      </c>
      <c s="23" t="s">
        <v>385</v>
      </c>
      <c s="23" t="s">
        <v>386</v>
      </c>
      <c s="18" t="s">
        <v>41</v>
      </c>
      <c s="24" t="s">
        <v>387</v>
      </c>
      <c s="25" t="s">
        <v>89</v>
      </c>
      <c s="26">
        <v>1</v>
      </c>
      <c s="27">
        <v>0</v>
      </c>
      <c s="27">
        <f>ROUND(ROUND(H256,2)*ROUND(G256,3),2)</f>
      </c>
      <c r="O256">
        <f>(I256*21)/100</f>
      </c>
      <c t="s">
        <v>17</v>
      </c>
    </row>
    <row r="257" spans="1:5" ht="38.25">
      <c r="A257" s="28" t="s">
        <v>44</v>
      </c>
      <c r="E257" s="29" t="s">
        <v>388</v>
      </c>
    </row>
    <row r="258" spans="1:5" ht="12.75">
      <c r="A258" s="30" t="s">
        <v>45</v>
      </c>
      <c r="E258" s="31" t="s">
        <v>46</v>
      </c>
    </row>
    <row r="259" spans="1:5" ht="25.5">
      <c r="A259" t="s">
        <v>47</v>
      </c>
      <c r="E259" s="29" t="s">
        <v>378</v>
      </c>
    </row>
    <row r="260" spans="1:16" ht="25.5">
      <c r="A260" s="18" t="s">
        <v>39</v>
      </c>
      <c s="23" t="s">
        <v>389</v>
      </c>
      <c s="23" t="s">
        <v>390</v>
      </c>
      <c s="18" t="s">
        <v>41</v>
      </c>
      <c s="24" t="s">
        <v>391</v>
      </c>
      <c s="25" t="s">
        <v>89</v>
      </c>
      <c s="26">
        <v>3</v>
      </c>
      <c s="27">
        <v>0</v>
      </c>
      <c s="27">
        <f>ROUND(ROUND(H260,2)*ROUND(G260,3),2)</f>
      </c>
      <c r="O260">
        <f>(I260*21)/100</f>
      </c>
      <c t="s">
        <v>17</v>
      </c>
    </row>
    <row r="261" spans="1:5" ht="76.5">
      <c r="A261" s="28" t="s">
        <v>44</v>
      </c>
      <c r="E261" s="29" t="s">
        <v>392</v>
      </c>
    </row>
    <row r="262" spans="1:5" ht="12.75">
      <c r="A262" s="30" t="s">
        <v>45</v>
      </c>
      <c r="E262" s="31" t="s">
        <v>383</v>
      </c>
    </row>
    <row r="263" spans="1:5" ht="38.25">
      <c r="A263" t="s">
        <v>47</v>
      </c>
      <c r="E263" s="29" t="s">
        <v>393</v>
      </c>
    </row>
    <row r="264" spans="1:16" ht="25.5">
      <c r="A264" s="18" t="s">
        <v>39</v>
      </c>
      <c s="23" t="s">
        <v>394</v>
      </c>
      <c s="23" t="s">
        <v>395</v>
      </c>
      <c s="18" t="s">
        <v>23</v>
      </c>
      <c s="24" t="s">
        <v>396</v>
      </c>
      <c s="25" t="s">
        <v>83</v>
      </c>
      <c s="26">
        <v>7.875</v>
      </c>
      <c s="27">
        <v>0</v>
      </c>
      <c s="27">
        <f>ROUND(ROUND(H264,2)*ROUND(G264,3),2)</f>
      </c>
      <c r="O264">
        <f>(I264*21)/100</f>
      </c>
      <c t="s">
        <v>17</v>
      </c>
    </row>
    <row r="265" spans="1:5" ht="51">
      <c r="A265" s="28" t="s">
        <v>44</v>
      </c>
      <c r="E265" s="29" t="s">
        <v>397</v>
      </c>
    </row>
    <row r="266" spans="1:5" ht="12.75">
      <c r="A266" s="30" t="s">
        <v>45</v>
      </c>
      <c r="E266" s="31" t="s">
        <v>398</v>
      </c>
    </row>
    <row r="267" spans="1:5" ht="38.25">
      <c r="A267" t="s">
        <v>47</v>
      </c>
      <c r="E267" s="29" t="s">
        <v>399</v>
      </c>
    </row>
    <row r="268" spans="1:16" ht="25.5">
      <c r="A268" s="18" t="s">
        <v>39</v>
      </c>
      <c s="23" t="s">
        <v>400</v>
      </c>
      <c s="23" t="s">
        <v>395</v>
      </c>
      <c s="18" t="s">
        <v>17</v>
      </c>
      <c s="24" t="s">
        <v>396</v>
      </c>
      <c s="25" t="s">
        <v>83</v>
      </c>
      <c s="26">
        <v>1.35</v>
      </c>
      <c s="27">
        <v>0</v>
      </c>
      <c s="27">
        <f>ROUND(ROUND(H268,2)*ROUND(G268,3),2)</f>
      </c>
      <c r="O268">
        <f>(I268*21)/100</f>
      </c>
      <c t="s">
        <v>17</v>
      </c>
    </row>
    <row r="269" spans="1:5" ht="51">
      <c r="A269" s="28" t="s">
        <v>44</v>
      </c>
      <c r="E269" s="29" t="s">
        <v>401</v>
      </c>
    </row>
    <row r="270" spans="1:5" ht="12.75">
      <c r="A270" s="30" t="s">
        <v>45</v>
      </c>
      <c r="E270" s="31" t="s">
        <v>402</v>
      </c>
    </row>
    <row r="271" spans="1:5" ht="38.25">
      <c r="A271" t="s">
        <v>47</v>
      </c>
      <c r="E271" s="29" t="s">
        <v>399</v>
      </c>
    </row>
    <row r="272" spans="1:16" ht="25.5">
      <c r="A272" s="18" t="s">
        <v>39</v>
      </c>
      <c s="23" t="s">
        <v>403</v>
      </c>
      <c s="23" t="s">
        <v>404</v>
      </c>
      <c s="18" t="s">
        <v>23</v>
      </c>
      <c s="24" t="s">
        <v>405</v>
      </c>
      <c s="25" t="s">
        <v>83</v>
      </c>
      <c s="26">
        <v>7.875</v>
      </c>
      <c s="27">
        <v>0</v>
      </c>
      <c s="27">
        <f>ROUND(ROUND(H272,2)*ROUND(G272,3),2)</f>
      </c>
      <c r="O272">
        <f>(I272*21)/100</f>
      </c>
      <c t="s">
        <v>17</v>
      </c>
    </row>
    <row r="273" spans="1:5" ht="51">
      <c r="A273" s="28" t="s">
        <v>44</v>
      </c>
      <c r="E273" s="29" t="s">
        <v>406</v>
      </c>
    </row>
    <row r="274" spans="1:5" ht="12.75">
      <c r="A274" s="30" t="s">
        <v>45</v>
      </c>
      <c r="E274" s="31" t="s">
        <v>398</v>
      </c>
    </row>
    <row r="275" spans="1:5" ht="38.25">
      <c r="A275" t="s">
        <v>47</v>
      </c>
      <c r="E275" s="29" t="s">
        <v>399</v>
      </c>
    </row>
    <row r="276" spans="1:16" ht="25.5">
      <c r="A276" s="18" t="s">
        <v>39</v>
      </c>
      <c s="23" t="s">
        <v>407</v>
      </c>
      <c s="23" t="s">
        <v>404</v>
      </c>
      <c s="18" t="s">
        <v>17</v>
      </c>
      <c s="24" t="s">
        <v>405</v>
      </c>
      <c s="25" t="s">
        <v>83</v>
      </c>
      <c s="26">
        <v>1.35</v>
      </c>
      <c s="27">
        <v>0</v>
      </c>
      <c s="27">
        <f>ROUND(ROUND(H276,2)*ROUND(G276,3),2)</f>
      </c>
      <c r="O276">
        <f>(I276*21)/100</f>
      </c>
      <c t="s">
        <v>17</v>
      </c>
    </row>
    <row r="277" spans="1:5" ht="63.75">
      <c r="A277" s="28" t="s">
        <v>44</v>
      </c>
      <c r="E277" s="29" t="s">
        <v>408</v>
      </c>
    </row>
    <row r="278" spans="1:5" ht="12.75">
      <c r="A278" s="30" t="s">
        <v>45</v>
      </c>
      <c r="E278" s="31" t="s">
        <v>409</v>
      </c>
    </row>
    <row r="279" spans="1:5" ht="38.25">
      <c r="A279" t="s">
        <v>47</v>
      </c>
      <c r="E279" s="29" t="s">
        <v>399</v>
      </c>
    </row>
    <row r="280" spans="1:16" ht="12.75">
      <c r="A280" s="18" t="s">
        <v>39</v>
      </c>
      <c s="23" t="s">
        <v>410</v>
      </c>
      <c s="23" t="s">
        <v>411</v>
      </c>
      <c s="18" t="s">
        <v>41</v>
      </c>
      <c s="24" t="s">
        <v>412</v>
      </c>
      <c s="25" t="s">
        <v>118</v>
      </c>
      <c s="26">
        <v>539.3</v>
      </c>
      <c s="27">
        <v>0</v>
      </c>
      <c s="27">
        <f>ROUND(ROUND(H280,2)*ROUND(G280,3),2)</f>
      </c>
      <c r="O280">
        <f>(I280*21)/100</f>
      </c>
      <c t="s">
        <v>17</v>
      </c>
    </row>
    <row r="281" spans="1:5" ht="63.75">
      <c r="A281" s="28" t="s">
        <v>44</v>
      </c>
      <c r="E281" s="29" t="s">
        <v>413</v>
      </c>
    </row>
    <row r="282" spans="1:5" ht="12.75">
      <c r="A282" s="30" t="s">
        <v>45</v>
      </c>
      <c r="E282" s="31" t="s">
        <v>414</v>
      </c>
    </row>
    <row r="283" spans="1:5" ht="51">
      <c r="A283" t="s">
        <v>47</v>
      </c>
      <c r="E283" s="29" t="s">
        <v>415</v>
      </c>
    </row>
    <row r="284" spans="1:16" ht="12.75">
      <c r="A284" s="18" t="s">
        <v>39</v>
      </c>
      <c s="23" t="s">
        <v>416</v>
      </c>
      <c s="23" t="s">
        <v>417</v>
      </c>
      <c s="18" t="s">
        <v>23</v>
      </c>
      <c s="24" t="s">
        <v>418</v>
      </c>
      <c s="25" t="s">
        <v>118</v>
      </c>
      <c s="26">
        <v>56</v>
      </c>
      <c s="27">
        <v>0</v>
      </c>
      <c s="27">
        <f>ROUND(ROUND(H284,2)*ROUND(G284,3),2)</f>
      </c>
      <c r="O284">
        <f>(I284*21)/100</f>
      </c>
      <c t="s">
        <v>17</v>
      </c>
    </row>
    <row r="285" spans="1:5" ht="63.75">
      <c r="A285" s="28" t="s">
        <v>44</v>
      </c>
      <c r="E285" s="29" t="s">
        <v>419</v>
      </c>
    </row>
    <row r="286" spans="1:5" ht="12.75">
      <c r="A286" s="30" t="s">
        <v>45</v>
      </c>
      <c r="E286" s="31" t="s">
        <v>420</v>
      </c>
    </row>
    <row r="287" spans="1:5" ht="51">
      <c r="A287" t="s">
        <v>47</v>
      </c>
      <c r="E287" s="29" t="s">
        <v>415</v>
      </c>
    </row>
    <row r="288" spans="1:16" ht="12.75">
      <c r="A288" s="18" t="s">
        <v>39</v>
      </c>
      <c s="23" t="s">
        <v>421</v>
      </c>
      <c s="23" t="s">
        <v>417</v>
      </c>
      <c s="18" t="s">
        <v>17</v>
      </c>
      <c s="24" t="s">
        <v>418</v>
      </c>
      <c s="25" t="s">
        <v>118</v>
      </c>
      <c s="26">
        <v>13.5</v>
      </c>
      <c s="27">
        <v>0</v>
      </c>
      <c s="27">
        <f>ROUND(ROUND(H288,2)*ROUND(G288,3),2)</f>
      </c>
      <c r="O288">
        <f>(I288*21)/100</f>
      </c>
      <c t="s">
        <v>17</v>
      </c>
    </row>
    <row r="289" spans="1:5" ht="63.75">
      <c r="A289" s="28" t="s">
        <v>44</v>
      </c>
      <c r="E289" s="29" t="s">
        <v>422</v>
      </c>
    </row>
    <row r="290" spans="1:5" ht="12.75">
      <c r="A290" s="30" t="s">
        <v>45</v>
      </c>
      <c r="E290" s="31" t="s">
        <v>423</v>
      </c>
    </row>
    <row r="291" spans="1:5" ht="51">
      <c r="A291" t="s">
        <v>47</v>
      </c>
      <c r="E291" s="29" t="s">
        <v>415</v>
      </c>
    </row>
    <row r="292" spans="1:16" ht="12.75">
      <c r="A292" s="18" t="s">
        <v>39</v>
      </c>
      <c s="23" t="s">
        <v>424</v>
      </c>
      <c s="23" t="s">
        <v>425</v>
      </c>
      <c s="18" t="s">
        <v>41</v>
      </c>
      <c s="24" t="s">
        <v>426</v>
      </c>
      <c s="25" t="s">
        <v>118</v>
      </c>
      <c s="26">
        <v>34.8</v>
      </c>
      <c s="27">
        <v>0</v>
      </c>
      <c s="27">
        <f>ROUND(ROUND(H292,2)*ROUND(G292,3),2)</f>
      </c>
      <c r="O292">
        <f>(I292*21)/100</f>
      </c>
      <c t="s">
        <v>17</v>
      </c>
    </row>
    <row r="293" spans="1:5" ht="140.25">
      <c r="A293" s="28" t="s">
        <v>44</v>
      </c>
      <c r="E293" s="29" t="s">
        <v>427</v>
      </c>
    </row>
    <row r="294" spans="1:5" ht="12.75">
      <c r="A294" s="30" t="s">
        <v>45</v>
      </c>
      <c r="E294" s="31" t="s">
        <v>428</v>
      </c>
    </row>
    <row r="295" spans="1:5" ht="76.5">
      <c r="A295" t="s">
        <v>47</v>
      </c>
      <c r="E295" s="29" t="s">
        <v>429</v>
      </c>
    </row>
    <row r="296" spans="1:16" ht="12.75">
      <c r="A296" s="18" t="s">
        <v>39</v>
      </c>
      <c s="23" t="s">
        <v>430</v>
      </c>
      <c s="23" t="s">
        <v>431</v>
      </c>
      <c s="18" t="s">
        <v>23</v>
      </c>
      <c s="24" t="s">
        <v>432</v>
      </c>
      <c s="25" t="s">
        <v>95</v>
      </c>
      <c s="26">
        <v>70.75</v>
      </c>
      <c s="27">
        <v>0</v>
      </c>
      <c s="27">
        <f>ROUND(ROUND(H296,2)*ROUND(G296,3),2)</f>
      </c>
      <c r="O296">
        <f>(I296*21)/100</f>
      </c>
      <c t="s">
        <v>17</v>
      </c>
    </row>
    <row r="297" spans="1:5" ht="51">
      <c r="A297" s="28" t="s">
        <v>44</v>
      </c>
      <c r="E297" s="29" t="s">
        <v>433</v>
      </c>
    </row>
    <row r="298" spans="1:5" ht="12.75">
      <c r="A298" s="30" t="s">
        <v>45</v>
      </c>
      <c r="E298" s="31" t="s">
        <v>434</v>
      </c>
    </row>
    <row r="299" spans="1:5" ht="102">
      <c r="A299" t="s">
        <v>47</v>
      </c>
      <c r="E299" s="29" t="s">
        <v>435</v>
      </c>
    </row>
    <row r="300" spans="1:16" ht="12.75">
      <c r="A300" s="18" t="s">
        <v>39</v>
      </c>
      <c s="23" t="s">
        <v>436</v>
      </c>
      <c s="23" t="s">
        <v>431</v>
      </c>
      <c s="18" t="s">
        <v>17</v>
      </c>
      <c s="24" t="s">
        <v>432</v>
      </c>
      <c s="25" t="s">
        <v>95</v>
      </c>
      <c s="26">
        <v>6.25</v>
      </c>
      <c s="27">
        <v>0</v>
      </c>
      <c s="27">
        <f>ROUND(ROUND(H300,2)*ROUND(G300,3),2)</f>
      </c>
      <c r="O300">
        <f>(I300*21)/100</f>
      </c>
      <c t="s">
        <v>17</v>
      </c>
    </row>
    <row r="301" spans="1:5" ht="51">
      <c r="A301" s="28" t="s">
        <v>44</v>
      </c>
      <c r="E301" s="29" t="s">
        <v>437</v>
      </c>
    </row>
    <row r="302" spans="1:5" ht="12.75">
      <c r="A302" s="30" t="s">
        <v>45</v>
      </c>
      <c r="E302" s="31" t="s">
        <v>438</v>
      </c>
    </row>
    <row r="303" spans="1:5" ht="102">
      <c r="A303" t="s">
        <v>47</v>
      </c>
      <c r="E303" s="29" t="s">
        <v>435</v>
      </c>
    </row>
    <row r="304" spans="1:16" ht="12.75">
      <c r="A304" s="18" t="s">
        <v>39</v>
      </c>
      <c s="23" t="s">
        <v>439</v>
      </c>
      <c s="23" t="s">
        <v>431</v>
      </c>
      <c s="18" t="s">
        <v>16</v>
      </c>
      <c s="24" t="s">
        <v>432</v>
      </c>
      <c s="25" t="s">
        <v>95</v>
      </c>
      <c s="26">
        <v>3.5</v>
      </c>
      <c s="27">
        <v>0</v>
      </c>
      <c s="27">
        <f>ROUND(ROUND(H304,2)*ROUND(G304,3),2)</f>
      </c>
      <c r="O304">
        <f>(I304*21)/100</f>
      </c>
      <c t="s">
        <v>17</v>
      </c>
    </row>
    <row r="305" spans="1:5" ht="38.25">
      <c r="A305" s="28" t="s">
        <v>44</v>
      </c>
      <c r="E305" s="29" t="s">
        <v>440</v>
      </c>
    </row>
    <row r="306" spans="1:5" ht="12.75">
      <c r="A306" s="30" t="s">
        <v>45</v>
      </c>
      <c r="E306" s="31" t="s">
        <v>441</v>
      </c>
    </row>
    <row r="307" spans="1:5" ht="102">
      <c r="A307" t="s">
        <v>47</v>
      </c>
      <c r="E307" s="29" t="s">
        <v>435</v>
      </c>
    </row>
    <row r="308" spans="1:16" ht="12.75">
      <c r="A308" s="18" t="s">
        <v>39</v>
      </c>
      <c s="23" t="s">
        <v>442</v>
      </c>
      <c s="23" t="s">
        <v>443</v>
      </c>
      <c s="18" t="s">
        <v>23</v>
      </c>
      <c s="24" t="s">
        <v>444</v>
      </c>
      <c s="25" t="s">
        <v>102</v>
      </c>
      <c s="26">
        <v>2023.45</v>
      </c>
      <c s="27">
        <v>0</v>
      </c>
      <c s="27">
        <f>ROUND(ROUND(H308,2)*ROUND(G308,3),2)</f>
      </c>
      <c r="O308">
        <f>(I308*21)/100</f>
      </c>
      <c t="s">
        <v>17</v>
      </c>
    </row>
    <row r="309" spans="1:5" ht="12.75">
      <c r="A309" s="28" t="s">
        <v>44</v>
      </c>
      <c r="E309" s="29" t="s">
        <v>445</v>
      </c>
    </row>
    <row r="310" spans="1:5" ht="12.75">
      <c r="A310" s="30" t="s">
        <v>45</v>
      </c>
      <c r="E310" s="31" t="s">
        <v>446</v>
      </c>
    </row>
    <row r="311" spans="1:5" ht="25.5">
      <c r="A311" t="s">
        <v>47</v>
      </c>
      <c r="E311" s="29" t="s">
        <v>115</v>
      </c>
    </row>
    <row r="312" spans="1:16" ht="12.75">
      <c r="A312" s="18" t="s">
        <v>39</v>
      </c>
      <c s="23" t="s">
        <v>447</v>
      </c>
      <c s="23" t="s">
        <v>443</v>
      </c>
      <c s="18" t="s">
        <v>17</v>
      </c>
      <c s="24" t="s">
        <v>444</v>
      </c>
      <c s="25" t="s">
        <v>102</v>
      </c>
      <c s="26">
        <v>178.75</v>
      </c>
      <c s="27">
        <v>0</v>
      </c>
      <c s="27">
        <f>ROUND(ROUND(H312,2)*ROUND(G312,3),2)</f>
      </c>
      <c r="O312">
        <f>(I312*21)/100</f>
      </c>
      <c t="s">
        <v>17</v>
      </c>
    </row>
    <row r="313" spans="1:5" ht="12.75">
      <c r="A313" s="28" t="s">
        <v>44</v>
      </c>
      <c r="E313" s="29" t="s">
        <v>448</v>
      </c>
    </row>
    <row r="314" spans="1:5" ht="12.75">
      <c r="A314" s="30" t="s">
        <v>45</v>
      </c>
      <c r="E314" s="31" t="s">
        <v>449</v>
      </c>
    </row>
    <row r="315" spans="1:5" ht="25.5">
      <c r="A315" t="s">
        <v>47</v>
      </c>
      <c r="E315" s="29" t="s">
        <v>115</v>
      </c>
    </row>
    <row r="316" spans="1:16" ht="12.75">
      <c r="A316" s="18" t="s">
        <v>39</v>
      </c>
      <c s="23" t="s">
        <v>450</v>
      </c>
      <c s="23" t="s">
        <v>443</v>
      </c>
      <c s="18" t="s">
        <v>16</v>
      </c>
      <c s="24" t="s">
        <v>444</v>
      </c>
      <c s="25" t="s">
        <v>102</v>
      </c>
      <c s="26">
        <v>100.1</v>
      </c>
      <c s="27">
        <v>0</v>
      </c>
      <c s="27">
        <f>ROUND(ROUND(H316,2)*ROUND(G316,3),2)</f>
      </c>
      <c r="O316">
        <f>(I316*21)/100</f>
      </c>
      <c t="s">
        <v>17</v>
      </c>
    </row>
    <row r="317" spans="1:5" ht="12.75">
      <c r="A317" s="28" t="s">
        <v>44</v>
      </c>
      <c r="E317" s="29" t="s">
        <v>451</v>
      </c>
    </row>
    <row r="318" spans="1:5" ht="12.75">
      <c r="A318" s="30" t="s">
        <v>45</v>
      </c>
      <c r="E318" s="31" t="s">
        <v>452</v>
      </c>
    </row>
    <row r="319" spans="1:5" ht="25.5">
      <c r="A319" t="s">
        <v>47</v>
      </c>
      <c r="E319" s="29" t="s">
        <v>115</v>
      </c>
    </row>
    <row r="320" spans="1:16" ht="12.75">
      <c r="A320" s="18" t="s">
        <v>39</v>
      </c>
      <c s="23" t="s">
        <v>453</v>
      </c>
      <c s="23" t="s">
        <v>454</v>
      </c>
      <c s="18" t="s">
        <v>23</v>
      </c>
      <c s="24" t="s">
        <v>455</v>
      </c>
      <c s="25" t="s">
        <v>95</v>
      </c>
      <c s="26">
        <v>40.767</v>
      </c>
      <c s="27">
        <v>0</v>
      </c>
      <c s="27">
        <f>ROUND(ROUND(H320,2)*ROUND(G320,3),2)</f>
      </c>
      <c r="O320">
        <f>(I320*21)/100</f>
      </c>
      <c t="s">
        <v>17</v>
      </c>
    </row>
    <row r="321" spans="1:5" ht="51">
      <c r="A321" s="28" t="s">
        <v>44</v>
      </c>
      <c r="E321" s="29" t="s">
        <v>456</v>
      </c>
    </row>
    <row r="322" spans="1:5" ht="12.75">
      <c r="A322" s="30" t="s">
        <v>45</v>
      </c>
      <c r="E322" s="31" t="s">
        <v>457</v>
      </c>
    </row>
    <row r="323" spans="1:5" ht="102">
      <c r="A323" t="s">
        <v>47</v>
      </c>
      <c r="E323" s="29" t="s">
        <v>435</v>
      </c>
    </row>
    <row r="324" spans="1:16" ht="12.75">
      <c r="A324" s="18" t="s">
        <v>39</v>
      </c>
      <c s="23" t="s">
        <v>458</v>
      </c>
      <c s="23" t="s">
        <v>454</v>
      </c>
      <c s="18" t="s">
        <v>17</v>
      </c>
      <c s="24" t="s">
        <v>455</v>
      </c>
      <c s="25" t="s">
        <v>95</v>
      </c>
      <c s="26">
        <v>20.384</v>
      </c>
      <c s="27">
        <v>0</v>
      </c>
      <c s="27">
        <f>ROUND(ROUND(H324,2)*ROUND(G324,3),2)</f>
      </c>
      <c r="O324">
        <f>(I324*21)/100</f>
      </c>
      <c t="s">
        <v>17</v>
      </c>
    </row>
    <row r="325" spans="1:5" ht="51">
      <c r="A325" s="28" t="s">
        <v>44</v>
      </c>
      <c r="E325" s="29" t="s">
        <v>459</v>
      </c>
    </row>
    <row r="326" spans="1:5" ht="12.75">
      <c r="A326" s="30" t="s">
        <v>45</v>
      </c>
      <c r="E326" s="31" t="s">
        <v>460</v>
      </c>
    </row>
    <row r="327" spans="1:5" ht="102">
      <c r="A327" t="s">
        <v>47</v>
      </c>
      <c r="E327" s="29" t="s">
        <v>435</v>
      </c>
    </row>
    <row r="328" spans="1:16" ht="12.75">
      <c r="A328" s="18" t="s">
        <v>39</v>
      </c>
      <c s="23" t="s">
        <v>461</v>
      </c>
      <c s="23" t="s">
        <v>454</v>
      </c>
      <c s="18" t="s">
        <v>16</v>
      </c>
      <c s="24" t="s">
        <v>455</v>
      </c>
      <c s="25" t="s">
        <v>95</v>
      </c>
      <c s="26">
        <v>0.4</v>
      </c>
      <c s="27">
        <v>0</v>
      </c>
      <c s="27">
        <f>ROUND(ROUND(H328,2)*ROUND(G328,3),2)</f>
      </c>
      <c r="O328">
        <f>(I328*21)/100</f>
      </c>
      <c t="s">
        <v>17</v>
      </c>
    </row>
    <row r="329" spans="1:5" ht="51">
      <c r="A329" s="28" t="s">
        <v>44</v>
      </c>
      <c r="E329" s="29" t="s">
        <v>462</v>
      </c>
    </row>
    <row r="330" spans="1:5" ht="12.75">
      <c r="A330" s="30" t="s">
        <v>45</v>
      </c>
      <c r="E330" s="31" t="s">
        <v>463</v>
      </c>
    </row>
    <row r="331" spans="1:5" ht="102">
      <c r="A331" t="s">
        <v>47</v>
      </c>
      <c r="E331" s="29" t="s">
        <v>435</v>
      </c>
    </row>
    <row r="332" spans="1:16" ht="12.75">
      <c r="A332" s="18" t="s">
        <v>39</v>
      </c>
      <c s="23" t="s">
        <v>464</v>
      </c>
      <c s="23" t="s">
        <v>454</v>
      </c>
      <c s="18" t="s">
        <v>27</v>
      </c>
      <c s="24" t="s">
        <v>455</v>
      </c>
      <c s="25" t="s">
        <v>95</v>
      </c>
      <c s="26">
        <v>0.5</v>
      </c>
      <c s="27">
        <v>0</v>
      </c>
      <c s="27">
        <f>ROUND(ROUND(H332,2)*ROUND(G332,3),2)</f>
      </c>
      <c r="O332">
        <f>(I332*21)/100</f>
      </c>
      <c t="s">
        <v>17</v>
      </c>
    </row>
    <row r="333" spans="1:5" ht="51">
      <c r="A333" s="28" t="s">
        <v>44</v>
      </c>
      <c r="E333" s="29" t="s">
        <v>465</v>
      </c>
    </row>
    <row r="334" spans="1:5" ht="12.75">
      <c r="A334" s="30" t="s">
        <v>45</v>
      </c>
      <c r="E334" s="31" t="s">
        <v>466</v>
      </c>
    </row>
    <row r="335" spans="1:5" ht="102">
      <c r="A335" t="s">
        <v>47</v>
      </c>
      <c r="E335" s="29" t="s">
        <v>435</v>
      </c>
    </row>
    <row r="336" spans="1:16" ht="12.75">
      <c r="A336" s="18" t="s">
        <v>39</v>
      </c>
      <c s="23" t="s">
        <v>467</v>
      </c>
      <c s="23" t="s">
        <v>468</v>
      </c>
      <c s="18" t="s">
        <v>23</v>
      </c>
      <c s="24" t="s">
        <v>469</v>
      </c>
      <c s="25" t="s">
        <v>102</v>
      </c>
      <c s="26">
        <v>1031.405</v>
      </c>
      <c s="27">
        <v>0</v>
      </c>
      <c s="27">
        <f>ROUND(ROUND(H336,2)*ROUND(G336,3),2)</f>
      </c>
      <c r="O336">
        <f>(I336*21)/100</f>
      </c>
      <c t="s">
        <v>17</v>
      </c>
    </row>
    <row r="337" spans="1:5" ht="12.75">
      <c r="A337" s="28" t="s">
        <v>44</v>
      </c>
      <c r="E337" s="29" t="s">
        <v>470</v>
      </c>
    </row>
    <row r="338" spans="1:5" ht="12.75">
      <c r="A338" s="30" t="s">
        <v>45</v>
      </c>
      <c r="E338" s="31" t="s">
        <v>471</v>
      </c>
    </row>
    <row r="339" spans="1:5" ht="25.5">
      <c r="A339" t="s">
        <v>47</v>
      </c>
      <c r="E339" s="29" t="s">
        <v>115</v>
      </c>
    </row>
    <row r="340" spans="1:16" ht="12.75">
      <c r="A340" s="18" t="s">
        <v>39</v>
      </c>
      <c s="23" t="s">
        <v>472</v>
      </c>
      <c s="23" t="s">
        <v>468</v>
      </c>
      <c s="18" t="s">
        <v>17</v>
      </c>
      <c s="24" t="s">
        <v>469</v>
      </c>
      <c s="25" t="s">
        <v>102</v>
      </c>
      <c s="26">
        <v>515.715</v>
      </c>
      <c s="27">
        <v>0</v>
      </c>
      <c s="27">
        <f>ROUND(ROUND(H340,2)*ROUND(G340,3),2)</f>
      </c>
      <c r="O340">
        <f>(I340*21)/100</f>
      </c>
      <c t="s">
        <v>17</v>
      </c>
    </row>
    <row r="341" spans="1:5" ht="12.75">
      <c r="A341" s="28" t="s">
        <v>44</v>
      </c>
      <c r="E341" s="29" t="s">
        <v>473</v>
      </c>
    </row>
    <row r="342" spans="1:5" ht="12.75">
      <c r="A342" s="30" t="s">
        <v>45</v>
      </c>
      <c r="E342" s="31" t="s">
        <v>474</v>
      </c>
    </row>
    <row r="343" spans="1:5" ht="25.5">
      <c r="A343" t="s">
        <v>47</v>
      </c>
      <c r="E343" s="29" t="s">
        <v>115</v>
      </c>
    </row>
    <row r="344" spans="1:16" ht="12.75">
      <c r="A344" s="18" t="s">
        <v>39</v>
      </c>
      <c s="23" t="s">
        <v>475</v>
      </c>
      <c s="23" t="s">
        <v>468</v>
      </c>
      <c s="18" t="s">
        <v>16</v>
      </c>
      <c s="24" t="s">
        <v>469</v>
      </c>
      <c s="25" t="s">
        <v>102</v>
      </c>
      <c s="26">
        <v>10.12</v>
      </c>
      <c s="27">
        <v>0</v>
      </c>
      <c s="27">
        <f>ROUND(ROUND(H344,2)*ROUND(G344,3),2)</f>
      </c>
      <c r="O344">
        <f>(I344*21)/100</f>
      </c>
      <c t="s">
        <v>17</v>
      </c>
    </row>
    <row r="345" spans="1:5" ht="12.75">
      <c r="A345" s="28" t="s">
        <v>44</v>
      </c>
      <c r="E345" s="29" t="s">
        <v>476</v>
      </c>
    </row>
    <row r="346" spans="1:5" ht="12.75">
      <c r="A346" s="30" t="s">
        <v>45</v>
      </c>
      <c r="E346" s="31" t="s">
        <v>477</v>
      </c>
    </row>
    <row r="347" spans="1:5" ht="25.5">
      <c r="A347" t="s">
        <v>47</v>
      </c>
      <c r="E347" s="29" t="s">
        <v>115</v>
      </c>
    </row>
    <row r="348" spans="1:16" ht="12.75">
      <c r="A348" s="18" t="s">
        <v>39</v>
      </c>
      <c s="23" t="s">
        <v>478</v>
      </c>
      <c s="23" t="s">
        <v>468</v>
      </c>
      <c s="18" t="s">
        <v>27</v>
      </c>
      <c s="24" t="s">
        <v>469</v>
      </c>
      <c s="25" t="s">
        <v>102</v>
      </c>
      <c s="26">
        <v>12.65</v>
      </c>
      <c s="27">
        <v>0</v>
      </c>
      <c s="27">
        <f>ROUND(ROUND(H348,2)*ROUND(G348,3),2)</f>
      </c>
      <c r="O348">
        <f>(I348*21)/100</f>
      </c>
      <c t="s">
        <v>17</v>
      </c>
    </row>
    <row r="349" spans="1:5" ht="12.75">
      <c r="A349" s="28" t="s">
        <v>44</v>
      </c>
      <c r="E349" s="29" t="s">
        <v>479</v>
      </c>
    </row>
    <row r="350" spans="1:5" ht="12.75">
      <c r="A350" s="30" t="s">
        <v>45</v>
      </c>
      <c r="E350" s="31" t="s">
        <v>480</v>
      </c>
    </row>
    <row r="351" spans="1:5" ht="25.5">
      <c r="A351" t="s">
        <v>47</v>
      </c>
      <c r="E351" s="29" t="s">
        <v>115</v>
      </c>
    </row>
    <row r="352" spans="1:16" ht="12.75">
      <c r="A352" s="18" t="s">
        <v>39</v>
      </c>
      <c s="23" t="s">
        <v>481</v>
      </c>
      <c s="23" t="s">
        <v>482</v>
      </c>
      <c s="18" t="s">
        <v>41</v>
      </c>
      <c s="24" t="s">
        <v>483</v>
      </c>
      <c s="25" t="s">
        <v>72</v>
      </c>
      <c s="26">
        <v>0.24</v>
      </c>
      <c s="27">
        <v>0</v>
      </c>
      <c s="27">
        <f>ROUND(ROUND(H352,2)*ROUND(G352,3),2)</f>
      </c>
      <c r="O352">
        <f>(I352*21)/100</f>
      </c>
      <c t="s">
        <v>17</v>
      </c>
    </row>
    <row r="353" spans="1:5" ht="63.75">
      <c r="A353" s="28" t="s">
        <v>44</v>
      </c>
      <c r="E353" s="29" t="s">
        <v>484</v>
      </c>
    </row>
    <row r="354" spans="1:5" ht="12.75">
      <c r="A354" s="30" t="s">
        <v>45</v>
      </c>
      <c r="E354" s="31" t="s">
        <v>485</v>
      </c>
    </row>
    <row r="355" spans="1:5" ht="63.75">
      <c r="A355" t="s">
        <v>47</v>
      </c>
      <c r="E355" s="29" t="s">
        <v>486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0+O8+O17+O114+O119+O124+O149+O178+O187+O196</f>
      </c>
      <c t="s">
        <v>16</v>
      </c>
    </row>
    <row r="3" spans="1:16" ht="15" customHeight="1">
      <c r="A3" t="s">
        <v>1</v>
      </c>
      <c s="8" t="s">
        <v>4</v>
      </c>
      <c s="9" t="s">
        <v>5</v>
      </c>
      <c s="1"/>
      <c s="10" t="s">
        <v>6</v>
      </c>
      <c s="1"/>
      <c s="4"/>
      <c s="3" t="s">
        <v>487</v>
      </c>
      <c s="32">
        <f>0+I8+I17+I114+I119+I124+I149+I178+I187+I196</f>
      </c>
      <c r="O3" t="s">
        <v>13</v>
      </c>
      <c t="s">
        <v>17</v>
      </c>
    </row>
    <row r="4" spans="1:16" ht="15" customHeight="1">
      <c r="A4" t="s">
        <v>7</v>
      </c>
      <c s="12" t="s">
        <v>12</v>
      </c>
      <c s="13" t="s">
        <v>487</v>
      </c>
      <c s="5"/>
      <c s="14" t="s">
        <v>488</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70</v>
      </c>
      <c s="18" t="s">
        <v>23</v>
      </c>
      <c s="24" t="s">
        <v>71</v>
      </c>
      <c s="25" t="s">
        <v>72</v>
      </c>
      <c s="26">
        <v>902.45</v>
      </c>
      <c s="27">
        <v>0</v>
      </c>
      <c s="27">
        <f>ROUND(ROUND(H9,2)*ROUND(G9,3),2)</f>
      </c>
      <c r="O9">
        <f>(I9*21)/100</f>
      </c>
      <c t="s">
        <v>17</v>
      </c>
    </row>
    <row r="10" spans="1:5" ht="12.75">
      <c r="A10" s="28" t="s">
        <v>44</v>
      </c>
      <c r="E10" s="29" t="s">
        <v>73</v>
      </c>
    </row>
    <row r="11" spans="1:5" ht="89.25">
      <c r="A11" s="30" t="s">
        <v>45</v>
      </c>
      <c r="E11" s="31" t="s">
        <v>489</v>
      </c>
    </row>
    <row r="12" spans="1:5" ht="25.5">
      <c r="A12" t="s">
        <v>47</v>
      </c>
      <c r="E12" s="29" t="s">
        <v>75</v>
      </c>
    </row>
    <row r="13" spans="1:16" ht="12.75">
      <c r="A13" s="18" t="s">
        <v>39</v>
      </c>
      <c s="23" t="s">
        <v>17</v>
      </c>
      <c s="23" t="s">
        <v>70</v>
      </c>
      <c s="18" t="s">
        <v>17</v>
      </c>
      <c s="24" t="s">
        <v>71</v>
      </c>
      <c s="25" t="s">
        <v>72</v>
      </c>
      <c s="26">
        <v>36.903</v>
      </c>
      <c s="27">
        <v>0</v>
      </c>
      <c s="27">
        <f>ROUND(ROUND(H13,2)*ROUND(G13,3),2)</f>
      </c>
      <c r="O13">
        <f>(I13*21)/100</f>
      </c>
      <c t="s">
        <v>17</v>
      </c>
    </row>
    <row r="14" spans="1:5" ht="12.75">
      <c r="A14" s="28" t="s">
        <v>44</v>
      </c>
      <c r="E14" s="29" t="s">
        <v>76</v>
      </c>
    </row>
    <row r="15" spans="1:5" ht="89.25">
      <c r="A15" s="30" t="s">
        <v>45</v>
      </c>
      <c r="E15" s="31" t="s">
        <v>490</v>
      </c>
    </row>
    <row r="16" spans="1:5" ht="25.5">
      <c r="A16" t="s">
        <v>47</v>
      </c>
      <c r="E16" s="29" t="s">
        <v>75</v>
      </c>
    </row>
    <row r="17" spans="1:18" ht="12.75" customHeight="1">
      <c r="A17" s="5" t="s">
        <v>37</v>
      </c>
      <c s="5"/>
      <c s="35" t="s">
        <v>23</v>
      </c>
      <c s="5"/>
      <c s="21" t="s">
        <v>80</v>
      </c>
      <c s="5"/>
      <c s="5"/>
      <c s="5"/>
      <c s="36">
        <f>0+Q17</f>
      </c>
      <c r="O17">
        <f>0+R17</f>
      </c>
      <c r="Q17">
        <f>0+I18+I22+I26+I30+I34+I38+I42+I46+I50+I54+I58+I62+I66+I70+I74+I78+I82+I86+I90+I94+I98+I102+I106+I110</f>
      </c>
      <c>
        <f>0+O18+O22+O26+O30+O34+O38+O42+O46+O50+O54+O58+O62+O66+O70+O74+O78+O82+O86+O90+O94+O98+O102+O106+O110</f>
      </c>
    </row>
    <row r="18" spans="1:16" ht="12.75">
      <c r="A18" s="18" t="s">
        <v>39</v>
      </c>
      <c s="23" t="s">
        <v>16</v>
      </c>
      <c s="23" t="s">
        <v>81</v>
      </c>
      <c s="18" t="s">
        <v>41</v>
      </c>
      <c s="24" t="s">
        <v>82</v>
      </c>
      <c s="25" t="s">
        <v>83</v>
      </c>
      <c s="26">
        <v>39</v>
      </c>
      <c s="27">
        <v>0</v>
      </c>
      <c s="27">
        <f>ROUND(ROUND(H18,2)*ROUND(G18,3),2)</f>
      </c>
      <c r="O18">
        <f>(I18*21)/100</f>
      </c>
      <c t="s">
        <v>17</v>
      </c>
    </row>
    <row r="19" spans="1:5" ht="25.5">
      <c r="A19" s="28" t="s">
        <v>44</v>
      </c>
      <c r="E19" s="29" t="s">
        <v>491</v>
      </c>
    </row>
    <row r="20" spans="1:5" ht="12.75">
      <c r="A20" s="30" t="s">
        <v>45</v>
      </c>
      <c r="E20" s="31" t="s">
        <v>492</v>
      </c>
    </row>
    <row r="21" spans="1:5" ht="38.25">
      <c r="A21" t="s">
        <v>47</v>
      </c>
      <c r="E21" s="29" t="s">
        <v>86</v>
      </c>
    </row>
    <row r="22" spans="1:16" ht="12.75">
      <c r="A22" s="18" t="s">
        <v>39</v>
      </c>
      <c s="23" t="s">
        <v>27</v>
      </c>
      <c s="23" t="s">
        <v>87</v>
      </c>
      <c s="18" t="s">
        <v>41</v>
      </c>
      <c s="24" t="s">
        <v>88</v>
      </c>
      <c s="25" t="s">
        <v>89</v>
      </c>
      <c s="26">
        <v>4</v>
      </c>
      <c s="27">
        <v>0</v>
      </c>
      <c s="27">
        <f>ROUND(ROUND(H22,2)*ROUND(G22,3),2)</f>
      </c>
      <c r="O22">
        <f>(I22*21)/100</f>
      </c>
      <c t="s">
        <v>17</v>
      </c>
    </row>
    <row r="23" spans="1:5" ht="25.5">
      <c r="A23" s="28" t="s">
        <v>44</v>
      </c>
      <c r="E23" s="29" t="s">
        <v>493</v>
      </c>
    </row>
    <row r="24" spans="1:5" ht="12.75">
      <c r="A24" s="30" t="s">
        <v>45</v>
      </c>
      <c r="E24" s="31" t="s">
        <v>494</v>
      </c>
    </row>
    <row r="25" spans="1:5" ht="165.75">
      <c r="A25" t="s">
        <v>47</v>
      </c>
      <c r="E25" s="29" t="s">
        <v>92</v>
      </c>
    </row>
    <row r="26" spans="1:16" ht="25.5">
      <c r="A26" s="18" t="s">
        <v>39</v>
      </c>
      <c s="23" t="s">
        <v>29</v>
      </c>
      <c s="23" t="s">
        <v>107</v>
      </c>
      <c s="18" t="s">
        <v>41</v>
      </c>
      <c s="24" t="s">
        <v>108</v>
      </c>
      <c s="25" t="s">
        <v>95</v>
      </c>
      <c s="26">
        <v>0.72</v>
      </c>
      <c s="27">
        <v>0</v>
      </c>
      <c s="27">
        <f>ROUND(ROUND(H26,2)*ROUND(G26,3),2)</f>
      </c>
      <c r="O26">
        <f>(I26*21)/100</f>
      </c>
      <c t="s">
        <v>17</v>
      </c>
    </row>
    <row r="27" spans="1:5" ht="38.25">
      <c r="A27" s="28" t="s">
        <v>44</v>
      </c>
      <c r="E27" s="29" t="s">
        <v>495</v>
      </c>
    </row>
    <row r="28" spans="1:5" ht="12.75">
      <c r="A28" s="30" t="s">
        <v>45</v>
      </c>
      <c r="E28" s="31" t="s">
        <v>496</v>
      </c>
    </row>
    <row r="29" spans="1:5" ht="63.75">
      <c r="A29" t="s">
        <v>47</v>
      </c>
      <c r="E29" s="29" t="s">
        <v>98</v>
      </c>
    </row>
    <row r="30" spans="1:16" ht="25.5">
      <c r="A30" s="18" t="s">
        <v>39</v>
      </c>
      <c s="23" t="s">
        <v>31</v>
      </c>
      <c s="23" t="s">
        <v>111</v>
      </c>
      <c s="18" t="s">
        <v>41</v>
      </c>
      <c s="24" t="s">
        <v>112</v>
      </c>
      <c s="25" t="s">
        <v>102</v>
      </c>
      <c s="26">
        <v>15.84</v>
      </c>
      <c s="27">
        <v>0</v>
      </c>
      <c s="27">
        <f>ROUND(ROUND(H30,2)*ROUND(G30,3),2)</f>
      </c>
      <c r="O30">
        <f>(I30*21)/100</f>
      </c>
      <c t="s">
        <v>17</v>
      </c>
    </row>
    <row r="31" spans="1:5" ht="12.75">
      <c r="A31" s="28" t="s">
        <v>44</v>
      </c>
      <c r="E31" s="29" t="s">
        <v>113</v>
      </c>
    </row>
    <row r="32" spans="1:5" ht="12.75">
      <c r="A32" s="30" t="s">
        <v>45</v>
      </c>
      <c r="E32" s="31" t="s">
        <v>497</v>
      </c>
    </row>
    <row r="33" spans="1:5" ht="25.5">
      <c r="A33" t="s">
        <v>47</v>
      </c>
      <c r="E33" s="29" t="s">
        <v>115</v>
      </c>
    </row>
    <row r="34" spans="1:16" ht="12.75">
      <c r="A34" s="18" t="s">
        <v>39</v>
      </c>
      <c s="23" t="s">
        <v>99</v>
      </c>
      <c s="23" t="s">
        <v>127</v>
      </c>
      <c s="18" t="s">
        <v>41</v>
      </c>
      <c s="24" t="s">
        <v>128</v>
      </c>
      <c s="25" t="s">
        <v>95</v>
      </c>
      <c s="26">
        <v>252.075</v>
      </c>
      <c s="27">
        <v>0</v>
      </c>
      <c s="27">
        <f>ROUND(ROUND(H34,2)*ROUND(G34,3),2)</f>
      </c>
      <c r="O34">
        <f>(I34*21)/100</f>
      </c>
      <c t="s">
        <v>17</v>
      </c>
    </row>
    <row r="35" spans="1:5" ht="63.75">
      <c r="A35" s="28" t="s">
        <v>44</v>
      </c>
      <c r="E35" s="29" t="s">
        <v>498</v>
      </c>
    </row>
    <row r="36" spans="1:5" ht="12.75">
      <c r="A36" s="30" t="s">
        <v>45</v>
      </c>
      <c r="E36" s="31" t="s">
        <v>499</v>
      </c>
    </row>
    <row r="37" spans="1:5" ht="38.25">
      <c r="A37" t="s">
        <v>47</v>
      </c>
      <c r="E37" s="29" t="s">
        <v>131</v>
      </c>
    </row>
    <row r="38" spans="1:16" ht="12.75">
      <c r="A38" s="18" t="s">
        <v>39</v>
      </c>
      <c s="23" t="s">
        <v>106</v>
      </c>
      <c s="23" t="s">
        <v>133</v>
      </c>
      <c s="18" t="s">
        <v>41</v>
      </c>
      <c s="24" t="s">
        <v>134</v>
      </c>
      <c s="25" t="s">
        <v>95</v>
      </c>
      <c s="26">
        <v>434.425</v>
      </c>
      <c s="27">
        <v>0</v>
      </c>
      <c s="27">
        <f>ROUND(ROUND(H38,2)*ROUND(G38,3),2)</f>
      </c>
      <c r="O38">
        <f>(I38*21)/100</f>
      </c>
      <c t="s">
        <v>17</v>
      </c>
    </row>
    <row r="39" spans="1:5" ht="38.25">
      <c r="A39" s="28" t="s">
        <v>44</v>
      </c>
      <c r="E39" s="29" t="s">
        <v>500</v>
      </c>
    </row>
    <row r="40" spans="1:5" ht="12.75">
      <c r="A40" s="30" t="s">
        <v>45</v>
      </c>
      <c r="E40" s="31" t="s">
        <v>501</v>
      </c>
    </row>
    <row r="41" spans="1:5" ht="369.75">
      <c r="A41" t="s">
        <v>47</v>
      </c>
      <c r="E41" s="29" t="s">
        <v>137</v>
      </c>
    </row>
    <row r="42" spans="1:16" ht="12.75">
      <c r="A42" s="18" t="s">
        <v>39</v>
      </c>
      <c s="23" t="s">
        <v>34</v>
      </c>
      <c s="23" t="s">
        <v>139</v>
      </c>
      <c s="18" t="s">
        <v>41</v>
      </c>
      <c s="24" t="s">
        <v>140</v>
      </c>
      <c s="25" t="s">
        <v>141</v>
      </c>
      <c s="26">
        <v>4778.675</v>
      </c>
      <c s="27">
        <v>0</v>
      </c>
      <c s="27">
        <f>ROUND(ROUND(H42,2)*ROUND(G42,3),2)</f>
      </c>
      <c r="O42">
        <f>(I42*21)/100</f>
      </c>
      <c t="s">
        <v>17</v>
      </c>
    </row>
    <row r="43" spans="1:5" ht="12.75">
      <c r="A43" s="28" t="s">
        <v>44</v>
      </c>
      <c r="E43" s="29" t="s">
        <v>142</v>
      </c>
    </row>
    <row r="44" spans="1:5" ht="12.75">
      <c r="A44" s="30" t="s">
        <v>45</v>
      </c>
      <c r="E44" s="31" t="s">
        <v>502</v>
      </c>
    </row>
    <row r="45" spans="1:5" ht="25.5">
      <c r="A45" t="s">
        <v>47</v>
      </c>
      <c r="E45" s="29" t="s">
        <v>144</v>
      </c>
    </row>
    <row r="46" spans="1:16" ht="12.75">
      <c r="A46" s="18" t="s">
        <v>39</v>
      </c>
      <c s="23" t="s">
        <v>36</v>
      </c>
      <c s="23" t="s">
        <v>146</v>
      </c>
      <c s="18" t="s">
        <v>41</v>
      </c>
      <c s="24" t="s">
        <v>147</v>
      </c>
      <c s="25" t="s">
        <v>95</v>
      </c>
      <c s="26">
        <v>11.76</v>
      </c>
      <c s="27">
        <v>0</v>
      </c>
      <c s="27">
        <f>ROUND(ROUND(H46,2)*ROUND(G46,3),2)</f>
      </c>
      <c r="O46">
        <f>(I46*21)/100</f>
      </c>
      <c t="s">
        <v>17</v>
      </c>
    </row>
    <row r="47" spans="1:5" ht="51">
      <c r="A47" s="28" t="s">
        <v>44</v>
      </c>
      <c r="E47" s="29" t="s">
        <v>503</v>
      </c>
    </row>
    <row r="48" spans="1:5" ht="25.5">
      <c r="A48" s="30" t="s">
        <v>45</v>
      </c>
      <c r="E48" s="31" t="s">
        <v>504</v>
      </c>
    </row>
    <row r="49" spans="1:5" ht="318.75">
      <c r="A49" t="s">
        <v>47</v>
      </c>
      <c r="E49" s="29" t="s">
        <v>150</v>
      </c>
    </row>
    <row r="50" spans="1:16" ht="12.75">
      <c r="A50" s="18" t="s">
        <v>39</v>
      </c>
      <c s="23" t="s">
        <v>121</v>
      </c>
      <c s="23" t="s">
        <v>152</v>
      </c>
      <c s="18" t="s">
        <v>41</v>
      </c>
      <c s="24" t="s">
        <v>153</v>
      </c>
      <c s="25" t="s">
        <v>141</v>
      </c>
      <c s="26">
        <v>129.36</v>
      </c>
      <c s="27">
        <v>0</v>
      </c>
      <c s="27">
        <f>ROUND(ROUND(H50,2)*ROUND(G50,3),2)</f>
      </c>
      <c r="O50">
        <f>(I50*21)/100</f>
      </c>
      <c t="s">
        <v>17</v>
      </c>
    </row>
    <row r="51" spans="1:5" ht="12.75">
      <c r="A51" s="28" t="s">
        <v>44</v>
      </c>
      <c r="E51" s="29" t="s">
        <v>505</v>
      </c>
    </row>
    <row r="52" spans="1:5" ht="12.75">
      <c r="A52" s="30" t="s">
        <v>45</v>
      </c>
      <c r="E52" s="31" t="s">
        <v>506</v>
      </c>
    </row>
    <row r="53" spans="1:5" ht="76.5">
      <c r="A53" t="s">
        <v>47</v>
      </c>
      <c r="E53" s="29" t="s">
        <v>156</v>
      </c>
    </row>
    <row r="54" spans="1:16" ht="12.75">
      <c r="A54" s="18" t="s">
        <v>39</v>
      </c>
      <c s="23" t="s">
        <v>126</v>
      </c>
      <c s="23" t="s">
        <v>158</v>
      </c>
      <c s="18" t="s">
        <v>41</v>
      </c>
      <c s="24" t="s">
        <v>159</v>
      </c>
      <c s="25" t="s">
        <v>95</v>
      </c>
      <c s="26">
        <v>5.04</v>
      </c>
      <c s="27">
        <v>0</v>
      </c>
      <c s="27">
        <f>ROUND(ROUND(H54,2)*ROUND(G54,3),2)</f>
      </c>
      <c r="O54">
        <f>(I54*21)/100</f>
      </c>
      <c t="s">
        <v>17</v>
      </c>
    </row>
    <row r="55" spans="1:5" ht="51">
      <c r="A55" s="28" t="s">
        <v>44</v>
      </c>
      <c r="E55" s="29" t="s">
        <v>503</v>
      </c>
    </row>
    <row r="56" spans="1:5" ht="25.5">
      <c r="A56" s="30" t="s">
        <v>45</v>
      </c>
      <c r="E56" s="31" t="s">
        <v>507</v>
      </c>
    </row>
    <row r="57" spans="1:5" ht="318.75">
      <c r="A57" t="s">
        <v>47</v>
      </c>
      <c r="E57" s="29" t="s">
        <v>161</v>
      </c>
    </row>
    <row r="58" spans="1:16" ht="12.75">
      <c r="A58" s="18" t="s">
        <v>39</v>
      </c>
      <c s="23" t="s">
        <v>132</v>
      </c>
      <c s="23" t="s">
        <v>163</v>
      </c>
      <c s="18" t="s">
        <v>41</v>
      </c>
      <c s="24" t="s">
        <v>164</v>
      </c>
      <c s="25" t="s">
        <v>141</v>
      </c>
      <c s="26">
        <v>55.44</v>
      </c>
      <c s="27">
        <v>0</v>
      </c>
      <c s="27">
        <f>ROUND(ROUND(H58,2)*ROUND(G58,3),2)</f>
      </c>
      <c r="O58">
        <f>(I58*21)/100</f>
      </c>
      <c t="s">
        <v>17</v>
      </c>
    </row>
    <row r="59" spans="1:5" ht="12.75">
      <c r="A59" s="28" t="s">
        <v>44</v>
      </c>
      <c r="E59" s="29" t="s">
        <v>508</v>
      </c>
    </row>
    <row r="60" spans="1:5" ht="12.75">
      <c r="A60" s="30" t="s">
        <v>45</v>
      </c>
      <c r="E60" s="31" t="s">
        <v>509</v>
      </c>
    </row>
    <row r="61" spans="1:5" ht="76.5">
      <c r="A61" t="s">
        <v>47</v>
      </c>
      <c r="E61" s="29" t="s">
        <v>156</v>
      </c>
    </row>
    <row r="62" spans="1:16" ht="12.75">
      <c r="A62" s="18" t="s">
        <v>39</v>
      </c>
      <c s="23" t="s">
        <v>138</v>
      </c>
      <c s="23" t="s">
        <v>168</v>
      </c>
      <c s="18" t="s">
        <v>41</v>
      </c>
      <c s="24" t="s">
        <v>169</v>
      </c>
      <c s="25" t="s">
        <v>95</v>
      </c>
      <c s="26">
        <v>451.225</v>
      </c>
      <c s="27">
        <v>0</v>
      </c>
      <c s="27">
        <f>ROUND(ROUND(H62,2)*ROUND(G62,3),2)</f>
      </c>
      <c r="O62">
        <f>(I62*21)/100</f>
      </c>
      <c t="s">
        <v>17</v>
      </c>
    </row>
    <row r="63" spans="1:5" ht="12.75">
      <c r="A63" s="28" t="s">
        <v>44</v>
      </c>
      <c r="E63" s="29" t="s">
        <v>170</v>
      </c>
    </row>
    <row r="64" spans="1:5" ht="89.25">
      <c r="A64" s="30" t="s">
        <v>45</v>
      </c>
      <c r="E64" s="31" t="s">
        <v>510</v>
      </c>
    </row>
    <row r="65" spans="1:5" ht="191.25">
      <c r="A65" t="s">
        <v>47</v>
      </c>
      <c r="E65" s="29" t="s">
        <v>172</v>
      </c>
    </row>
    <row r="66" spans="1:16" ht="12.75">
      <c r="A66" s="18" t="s">
        <v>39</v>
      </c>
      <c s="23" t="s">
        <v>145</v>
      </c>
      <c s="23" t="s">
        <v>174</v>
      </c>
      <c s="18" t="s">
        <v>41</v>
      </c>
      <c s="24" t="s">
        <v>175</v>
      </c>
      <c s="25" t="s">
        <v>95</v>
      </c>
      <c s="26">
        <v>444.45</v>
      </c>
      <c s="27">
        <v>0</v>
      </c>
      <c s="27">
        <f>ROUND(ROUND(H66,2)*ROUND(G66,3),2)</f>
      </c>
      <c r="O66">
        <f>(I66*21)/100</f>
      </c>
      <c t="s">
        <v>17</v>
      </c>
    </row>
    <row r="67" spans="1:5" ht="38.25">
      <c r="A67" s="28" t="s">
        <v>44</v>
      </c>
      <c r="E67" s="29" t="s">
        <v>511</v>
      </c>
    </row>
    <row r="68" spans="1:5" ht="12.75">
      <c r="A68" s="30" t="s">
        <v>45</v>
      </c>
      <c r="E68" s="31" t="s">
        <v>512</v>
      </c>
    </row>
    <row r="69" spans="1:5" ht="280.5">
      <c r="A69" t="s">
        <v>47</v>
      </c>
      <c r="E69" s="29" t="s">
        <v>178</v>
      </c>
    </row>
    <row r="70" spans="1:16" ht="12.75">
      <c r="A70" s="18" t="s">
        <v>39</v>
      </c>
      <c s="23" t="s">
        <v>151</v>
      </c>
      <c s="23" t="s">
        <v>180</v>
      </c>
      <c s="18" t="s">
        <v>41</v>
      </c>
      <c s="24" t="s">
        <v>181</v>
      </c>
      <c s="25" t="s">
        <v>95</v>
      </c>
      <c s="26">
        <v>10.08</v>
      </c>
      <c s="27">
        <v>0</v>
      </c>
      <c s="27">
        <f>ROUND(ROUND(H70,2)*ROUND(G70,3),2)</f>
      </c>
      <c r="O70">
        <f>(I70*21)/100</f>
      </c>
      <c t="s">
        <v>17</v>
      </c>
    </row>
    <row r="71" spans="1:5" ht="51">
      <c r="A71" s="28" t="s">
        <v>44</v>
      </c>
      <c r="E71" s="29" t="s">
        <v>513</v>
      </c>
    </row>
    <row r="72" spans="1:5" ht="12.75">
      <c r="A72" s="30" t="s">
        <v>45</v>
      </c>
      <c r="E72" s="31" t="s">
        <v>514</v>
      </c>
    </row>
    <row r="73" spans="1:5" ht="229.5">
      <c r="A73" t="s">
        <v>47</v>
      </c>
      <c r="E73" s="29" t="s">
        <v>184</v>
      </c>
    </row>
    <row r="74" spans="1:16" ht="12.75">
      <c r="A74" s="18" t="s">
        <v>39</v>
      </c>
      <c s="23" t="s">
        <v>157</v>
      </c>
      <c s="23" t="s">
        <v>186</v>
      </c>
      <c s="18" t="s">
        <v>41</v>
      </c>
      <c s="24" t="s">
        <v>187</v>
      </c>
      <c s="25" t="s">
        <v>95</v>
      </c>
      <c s="26">
        <v>5.04</v>
      </c>
      <c s="27">
        <v>0</v>
      </c>
      <c s="27">
        <f>ROUND(ROUND(H74,2)*ROUND(G74,3),2)</f>
      </c>
      <c r="O74">
        <f>(I74*21)/100</f>
      </c>
      <c t="s">
        <v>17</v>
      </c>
    </row>
    <row r="75" spans="1:5" ht="51">
      <c r="A75" s="28" t="s">
        <v>44</v>
      </c>
      <c r="E75" s="29" t="s">
        <v>515</v>
      </c>
    </row>
    <row r="76" spans="1:5" ht="12.75">
      <c r="A76" s="30" t="s">
        <v>45</v>
      </c>
      <c r="E76" s="31" t="s">
        <v>516</v>
      </c>
    </row>
    <row r="77" spans="1:5" ht="293.25">
      <c r="A77" t="s">
        <v>47</v>
      </c>
      <c r="E77" s="29" t="s">
        <v>190</v>
      </c>
    </row>
    <row r="78" spans="1:16" ht="12.75">
      <c r="A78" s="18" t="s">
        <v>39</v>
      </c>
      <c s="23" t="s">
        <v>162</v>
      </c>
      <c s="23" t="s">
        <v>195</v>
      </c>
      <c s="18" t="s">
        <v>23</v>
      </c>
      <c s="24" t="s">
        <v>196</v>
      </c>
      <c s="25" t="s">
        <v>83</v>
      </c>
      <c s="26">
        <v>1088.108</v>
      </c>
      <c s="27">
        <v>0</v>
      </c>
      <c s="27">
        <f>ROUND(ROUND(H78,2)*ROUND(G78,3),2)</f>
      </c>
      <c r="O78">
        <f>(I78*21)/100</f>
      </c>
      <c t="s">
        <v>17</v>
      </c>
    </row>
    <row r="79" spans="1:5" ht="51">
      <c r="A79" s="28" t="s">
        <v>44</v>
      </c>
      <c r="E79" s="29" t="s">
        <v>517</v>
      </c>
    </row>
    <row r="80" spans="1:5" ht="12.75">
      <c r="A80" s="30" t="s">
        <v>45</v>
      </c>
      <c r="E80" s="31" t="s">
        <v>518</v>
      </c>
    </row>
    <row r="81" spans="1:5" ht="25.5">
      <c r="A81" t="s">
        <v>47</v>
      </c>
      <c r="E81" s="29" t="s">
        <v>199</v>
      </c>
    </row>
    <row r="82" spans="1:16" ht="12.75">
      <c r="A82" s="18" t="s">
        <v>39</v>
      </c>
      <c s="23" t="s">
        <v>167</v>
      </c>
      <c s="23" t="s">
        <v>195</v>
      </c>
      <c s="18" t="s">
        <v>17</v>
      </c>
      <c s="24" t="s">
        <v>196</v>
      </c>
      <c s="25" t="s">
        <v>83</v>
      </c>
      <c s="26">
        <v>290.144</v>
      </c>
      <c s="27">
        <v>0</v>
      </c>
      <c s="27">
        <f>ROUND(ROUND(H82,2)*ROUND(G82,3),2)</f>
      </c>
      <c r="O82">
        <f>(I82*21)/100</f>
      </c>
      <c t="s">
        <v>17</v>
      </c>
    </row>
    <row r="83" spans="1:5" ht="51">
      <c r="A83" s="28" t="s">
        <v>44</v>
      </c>
      <c r="E83" s="29" t="s">
        <v>519</v>
      </c>
    </row>
    <row r="84" spans="1:5" ht="12.75">
      <c r="A84" s="30" t="s">
        <v>45</v>
      </c>
      <c r="E84" s="31" t="s">
        <v>520</v>
      </c>
    </row>
    <row r="85" spans="1:5" ht="25.5">
      <c r="A85" t="s">
        <v>47</v>
      </c>
      <c r="E85" s="29" t="s">
        <v>199</v>
      </c>
    </row>
    <row r="86" spans="1:16" ht="12.75">
      <c r="A86" s="18" t="s">
        <v>39</v>
      </c>
      <c s="23" t="s">
        <v>173</v>
      </c>
      <c s="23" t="s">
        <v>195</v>
      </c>
      <c s="18" t="s">
        <v>16</v>
      </c>
      <c s="24" t="s">
        <v>196</v>
      </c>
      <c s="25" t="s">
        <v>83</v>
      </c>
      <c s="26">
        <v>19.855</v>
      </c>
      <c s="27">
        <v>0</v>
      </c>
      <c s="27">
        <f>ROUND(ROUND(H86,2)*ROUND(G86,3),2)</f>
      </c>
      <c r="O86">
        <f>(I86*21)/100</f>
      </c>
      <c t="s">
        <v>17</v>
      </c>
    </row>
    <row r="87" spans="1:5" ht="51">
      <c r="A87" s="28" t="s">
        <v>44</v>
      </c>
      <c r="E87" s="29" t="s">
        <v>521</v>
      </c>
    </row>
    <row r="88" spans="1:5" ht="12.75">
      <c r="A88" s="30" t="s">
        <v>45</v>
      </c>
      <c r="E88" s="31" t="s">
        <v>522</v>
      </c>
    </row>
    <row r="89" spans="1:5" ht="25.5">
      <c r="A89" t="s">
        <v>47</v>
      </c>
      <c r="E89" s="29" t="s">
        <v>199</v>
      </c>
    </row>
    <row r="90" spans="1:16" ht="12.75">
      <c r="A90" s="18" t="s">
        <v>39</v>
      </c>
      <c s="23" t="s">
        <v>179</v>
      </c>
      <c s="23" t="s">
        <v>207</v>
      </c>
      <c s="18" t="s">
        <v>41</v>
      </c>
      <c s="24" t="s">
        <v>208</v>
      </c>
      <c s="25" t="s">
        <v>83</v>
      </c>
      <c s="26">
        <v>979.229</v>
      </c>
      <c s="27">
        <v>0</v>
      </c>
      <c s="27">
        <f>ROUND(ROUND(H90,2)*ROUND(G90,3),2)</f>
      </c>
      <c r="O90">
        <f>(I90*21)/100</f>
      </c>
      <c t="s">
        <v>17</v>
      </c>
    </row>
    <row r="91" spans="1:5" ht="51">
      <c r="A91" s="28" t="s">
        <v>44</v>
      </c>
      <c r="E91" s="29" t="s">
        <v>523</v>
      </c>
    </row>
    <row r="92" spans="1:5" ht="12.75">
      <c r="A92" s="30" t="s">
        <v>45</v>
      </c>
      <c r="E92" s="31" t="s">
        <v>524</v>
      </c>
    </row>
    <row r="93" spans="1:5" ht="12.75">
      <c r="A93" t="s">
        <v>47</v>
      </c>
      <c r="E93" s="29" t="s">
        <v>211</v>
      </c>
    </row>
    <row r="94" spans="1:16" ht="12.75">
      <c r="A94" s="18" t="s">
        <v>39</v>
      </c>
      <c s="23" t="s">
        <v>185</v>
      </c>
      <c s="23" t="s">
        <v>213</v>
      </c>
      <c s="18" t="s">
        <v>41</v>
      </c>
      <c s="24" t="s">
        <v>214</v>
      </c>
      <c s="25" t="s">
        <v>83</v>
      </c>
      <c s="26">
        <v>979.229</v>
      </c>
      <c s="27">
        <v>0</v>
      </c>
      <c s="27">
        <f>ROUND(ROUND(H94,2)*ROUND(G94,3),2)</f>
      </c>
      <c r="O94">
        <f>(I94*21)/100</f>
      </c>
      <c t="s">
        <v>17</v>
      </c>
    </row>
    <row r="95" spans="1:5" ht="51">
      <c r="A95" s="28" t="s">
        <v>44</v>
      </c>
      <c r="E95" s="29" t="s">
        <v>525</v>
      </c>
    </row>
    <row r="96" spans="1:5" ht="12.75">
      <c r="A96" s="30" t="s">
        <v>45</v>
      </c>
      <c r="E96" s="31" t="s">
        <v>524</v>
      </c>
    </row>
    <row r="97" spans="1:5" ht="38.25">
      <c r="A97" t="s">
        <v>47</v>
      </c>
      <c r="E97" s="29" t="s">
        <v>216</v>
      </c>
    </row>
    <row r="98" spans="1:16" ht="12.75">
      <c r="A98" s="18" t="s">
        <v>39</v>
      </c>
      <c s="23" t="s">
        <v>191</v>
      </c>
      <c s="23" t="s">
        <v>218</v>
      </c>
      <c s="18" t="s">
        <v>41</v>
      </c>
      <c s="24" t="s">
        <v>219</v>
      </c>
      <c s="25" t="s">
        <v>83</v>
      </c>
      <c s="26">
        <v>979.229</v>
      </c>
      <c s="27">
        <v>0</v>
      </c>
      <c s="27">
        <f>ROUND(ROUND(H98,2)*ROUND(G98,3),2)</f>
      </c>
      <c r="O98">
        <f>(I98*21)/100</f>
      </c>
      <c t="s">
        <v>17</v>
      </c>
    </row>
    <row r="99" spans="1:5" ht="51">
      <c r="A99" s="28" t="s">
        <v>44</v>
      </c>
      <c r="E99" s="29" t="s">
        <v>526</v>
      </c>
    </row>
    <row r="100" spans="1:5" ht="12.75">
      <c r="A100" s="30" t="s">
        <v>45</v>
      </c>
      <c r="E100" s="31" t="s">
        <v>524</v>
      </c>
    </row>
    <row r="101" spans="1:5" ht="25.5">
      <c r="A101" t="s">
        <v>47</v>
      </c>
      <c r="E101" s="29" t="s">
        <v>221</v>
      </c>
    </row>
    <row r="102" spans="1:16" ht="12.75">
      <c r="A102" s="18" t="s">
        <v>39</v>
      </c>
      <c s="23" t="s">
        <v>194</v>
      </c>
      <c s="23" t="s">
        <v>223</v>
      </c>
      <c s="18" t="s">
        <v>41</v>
      </c>
      <c s="24" t="s">
        <v>224</v>
      </c>
      <c s="25" t="s">
        <v>83</v>
      </c>
      <c s="26">
        <v>979.229</v>
      </c>
      <c s="27">
        <v>0</v>
      </c>
      <c s="27">
        <f>ROUND(ROUND(H102,2)*ROUND(G102,3),2)</f>
      </c>
      <c r="O102">
        <f>(I102*21)/100</f>
      </c>
      <c t="s">
        <v>17</v>
      </c>
    </row>
    <row r="103" spans="1:5" ht="25.5">
      <c r="A103" s="28" t="s">
        <v>44</v>
      </c>
      <c r="E103" s="29" t="s">
        <v>527</v>
      </c>
    </row>
    <row r="104" spans="1:5" ht="12.75">
      <c r="A104" s="30" t="s">
        <v>45</v>
      </c>
      <c r="E104" s="31" t="s">
        <v>524</v>
      </c>
    </row>
    <row r="105" spans="1:5" ht="38.25">
      <c r="A105" t="s">
        <v>47</v>
      </c>
      <c r="E105" s="29" t="s">
        <v>226</v>
      </c>
    </row>
    <row r="106" spans="1:16" ht="12.75">
      <c r="A106" s="18" t="s">
        <v>39</v>
      </c>
      <c s="23" t="s">
        <v>200</v>
      </c>
      <c s="23" t="s">
        <v>228</v>
      </c>
      <c s="18" t="s">
        <v>23</v>
      </c>
      <c s="24" t="s">
        <v>229</v>
      </c>
      <c s="25" t="s">
        <v>83</v>
      </c>
      <c s="26">
        <v>16</v>
      </c>
      <c s="27">
        <v>0</v>
      </c>
      <c s="27">
        <f>ROUND(ROUND(H106,2)*ROUND(G106,3),2)</f>
      </c>
      <c r="O106">
        <f>(I106*21)/100</f>
      </c>
      <c t="s">
        <v>17</v>
      </c>
    </row>
    <row r="107" spans="1:5" ht="25.5">
      <c r="A107" s="28" t="s">
        <v>44</v>
      </c>
      <c r="E107" s="29" t="s">
        <v>230</v>
      </c>
    </row>
    <row r="108" spans="1:5" ht="12.75">
      <c r="A108" s="30" t="s">
        <v>45</v>
      </c>
      <c r="E108" s="31" t="s">
        <v>231</v>
      </c>
    </row>
    <row r="109" spans="1:5" ht="38.25">
      <c r="A109" t="s">
        <v>47</v>
      </c>
      <c r="E109" s="29" t="s">
        <v>232</v>
      </c>
    </row>
    <row r="110" spans="1:16" ht="12.75">
      <c r="A110" s="18" t="s">
        <v>39</v>
      </c>
      <c s="23" t="s">
        <v>203</v>
      </c>
      <c s="23" t="s">
        <v>228</v>
      </c>
      <c s="18" t="s">
        <v>17</v>
      </c>
      <c s="24" t="s">
        <v>229</v>
      </c>
      <c s="25" t="s">
        <v>83</v>
      </c>
      <c s="26">
        <v>44</v>
      </c>
      <c s="27">
        <v>0</v>
      </c>
      <c s="27">
        <f>ROUND(ROUND(H110,2)*ROUND(G110,3),2)</f>
      </c>
      <c r="O110">
        <f>(I110*21)/100</f>
      </c>
      <c t="s">
        <v>17</v>
      </c>
    </row>
    <row r="111" spans="1:5" ht="25.5">
      <c r="A111" s="28" t="s">
        <v>44</v>
      </c>
      <c r="E111" s="29" t="s">
        <v>234</v>
      </c>
    </row>
    <row r="112" spans="1:5" ht="12.75">
      <c r="A112" s="30" t="s">
        <v>45</v>
      </c>
      <c r="E112" s="31" t="s">
        <v>528</v>
      </c>
    </row>
    <row r="113" spans="1:5" ht="38.25">
      <c r="A113" t="s">
        <v>47</v>
      </c>
      <c r="E113" s="29" t="s">
        <v>232</v>
      </c>
    </row>
    <row r="114" spans="1:18" ht="12.75" customHeight="1">
      <c r="A114" s="5" t="s">
        <v>37</v>
      </c>
      <c s="5"/>
      <c s="35" t="s">
        <v>17</v>
      </c>
      <c s="5"/>
      <c s="21" t="s">
        <v>529</v>
      </c>
      <c s="5"/>
      <c s="5"/>
      <c s="5"/>
      <c s="36">
        <f>0+Q114</f>
      </c>
      <c r="O114">
        <f>0+R114</f>
      </c>
      <c r="Q114">
        <f>0+I115</f>
      </c>
      <c>
        <f>0+O115</f>
      </c>
    </row>
    <row r="115" spans="1:16" ht="12.75">
      <c r="A115" s="18" t="s">
        <v>39</v>
      </c>
      <c s="23" t="s">
        <v>206</v>
      </c>
      <c s="23" t="s">
        <v>530</v>
      </c>
      <c s="18" t="s">
        <v>41</v>
      </c>
      <c s="24" t="s">
        <v>531</v>
      </c>
      <c s="25" t="s">
        <v>83</v>
      </c>
      <c s="26">
        <v>32.35</v>
      </c>
      <c s="27">
        <v>0</v>
      </c>
      <c s="27">
        <f>ROUND(ROUND(H115,2)*ROUND(G115,3),2)</f>
      </c>
      <c r="O115">
        <f>(I115*21)/100</f>
      </c>
      <c t="s">
        <v>17</v>
      </c>
    </row>
    <row r="116" spans="1:5" ht="51">
      <c r="A116" s="28" t="s">
        <v>44</v>
      </c>
      <c r="E116" s="29" t="s">
        <v>532</v>
      </c>
    </row>
    <row r="117" spans="1:5" ht="12.75">
      <c r="A117" s="30" t="s">
        <v>45</v>
      </c>
      <c r="E117" s="31" t="s">
        <v>533</v>
      </c>
    </row>
    <row r="118" spans="1:5" ht="51">
      <c r="A118" t="s">
        <v>47</v>
      </c>
      <c r="E118" s="29" t="s">
        <v>534</v>
      </c>
    </row>
    <row r="119" spans="1:18" ht="12.75" customHeight="1">
      <c r="A119" s="5" t="s">
        <v>37</v>
      </c>
      <c s="5"/>
      <c s="35" t="s">
        <v>16</v>
      </c>
      <c s="5"/>
      <c s="21" t="s">
        <v>236</v>
      </c>
      <c s="5"/>
      <c s="5"/>
      <c s="5"/>
      <c s="36">
        <f>0+Q119</f>
      </c>
      <c r="O119">
        <f>0+R119</f>
      </c>
      <c r="Q119">
        <f>0+I120</f>
      </c>
      <c>
        <f>0+O120</f>
      </c>
    </row>
    <row r="120" spans="1:16" ht="25.5">
      <c r="A120" s="18" t="s">
        <v>39</v>
      </c>
      <c s="23" t="s">
        <v>212</v>
      </c>
      <c s="23" t="s">
        <v>535</v>
      </c>
      <c s="18" t="s">
        <v>41</v>
      </c>
      <c s="24" t="s">
        <v>536</v>
      </c>
      <c s="25" t="s">
        <v>95</v>
      </c>
      <c s="26">
        <v>20.9</v>
      </c>
      <c s="27">
        <v>0</v>
      </c>
      <c s="27">
        <f>ROUND(ROUND(H120,2)*ROUND(G120,3),2)</f>
      </c>
      <c r="O120">
        <f>(I120*21)/100</f>
      </c>
      <c t="s">
        <v>17</v>
      </c>
    </row>
    <row r="121" spans="1:5" ht="63.75">
      <c r="A121" s="28" t="s">
        <v>44</v>
      </c>
      <c r="E121" s="29" t="s">
        <v>537</v>
      </c>
    </row>
    <row r="122" spans="1:5" ht="12.75">
      <c r="A122" s="30" t="s">
        <v>45</v>
      </c>
      <c r="E122" s="31" t="s">
        <v>538</v>
      </c>
    </row>
    <row r="123" spans="1:5" ht="12.75">
      <c r="A123" t="s">
        <v>47</v>
      </c>
      <c r="E123" s="29" t="s">
        <v>539</v>
      </c>
    </row>
    <row r="124" spans="1:18" ht="12.75" customHeight="1">
      <c r="A124" s="5" t="s">
        <v>37</v>
      </c>
      <c s="5"/>
      <c s="35" t="s">
        <v>27</v>
      </c>
      <c s="5"/>
      <c s="21" t="s">
        <v>243</v>
      </c>
      <c s="5"/>
      <c s="5"/>
      <c s="5"/>
      <c s="36">
        <f>0+Q124</f>
      </c>
      <c r="O124">
        <f>0+R124</f>
      </c>
      <c r="Q124">
        <f>0+I125+I129+I133+I137+I141+I145</f>
      </c>
      <c>
        <f>0+O125+O129+O133+O137+O141+O145</f>
      </c>
    </row>
    <row r="125" spans="1:16" ht="12.75">
      <c r="A125" s="18" t="s">
        <v>39</v>
      </c>
      <c s="23" t="s">
        <v>217</v>
      </c>
      <c s="23" t="s">
        <v>540</v>
      </c>
      <c s="18" t="s">
        <v>41</v>
      </c>
      <c s="24" t="s">
        <v>541</v>
      </c>
      <c s="25" t="s">
        <v>72</v>
      </c>
      <c s="26">
        <v>0.273</v>
      </c>
      <c s="27">
        <v>0</v>
      </c>
      <c s="27">
        <f>ROUND(ROUND(H125,2)*ROUND(G125,3),2)</f>
      </c>
      <c r="O125">
        <f>(I125*21)/100</f>
      </c>
      <c t="s">
        <v>17</v>
      </c>
    </row>
    <row r="126" spans="1:5" ht="51">
      <c r="A126" s="28" t="s">
        <v>44</v>
      </c>
      <c r="E126" s="29" t="s">
        <v>542</v>
      </c>
    </row>
    <row r="127" spans="1:5" ht="12.75">
      <c r="A127" s="30" t="s">
        <v>45</v>
      </c>
      <c r="E127" s="31" t="s">
        <v>543</v>
      </c>
    </row>
    <row r="128" spans="1:5" ht="242.25">
      <c r="A128" t="s">
        <v>47</v>
      </c>
      <c r="E128" s="29" t="s">
        <v>544</v>
      </c>
    </row>
    <row r="129" spans="1:16" ht="12.75">
      <c r="A129" s="18" t="s">
        <v>39</v>
      </c>
      <c s="23" t="s">
        <v>222</v>
      </c>
      <c s="23" t="s">
        <v>545</v>
      </c>
      <c s="18" t="s">
        <v>41</v>
      </c>
      <c s="24" t="s">
        <v>546</v>
      </c>
      <c s="25" t="s">
        <v>95</v>
      </c>
      <c s="26">
        <v>1.74</v>
      </c>
      <c s="27">
        <v>0</v>
      </c>
      <c s="27">
        <f>ROUND(ROUND(H129,2)*ROUND(G129,3),2)</f>
      </c>
      <c r="O129">
        <f>(I129*21)/100</f>
      </c>
      <c t="s">
        <v>17</v>
      </c>
    </row>
    <row r="130" spans="1:5" ht="51">
      <c r="A130" s="28" t="s">
        <v>44</v>
      </c>
      <c r="E130" s="29" t="s">
        <v>547</v>
      </c>
    </row>
    <row r="131" spans="1:5" ht="12.75">
      <c r="A131" s="30" t="s">
        <v>45</v>
      </c>
      <c r="E131" s="31" t="s">
        <v>548</v>
      </c>
    </row>
    <row r="132" spans="1:5" ht="357">
      <c r="A132" t="s">
        <v>47</v>
      </c>
      <c r="E132" s="29" t="s">
        <v>255</v>
      </c>
    </row>
    <row r="133" spans="1:16" ht="12.75">
      <c r="A133" s="18" t="s">
        <v>39</v>
      </c>
      <c s="23" t="s">
        <v>227</v>
      </c>
      <c s="23" t="s">
        <v>251</v>
      </c>
      <c s="18" t="s">
        <v>41</v>
      </c>
      <c s="24" t="s">
        <v>252</v>
      </c>
      <c s="25" t="s">
        <v>95</v>
      </c>
      <c s="26">
        <v>2.038</v>
      </c>
      <c s="27">
        <v>0</v>
      </c>
      <c s="27">
        <f>ROUND(ROUND(H133,2)*ROUND(G133,3),2)</f>
      </c>
      <c r="O133">
        <f>(I133*21)/100</f>
      </c>
      <c t="s">
        <v>17</v>
      </c>
    </row>
    <row r="134" spans="1:5" ht="51">
      <c r="A134" s="28" t="s">
        <v>44</v>
      </c>
      <c r="E134" s="29" t="s">
        <v>549</v>
      </c>
    </row>
    <row r="135" spans="1:5" ht="12.75">
      <c r="A135" s="30" t="s">
        <v>45</v>
      </c>
      <c r="E135" s="31" t="s">
        <v>550</v>
      </c>
    </row>
    <row r="136" spans="1:5" ht="357">
      <c r="A136" t="s">
        <v>47</v>
      </c>
      <c r="E136" s="29" t="s">
        <v>255</v>
      </c>
    </row>
    <row r="137" spans="1:16" ht="12.75">
      <c r="A137" s="18" t="s">
        <v>39</v>
      </c>
      <c s="23" t="s">
        <v>233</v>
      </c>
      <c s="23" t="s">
        <v>257</v>
      </c>
      <c s="18" t="s">
        <v>41</v>
      </c>
      <c s="24" t="s">
        <v>258</v>
      </c>
      <c s="25" t="s">
        <v>95</v>
      </c>
      <c s="26">
        <v>0.78</v>
      </c>
      <c s="27">
        <v>0</v>
      </c>
      <c s="27">
        <f>ROUND(ROUND(H137,2)*ROUND(G137,3),2)</f>
      </c>
      <c r="O137">
        <f>(I137*21)/100</f>
      </c>
      <c t="s">
        <v>17</v>
      </c>
    </row>
    <row r="138" spans="1:5" ht="38.25">
      <c r="A138" s="28" t="s">
        <v>44</v>
      </c>
      <c r="E138" s="29" t="s">
        <v>551</v>
      </c>
    </row>
    <row r="139" spans="1:5" ht="12.75">
      <c r="A139" s="30" t="s">
        <v>45</v>
      </c>
      <c r="E139" s="31" t="s">
        <v>552</v>
      </c>
    </row>
    <row r="140" spans="1:5" ht="357">
      <c r="A140" t="s">
        <v>47</v>
      </c>
      <c r="E140" s="29" t="s">
        <v>255</v>
      </c>
    </row>
    <row r="141" spans="1:16" ht="12.75">
      <c r="A141" s="18" t="s">
        <v>39</v>
      </c>
      <c s="23" t="s">
        <v>237</v>
      </c>
      <c s="23" t="s">
        <v>265</v>
      </c>
      <c s="18" t="s">
        <v>41</v>
      </c>
      <c s="24" t="s">
        <v>266</v>
      </c>
      <c s="25" t="s">
        <v>95</v>
      </c>
      <c s="26">
        <v>1.68</v>
      </c>
      <c s="27">
        <v>0</v>
      </c>
      <c s="27">
        <f>ROUND(ROUND(H141,2)*ROUND(G141,3),2)</f>
      </c>
      <c r="O141">
        <f>(I141*21)/100</f>
      </c>
      <c t="s">
        <v>17</v>
      </c>
    </row>
    <row r="142" spans="1:5" ht="51">
      <c r="A142" s="28" t="s">
        <v>44</v>
      </c>
      <c r="E142" s="29" t="s">
        <v>553</v>
      </c>
    </row>
    <row r="143" spans="1:5" ht="12.75">
      <c r="A143" s="30" t="s">
        <v>45</v>
      </c>
      <c r="E143" s="31" t="s">
        <v>554</v>
      </c>
    </row>
    <row r="144" spans="1:5" ht="38.25">
      <c r="A144" t="s">
        <v>47</v>
      </c>
      <c r="E144" s="29" t="s">
        <v>269</v>
      </c>
    </row>
    <row r="145" spans="1:16" ht="12.75">
      <c r="A145" s="18" t="s">
        <v>39</v>
      </c>
      <c s="23" t="s">
        <v>244</v>
      </c>
      <c s="23" t="s">
        <v>279</v>
      </c>
      <c s="18" t="s">
        <v>41</v>
      </c>
      <c s="24" t="s">
        <v>280</v>
      </c>
      <c s="25" t="s">
        <v>83</v>
      </c>
      <c s="26">
        <v>5</v>
      </c>
      <c s="27">
        <v>0</v>
      </c>
      <c s="27">
        <f>ROUND(ROUND(H145,2)*ROUND(G145,3),2)</f>
      </c>
      <c r="O145">
        <f>(I145*21)/100</f>
      </c>
      <c t="s">
        <v>17</v>
      </c>
    </row>
    <row r="146" spans="1:5" ht="51">
      <c r="A146" s="28" t="s">
        <v>44</v>
      </c>
      <c r="E146" s="29" t="s">
        <v>555</v>
      </c>
    </row>
    <row r="147" spans="1:5" ht="12.75">
      <c r="A147" s="30" t="s">
        <v>45</v>
      </c>
      <c r="E147" s="31" t="s">
        <v>556</v>
      </c>
    </row>
    <row r="148" spans="1:5" ht="89.25">
      <c r="A148" t="s">
        <v>47</v>
      </c>
      <c r="E148" s="29" t="s">
        <v>283</v>
      </c>
    </row>
    <row r="149" spans="1:18" ht="12.75" customHeight="1">
      <c r="A149" s="5" t="s">
        <v>37</v>
      </c>
      <c s="5"/>
      <c s="35" t="s">
        <v>29</v>
      </c>
      <c s="5"/>
      <c s="21" t="s">
        <v>284</v>
      </c>
      <c s="5"/>
      <c s="5"/>
      <c s="5"/>
      <c s="36">
        <f>0+Q149</f>
      </c>
      <c r="O149">
        <f>0+R149</f>
      </c>
      <c r="Q149">
        <f>0+I150+I154+I158+I162+I166+I170+I174</f>
      </c>
      <c>
        <f>0+O150+O154+O158+O162+O166+O170+O174</f>
      </c>
    </row>
    <row r="150" spans="1:16" ht="12.75">
      <c r="A150" s="18" t="s">
        <v>39</v>
      </c>
      <c s="23" t="s">
        <v>250</v>
      </c>
      <c s="23" t="s">
        <v>292</v>
      </c>
      <c s="18" t="s">
        <v>41</v>
      </c>
      <c s="24" t="s">
        <v>293</v>
      </c>
      <c s="25" t="s">
        <v>83</v>
      </c>
      <c s="26">
        <v>1105.658</v>
      </c>
      <c s="27">
        <v>0</v>
      </c>
      <c s="27">
        <f>ROUND(ROUND(H150,2)*ROUND(G150,3),2)</f>
      </c>
      <c r="O150">
        <f>(I150*21)/100</f>
      </c>
      <c t="s">
        <v>17</v>
      </c>
    </row>
    <row r="151" spans="1:5" ht="51">
      <c r="A151" s="28" t="s">
        <v>44</v>
      </c>
      <c r="E151" s="29" t="s">
        <v>557</v>
      </c>
    </row>
    <row r="152" spans="1:5" ht="38.25">
      <c r="A152" s="30" t="s">
        <v>45</v>
      </c>
      <c r="E152" s="31" t="s">
        <v>558</v>
      </c>
    </row>
    <row r="153" spans="1:5" ht="51">
      <c r="A153" t="s">
        <v>47</v>
      </c>
      <c r="E153" s="29" t="s">
        <v>296</v>
      </c>
    </row>
    <row r="154" spans="1:16" ht="12.75">
      <c r="A154" s="18" t="s">
        <v>39</v>
      </c>
      <c s="23" t="s">
        <v>256</v>
      </c>
      <c s="23" t="s">
        <v>303</v>
      </c>
      <c s="18" t="s">
        <v>41</v>
      </c>
      <c s="24" t="s">
        <v>559</v>
      </c>
      <c s="25" t="s">
        <v>83</v>
      </c>
      <c s="26">
        <v>290.144</v>
      </c>
      <c s="27">
        <v>0</v>
      </c>
      <c s="27">
        <f>ROUND(ROUND(H154,2)*ROUND(G154,3),2)</f>
      </c>
      <c r="O154">
        <f>(I154*21)/100</f>
      </c>
      <c t="s">
        <v>17</v>
      </c>
    </row>
    <row r="155" spans="1:5" ht="51">
      <c r="A155" s="28" t="s">
        <v>44</v>
      </c>
      <c r="E155" s="29" t="s">
        <v>560</v>
      </c>
    </row>
    <row r="156" spans="1:5" ht="12.75">
      <c r="A156" s="30" t="s">
        <v>45</v>
      </c>
      <c r="E156" s="31" t="s">
        <v>520</v>
      </c>
    </row>
    <row r="157" spans="1:5" ht="51">
      <c r="A157" t="s">
        <v>47</v>
      </c>
      <c r="E157" s="29" t="s">
        <v>296</v>
      </c>
    </row>
    <row r="158" spans="1:16" ht="12.75">
      <c r="A158" s="18" t="s">
        <v>39</v>
      </c>
      <c s="23" t="s">
        <v>261</v>
      </c>
      <c s="23" t="s">
        <v>312</v>
      </c>
      <c s="18" t="s">
        <v>23</v>
      </c>
      <c s="24" t="s">
        <v>313</v>
      </c>
      <c s="25" t="s">
        <v>83</v>
      </c>
      <c s="26">
        <v>1045.277</v>
      </c>
      <c s="27">
        <v>0</v>
      </c>
      <c s="27">
        <f>ROUND(ROUND(H158,2)*ROUND(G158,3),2)</f>
      </c>
      <c r="O158">
        <f>(I158*21)/100</f>
      </c>
      <c t="s">
        <v>17</v>
      </c>
    </row>
    <row r="159" spans="1:5" ht="63.75">
      <c r="A159" s="28" t="s">
        <v>44</v>
      </c>
      <c r="E159" s="29" t="s">
        <v>561</v>
      </c>
    </row>
    <row r="160" spans="1:5" ht="38.25">
      <c r="A160" s="30" t="s">
        <v>45</v>
      </c>
      <c r="E160" s="31" t="s">
        <v>562</v>
      </c>
    </row>
    <row r="161" spans="1:5" ht="153">
      <c r="A161" t="s">
        <v>47</v>
      </c>
      <c r="E161" s="29" t="s">
        <v>316</v>
      </c>
    </row>
    <row r="162" spans="1:16" ht="12.75">
      <c r="A162" s="18" t="s">
        <v>39</v>
      </c>
      <c s="23" t="s">
        <v>264</v>
      </c>
      <c s="23" t="s">
        <v>312</v>
      </c>
      <c s="18" t="s">
        <v>17</v>
      </c>
      <c s="24" t="s">
        <v>313</v>
      </c>
      <c s="25" t="s">
        <v>83</v>
      </c>
      <c s="26">
        <v>13.5</v>
      </c>
      <c s="27">
        <v>0</v>
      </c>
      <c s="27">
        <f>ROUND(ROUND(H162,2)*ROUND(G162,3),2)</f>
      </c>
      <c r="O162">
        <f>(I162*21)/100</f>
      </c>
      <c t="s">
        <v>17</v>
      </c>
    </row>
    <row r="163" spans="1:5" ht="76.5">
      <c r="A163" s="28" t="s">
        <v>44</v>
      </c>
      <c r="E163" s="29" t="s">
        <v>563</v>
      </c>
    </row>
    <row r="164" spans="1:5" ht="12.75">
      <c r="A164" s="30" t="s">
        <v>45</v>
      </c>
      <c r="E164" s="31" t="s">
        <v>423</v>
      </c>
    </row>
    <row r="165" spans="1:5" ht="153">
      <c r="A165" t="s">
        <v>47</v>
      </c>
      <c r="E165" s="29" t="s">
        <v>316</v>
      </c>
    </row>
    <row r="166" spans="1:16" ht="12.75">
      <c r="A166" s="18" t="s">
        <v>39</v>
      </c>
      <c s="23" t="s">
        <v>270</v>
      </c>
      <c s="23" t="s">
        <v>312</v>
      </c>
      <c s="18" t="s">
        <v>16</v>
      </c>
      <c s="24" t="s">
        <v>313</v>
      </c>
      <c s="25" t="s">
        <v>83</v>
      </c>
      <c s="26">
        <v>278.103</v>
      </c>
      <c s="27">
        <v>0</v>
      </c>
      <c s="27">
        <f>ROUND(ROUND(H166,2)*ROUND(G166,3),2)</f>
      </c>
      <c r="O166">
        <f>(I166*21)/100</f>
      </c>
      <c t="s">
        <v>17</v>
      </c>
    </row>
    <row r="167" spans="1:5" ht="63.75">
      <c r="A167" s="28" t="s">
        <v>44</v>
      </c>
      <c r="E167" s="29" t="s">
        <v>564</v>
      </c>
    </row>
    <row r="168" spans="1:5" ht="12.75">
      <c r="A168" s="30" t="s">
        <v>45</v>
      </c>
      <c r="E168" s="31" t="s">
        <v>565</v>
      </c>
    </row>
    <row r="169" spans="1:5" ht="153">
      <c r="A169" t="s">
        <v>47</v>
      </c>
      <c r="E169" s="29" t="s">
        <v>316</v>
      </c>
    </row>
    <row r="170" spans="1:16" ht="25.5">
      <c r="A170" s="18" t="s">
        <v>39</v>
      </c>
      <c s="23" t="s">
        <v>272</v>
      </c>
      <c s="23" t="s">
        <v>327</v>
      </c>
      <c s="18" t="s">
        <v>41</v>
      </c>
      <c s="24" t="s">
        <v>328</v>
      </c>
      <c s="25" t="s">
        <v>83</v>
      </c>
      <c s="26">
        <v>46.881</v>
      </c>
      <c s="27">
        <v>0</v>
      </c>
      <c s="27">
        <f>ROUND(ROUND(H170,2)*ROUND(G170,3),2)</f>
      </c>
      <c r="O170">
        <f>(I170*21)/100</f>
      </c>
      <c t="s">
        <v>17</v>
      </c>
    </row>
    <row r="171" spans="1:5" ht="63.75">
      <c r="A171" s="28" t="s">
        <v>44</v>
      </c>
      <c r="E171" s="29" t="s">
        <v>566</v>
      </c>
    </row>
    <row r="172" spans="1:5" ht="38.25">
      <c r="A172" s="30" t="s">
        <v>45</v>
      </c>
      <c r="E172" s="31" t="s">
        <v>567</v>
      </c>
    </row>
    <row r="173" spans="1:5" ht="153">
      <c r="A173" t="s">
        <v>47</v>
      </c>
      <c r="E173" s="29" t="s">
        <v>316</v>
      </c>
    </row>
    <row r="174" spans="1:16" ht="25.5">
      <c r="A174" s="18" t="s">
        <v>39</v>
      </c>
      <c s="23" t="s">
        <v>278</v>
      </c>
      <c s="23" t="s">
        <v>332</v>
      </c>
      <c s="18" t="s">
        <v>41</v>
      </c>
      <c s="24" t="s">
        <v>333</v>
      </c>
      <c s="25" t="s">
        <v>83</v>
      </c>
      <c s="26">
        <v>12.041</v>
      </c>
      <c s="27">
        <v>0</v>
      </c>
      <c s="27">
        <f>ROUND(ROUND(H174,2)*ROUND(G174,3),2)</f>
      </c>
      <c r="O174">
        <f>(I174*21)/100</f>
      </c>
      <c t="s">
        <v>17</v>
      </c>
    </row>
    <row r="175" spans="1:5" ht="63.75">
      <c r="A175" s="28" t="s">
        <v>44</v>
      </c>
      <c r="E175" s="29" t="s">
        <v>568</v>
      </c>
    </row>
    <row r="176" spans="1:5" ht="12.75">
      <c r="A176" s="30" t="s">
        <v>45</v>
      </c>
      <c r="E176" s="31" t="s">
        <v>569</v>
      </c>
    </row>
    <row r="177" spans="1:5" ht="153">
      <c r="A177" t="s">
        <v>47</v>
      </c>
      <c r="E177" s="29" t="s">
        <v>316</v>
      </c>
    </row>
    <row r="178" spans="1:18" ht="12.75" customHeight="1">
      <c r="A178" s="5" t="s">
        <v>37</v>
      </c>
      <c s="5"/>
      <c s="35" t="s">
        <v>99</v>
      </c>
      <c s="5"/>
      <c s="21" t="s">
        <v>342</v>
      </c>
      <c s="5"/>
      <c s="5"/>
      <c s="5"/>
      <c s="36">
        <f>0+Q178</f>
      </c>
      <c r="O178">
        <f>0+R178</f>
      </c>
      <c r="Q178">
        <f>0+I179+I183</f>
      </c>
      <c>
        <f>0+O179+O183</f>
      </c>
    </row>
    <row r="179" spans="1:16" ht="12.75">
      <c r="A179" s="18" t="s">
        <v>39</v>
      </c>
      <c s="23" t="s">
        <v>285</v>
      </c>
      <c s="23" t="s">
        <v>570</v>
      </c>
      <c s="18" t="s">
        <v>41</v>
      </c>
      <c s="24" t="s">
        <v>571</v>
      </c>
      <c s="25" t="s">
        <v>89</v>
      </c>
      <c s="26">
        <v>2</v>
      </c>
      <c s="27">
        <v>0</v>
      </c>
      <c s="27">
        <f>ROUND(ROUND(H179,2)*ROUND(G179,3),2)</f>
      </c>
      <c r="O179">
        <f>(I179*21)/100</f>
      </c>
      <c t="s">
        <v>17</v>
      </c>
    </row>
    <row r="180" spans="1:5" ht="12.75">
      <c r="A180" s="28" t="s">
        <v>44</v>
      </c>
      <c r="E180" s="29" t="s">
        <v>572</v>
      </c>
    </row>
    <row r="181" spans="1:5" ht="12.75">
      <c r="A181" s="30" t="s">
        <v>45</v>
      </c>
      <c r="E181" s="31" t="s">
        <v>573</v>
      </c>
    </row>
    <row r="182" spans="1:5" ht="140.25">
      <c r="A182" t="s">
        <v>47</v>
      </c>
      <c r="E182" s="29" t="s">
        <v>574</v>
      </c>
    </row>
    <row r="183" spans="1:16" ht="12.75">
      <c r="A183" s="18" t="s">
        <v>39</v>
      </c>
      <c s="23" t="s">
        <v>291</v>
      </c>
      <c s="23" t="s">
        <v>575</v>
      </c>
      <c s="18" t="s">
        <v>41</v>
      </c>
      <c s="24" t="s">
        <v>576</v>
      </c>
      <c s="25" t="s">
        <v>89</v>
      </c>
      <c s="26">
        <v>2</v>
      </c>
      <c s="27">
        <v>0</v>
      </c>
      <c s="27">
        <f>ROUND(ROUND(H183,2)*ROUND(G183,3),2)</f>
      </c>
      <c r="O183">
        <f>(I183*21)/100</f>
      </c>
      <c t="s">
        <v>17</v>
      </c>
    </row>
    <row r="184" spans="1:5" ht="25.5">
      <c r="A184" s="28" t="s">
        <v>44</v>
      </c>
      <c r="E184" s="29" t="s">
        <v>577</v>
      </c>
    </row>
    <row r="185" spans="1:5" ht="12.75">
      <c r="A185" s="30" t="s">
        <v>45</v>
      </c>
      <c r="E185" s="31" t="s">
        <v>573</v>
      </c>
    </row>
    <row r="186" spans="1:5" ht="153">
      <c r="A186" t="s">
        <v>47</v>
      </c>
      <c r="E186" s="29" t="s">
        <v>578</v>
      </c>
    </row>
    <row r="187" spans="1:18" ht="12.75" customHeight="1">
      <c r="A187" s="5" t="s">
        <v>37</v>
      </c>
      <c s="5"/>
      <c s="35" t="s">
        <v>106</v>
      </c>
      <c s="5"/>
      <c s="21" t="s">
        <v>349</v>
      </c>
      <c s="5"/>
      <c s="5"/>
      <c s="5"/>
      <c s="36">
        <f>0+Q187</f>
      </c>
      <c r="O187">
        <f>0+R187</f>
      </c>
      <c r="Q187">
        <f>0+I188+I192</f>
      </c>
      <c>
        <f>0+O188+O192</f>
      </c>
    </row>
    <row r="188" spans="1:16" ht="12.75">
      <c r="A188" s="18" t="s">
        <v>39</v>
      </c>
      <c s="23" t="s">
        <v>297</v>
      </c>
      <c s="23" t="s">
        <v>351</v>
      </c>
      <c s="18" t="s">
        <v>41</v>
      </c>
      <c s="24" t="s">
        <v>352</v>
      </c>
      <c s="25" t="s">
        <v>118</v>
      </c>
      <c s="26">
        <v>11.2</v>
      </c>
      <c s="27">
        <v>0</v>
      </c>
      <c s="27">
        <f>ROUND(ROUND(H188,2)*ROUND(G188,3),2)</f>
      </c>
      <c r="O188">
        <f>(I188*21)/100</f>
      </c>
      <c t="s">
        <v>17</v>
      </c>
    </row>
    <row r="189" spans="1:5" ht="76.5">
      <c r="A189" s="28" t="s">
        <v>44</v>
      </c>
      <c r="E189" s="29" t="s">
        <v>579</v>
      </c>
    </row>
    <row r="190" spans="1:5" ht="12.75">
      <c r="A190" s="30" t="s">
        <v>45</v>
      </c>
      <c r="E190" s="31" t="s">
        <v>580</v>
      </c>
    </row>
    <row r="191" spans="1:5" ht="255">
      <c r="A191" t="s">
        <v>47</v>
      </c>
      <c r="E191" s="29" t="s">
        <v>355</v>
      </c>
    </row>
    <row r="192" spans="1:16" ht="12.75">
      <c r="A192" s="18" t="s">
        <v>39</v>
      </c>
      <c s="23" t="s">
        <v>302</v>
      </c>
      <c s="23" t="s">
        <v>362</v>
      </c>
      <c s="18" t="s">
        <v>41</v>
      </c>
      <c s="24" t="s">
        <v>363</v>
      </c>
      <c s="25" t="s">
        <v>89</v>
      </c>
      <c s="26">
        <v>7</v>
      </c>
      <c s="27">
        <v>0</v>
      </c>
      <c s="27">
        <f>ROUND(ROUND(H192,2)*ROUND(G192,3),2)</f>
      </c>
      <c r="O192">
        <f>(I192*21)/100</f>
      </c>
      <c t="s">
        <v>17</v>
      </c>
    </row>
    <row r="193" spans="1:5" ht="25.5">
      <c r="A193" s="28" t="s">
        <v>44</v>
      </c>
      <c r="E193" s="29" t="s">
        <v>581</v>
      </c>
    </row>
    <row r="194" spans="1:5" ht="12.75">
      <c r="A194" s="30" t="s">
        <v>45</v>
      </c>
      <c r="E194" s="31" t="s">
        <v>582</v>
      </c>
    </row>
    <row r="195" spans="1:5" ht="25.5">
      <c r="A195" t="s">
        <v>47</v>
      </c>
      <c r="E195" s="29" t="s">
        <v>366</v>
      </c>
    </row>
    <row r="196" spans="1:18" ht="12.75" customHeight="1">
      <c r="A196" s="5" t="s">
        <v>37</v>
      </c>
      <c s="5"/>
      <c s="35" t="s">
        <v>34</v>
      </c>
      <c s="5"/>
      <c s="21" t="s">
        <v>367</v>
      </c>
      <c s="5"/>
      <c s="5"/>
      <c s="5"/>
      <c s="36">
        <f>0+Q196</f>
      </c>
      <c r="O196">
        <f>0+R196</f>
      </c>
      <c r="Q196">
        <f>0+I197+I201+I205+I209+I213+I217+I221+I225+I229+I233+I237+I241+I245+I249+I253+I257+I261</f>
      </c>
      <c>
        <f>0+O197+O201+O205+O209+O213+O217+O221+O225+O229+O233+O237+O241+O245+O249+O253+O257+O261</f>
      </c>
    </row>
    <row r="197" spans="1:16" ht="25.5">
      <c r="A197" s="18" t="s">
        <v>39</v>
      </c>
      <c s="23" t="s">
        <v>306</v>
      </c>
      <c s="23" t="s">
        <v>380</v>
      </c>
      <c s="18" t="s">
        <v>41</v>
      </c>
      <c s="24" t="s">
        <v>381</v>
      </c>
      <c s="25" t="s">
        <v>89</v>
      </c>
      <c s="26">
        <v>4</v>
      </c>
      <c s="27">
        <v>0</v>
      </c>
      <c s="27">
        <f>ROUND(ROUND(H197,2)*ROUND(G197,3),2)</f>
      </c>
      <c r="O197">
        <f>(I197*21)/100</f>
      </c>
      <c t="s">
        <v>17</v>
      </c>
    </row>
    <row r="198" spans="1:5" ht="63.75">
      <c r="A198" s="28" t="s">
        <v>44</v>
      </c>
      <c r="E198" s="29" t="s">
        <v>583</v>
      </c>
    </row>
    <row r="199" spans="1:5" ht="38.25">
      <c r="A199" s="30" t="s">
        <v>45</v>
      </c>
      <c r="E199" s="31" t="s">
        <v>584</v>
      </c>
    </row>
    <row r="200" spans="1:5" ht="25.5">
      <c r="A200" t="s">
        <v>47</v>
      </c>
      <c r="E200" s="29" t="s">
        <v>384</v>
      </c>
    </row>
    <row r="201" spans="1:16" ht="25.5">
      <c r="A201" s="18" t="s">
        <v>39</v>
      </c>
      <c s="23" t="s">
        <v>311</v>
      </c>
      <c s="23" t="s">
        <v>390</v>
      </c>
      <c s="18" t="s">
        <v>41</v>
      </c>
      <c s="24" t="s">
        <v>391</v>
      </c>
      <c s="25" t="s">
        <v>89</v>
      </c>
      <c s="26">
        <v>4</v>
      </c>
      <c s="27">
        <v>0</v>
      </c>
      <c s="27">
        <f>ROUND(ROUND(H201,2)*ROUND(G201,3),2)</f>
      </c>
      <c r="O201">
        <f>(I201*21)/100</f>
      </c>
      <c t="s">
        <v>17</v>
      </c>
    </row>
    <row r="202" spans="1:5" ht="12.75">
      <c r="A202" s="28" t="s">
        <v>44</v>
      </c>
      <c r="E202" s="29" t="s">
        <v>585</v>
      </c>
    </row>
    <row r="203" spans="1:5" ht="38.25">
      <c r="A203" s="30" t="s">
        <v>45</v>
      </c>
      <c r="E203" s="31" t="s">
        <v>586</v>
      </c>
    </row>
    <row r="204" spans="1:5" ht="38.25">
      <c r="A204" t="s">
        <v>47</v>
      </c>
      <c r="E204" s="29" t="s">
        <v>393</v>
      </c>
    </row>
    <row r="205" spans="1:16" ht="25.5">
      <c r="A205" s="18" t="s">
        <v>39</v>
      </c>
      <c s="23" t="s">
        <v>317</v>
      </c>
      <c s="23" t="s">
        <v>395</v>
      </c>
      <c s="18" t="s">
        <v>23</v>
      </c>
      <c s="24" t="s">
        <v>396</v>
      </c>
      <c s="25" t="s">
        <v>83</v>
      </c>
      <c s="26">
        <v>2.25</v>
      </c>
      <c s="27">
        <v>0</v>
      </c>
      <c s="27">
        <f>ROUND(ROUND(H205,2)*ROUND(G205,3),2)</f>
      </c>
      <c r="O205">
        <f>(I205*21)/100</f>
      </c>
      <c t="s">
        <v>17</v>
      </c>
    </row>
    <row r="206" spans="1:5" ht="51">
      <c r="A206" s="28" t="s">
        <v>44</v>
      </c>
      <c r="E206" s="29" t="s">
        <v>587</v>
      </c>
    </row>
    <row r="207" spans="1:5" ht="12.75">
      <c r="A207" s="30" t="s">
        <v>45</v>
      </c>
      <c r="E207" s="31" t="s">
        <v>588</v>
      </c>
    </row>
    <row r="208" spans="1:5" ht="38.25">
      <c r="A208" t="s">
        <v>47</v>
      </c>
      <c r="E208" s="29" t="s">
        <v>399</v>
      </c>
    </row>
    <row r="209" spans="1:16" ht="25.5">
      <c r="A209" s="18" t="s">
        <v>39</v>
      </c>
      <c s="23" t="s">
        <v>320</v>
      </c>
      <c s="23" t="s">
        <v>395</v>
      </c>
      <c s="18" t="s">
        <v>17</v>
      </c>
      <c s="24" t="s">
        <v>396</v>
      </c>
      <c s="25" t="s">
        <v>83</v>
      </c>
      <c s="26">
        <v>1.35</v>
      </c>
      <c s="27">
        <v>0</v>
      </c>
      <c s="27">
        <f>ROUND(ROUND(H209,2)*ROUND(G209,3),2)</f>
      </c>
      <c r="O209">
        <f>(I209*21)/100</f>
      </c>
      <c t="s">
        <v>17</v>
      </c>
    </row>
    <row r="210" spans="1:5" ht="51">
      <c r="A210" s="28" t="s">
        <v>44</v>
      </c>
      <c r="E210" s="29" t="s">
        <v>589</v>
      </c>
    </row>
    <row r="211" spans="1:5" ht="12.75">
      <c r="A211" s="30" t="s">
        <v>45</v>
      </c>
      <c r="E211" s="31" t="s">
        <v>409</v>
      </c>
    </row>
    <row r="212" spans="1:5" ht="38.25">
      <c r="A212" t="s">
        <v>47</v>
      </c>
      <c r="E212" s="29" t="s">
        <v>399</v>
      </c>
    </row>
    <row r="213" spans="1:16" ht="25.5">
      <c r="A213" s="18" t="s">
        <v>39</v>
      </c>
      <c s="23" t="s">
        <v>323</v>
      </c>
      <c s="23" t="s">
        <v>404</v>
      </c>
      <c s="18" t="s">
        <v>23</v>
      </c>
      <c s="24" t="s">
        <v>405</v>
      </c>
      <c s="25" t="s">
        <v>83</v>
      </c>
      <c s="26">
        <v>2.25</v>
      </c>
      <c s="27">
        <v>0</v>
      </c>
      <c s="27">
        <f>ROUND(ROUND(H213,2)*ROUND(G213,3),2)</f>
      </c>
      <c r="O213">
        <f>(I213*21)/100</f>
      </c>
      <c t="s">
        <v>17</v>
      </c>
    </row>
    <row r="214" spans="1:5" ht="51">
      <c r="A214" s="28" t="s">
        <v>44</v>
      </c>
      <c r="E214" s="29" t="s">
        <v>590</v>
      </c>
    </row>
    <row r="215" spans="1:5" ht="12.75">
      <c r="A215" s="30" t="s">
        <v>45</v>
      </c>
      <c r="E215" s="31" t="s">
        <v>591</v>
      </c>
    </row>
    <row r="216" spans="1:5" ht="38.25">
      <c r="A216" t="s">
        <v>47</v>
      </c>
      <c r="E216" s="29" t="s">
        <v>399</v>
      </c>
    </row>
    <row r="217" spans="1:16" ht="25.5">
      <c r="A217" s="18" t="s">
        <v>39</v>
      </c>
      <c s="23" t="s">
        <v>326</v>
      </c>
      <c s="23" t="s">
        <v>404</v>
      </c>
      <c s="18" t="s">
        <v>17</v>
      </c>
      <c s="24" t="s">
        <v>405</v>
      </c>
      <c s="25" t="s">
        <v>83</v>
      </c>
      <c s="26">
        <v>1.35</v>
      </c>
      <c s="27">
        <v>0</v>
      </c>
      <c s="27">
        <f>ROUND(ROUND(H217,2)*ROUND(G217,3),2)</f>
      </c>
      <c r="O217">
        <f>(I217*21)/100</f>
      </c>
      <c t="s">
        <v>17</v>
      </c>
    </row>
    <row r="218" spans="1:5" ht="63.75">
      <c r="A218" s="28" t="s">
        <v>44</v>
      </c>
      <c r="E218" s="29" t="s">
        <v>592</v>
      </c>
    </row>
    <row r="219" spans="1:5" ht="12.75">
      <c r="A219" s="30" t="s">
        <v>45</v>
      </c>
      <c r="E219" s="31" t="s">
        <v>409</v>
      </c>
    </row>
    <row r="220" spans="1:5" ht="38.25">
      <c r="A220" t="s">
        <v>47</v>
      </c>
      <c r="E220" s="29" t="s">
        <v>399</v>
      </c>
    </row>
    <row r="221" spans="1:16" ht="12.75">
      <c r="A221" s="18" t="s">
        <v>39</v>
      </c>
      <c s="23" t="s">
        <v>331</v>
      </c>
      <c s="23" t="s">
        <v>411</v>
      </c>
      <c s="18" t="s">
        <v>23</v>
      </c>
      <c s="24" t="s">
        <v>412</v>
      </c>
      <c s="25" t="s">
        <v>118</v>
      </c>
      <c s="26">
        <v>526.7</v>
      </c>
      <c s="27">
        <v>0</v>
      </c>
      <c s="27">
        <f>ROUND(ROUND(H221,2)*ROUND(G221,3),2)</f>
      </c>
      <c r="O221">
        <f>(I221*21)/100</f>
      </c>
      <c t="s">
        <v>17</v>
      </c>
    </row>
    <row r="222" spans="1:5" ht="63.75">
      <c r="A222" s="28" t="s">
        <v>44</v>
      </c>
      <c r="E222" s="29" t="s">
        <v>593</v>
      </c>
    </row>
    <row r="223" spans="1:5" ht="38.25">
      <c r="A223" s="30" t="s">
        <v>45</v>
      </c>
      <c r="E223" s="31" t="s">
        <v>594</v>
      </c>
    </row>
    <row r="224" spans="1:5" ht="51">
      <c r="A224" t="s">
        <v>47</v>
      </c>
      <c r="E224" s="29" t="s">
        <v>415</v>
      </c>
    </row>
    <row r="225" spans="1:16" ht="12.75">
      <c r="A225" s="18" t="s">
        <v>39</v>
      </c>
      <c s="23" t="s">
        <v>336</v>
      </c>
      <c s="23" t="s">
        <v>411</v>
      </c>
      <c s="18" t="s">
        <v>17</v>
      </c>
      <c s="24" t="s">
        <v>412</v>
      </c>
      <c s="25" t="s">
        <v>118</v>
      </c>
      <c s="26">
        <v>13</v>
      </c>
      <c s="27">
        <v>0</v>
      </c>
      <c s="27">
        <f>ROUND(ROUND(H225,2)*ROUND(G225,3),2)</f>
      </c>
      <c r="O225">
        <f>(I225*21)/100</f>
      </c>
      <c t="s">
        <v>17</v>
      </c>
    </row>
    <row r="226" spans="1:5" ht="25.5">
      <c r="A226" s="28" t="s">
        <v>44</v>
      </c>
      <c r="E226" s="29" t="s">
        <v>595</v>
      </c>
    </row>
    <row r="227" spans="1:5" ht="12.75">
      <c r="A227" s="30" t="s">
        <v>45</v>
      </c>
      <c r="E227" s="31" t="s">
        <v>596</v>
      </c>
    </row>
    <row r="228" spans="1:5" ht="51">
      <c r="A228" t="s">
        <v>47</v>
      </c>
      <c r="E228" s="29" t="s">
        <v>415</v>
      </c>
    </row>
    <row r="229" spans="1:16" ht="12.75">
      <c r="A229" s="18" t="s">
        <v>39</v>
      </c>
      <c s="23" t="s">
        <v>343</v>
      </c>
      <c s="23" t="s">
        <v>417</v>
      </c>
      <c s="18" t="s">
        <v>23</v>
      </c>
      <c s="24" t="s">
        <v>418</v>
      </c>
      <c s="25" t="s">
        <v>118</v>
      </c>
      <c s="26">
        <v>81</v>
      </c>
      <c s="27">
        <v>0</v>
      </c>
      <c s="27">
        <f>ROUND(ROUND(H229,2)*ROUND(G229,3),2)</f>
      </c>
      <c r="O229">
        <f>(I229*21)/100</f>
      </c>
      <c t="s">
        <v>17</v>
      </c>
    </row>
    <row r="230" spans="1:5" ht="63.75">
      <c r="A230" s="28" t="s">
        <v>44</v>
      </c>
      <c r="E230" s="29" t="s">
        <v>597</v>
      </c>
    </row>
    <row r="231" spans="1:5" ht="38.25">
      <c r="A231" s="30" t="s">
        <v>45</v>
      </c>
      <c r="E231" s="31" t="s">
        <v>598</v>
      </c>
    </row>
    <row r="232" spans="1:5" ht="51">
      <c r="A232" t="s">
        <v>47</v>
      </c>
      <c r="E232" s="29" t="s">
        <v>415</v>
      </c>
    </row>
    <row r="233" spans="1:16" ht="12.75">
      <c r="A233" s="18" t="s">
        <v>39</v>
      </c>
      <c s="23" t="s">
        <v>350</v>
      </c>
      <c s="23" t="s">
        <v>417</v>
      </c>
      <c s="18" t="s">
        <v>17</v>
      </c>
      <c s="24" t="s">
        <v>418</v>
      </c>
      <c s="25" t="s">
        <v>118</v>
      </c>
      <c s="26">
        <v>9</v>
      </c>
      <c s="27">
        <v>0</v>
      </c>
      <c s="27">
        <f>ROUND(ROUND(H233,2)*ROUND(G233,3),2)</f>
      </c>
      <c r="O233">
        <f>(I233*21)/100</f>
      </c>
      <c t="s">
        <v>17</v>
      </c>
    </row>
    <row r="234" spans="1:5" ht="63.75">
      <c r="A234" s="28" t="s">
        <v>44</v>
      </c>
      <c r="E234" s="29" t="s">
        <v>599</v>
      </c>
    </row>
    <row r="235" spans="1:5" ht="38.25">
      <c r="A235" s="30" t="s">
        <v>45</v>
      </c>
      <c r="E235" s="31" t="s">
        <v>600</v>
      </c>
    </row>
    <row r="236" spans="1:5" ht="51">
      <c r="A236" t="s">
        <v>47</v>
      </c>
      <c r="E236" s="29" t="s">
        <v>415</v>
      </c>
    </row>
    <row r="237" spans="1:16" ht="12.75">
      <c r="A237" s="18" t="s">
        <v>39</v>
      </c>
      <c s="23" t="s">
        <v>356</v>
      </c>
      <c s="23" t="s">
        <v>425</v>
      </c>
      <c s="18" t="s">
        <v>41</v>
      </c>
      <c s="24" t="s">
        <v>601</v>
      </c>
      <c s="25" t="s">
        <v>118</v>
      </c>
      <c s="26">
        <v>7.8</v>
      </c>
      <c s="27">
        <v>0</v>
      </c>
      <c s="27">
        <f>ROUND(ROUND(H237,2)*ROUND(G237,3),2)</f>
      </c>
      <c r="O237">
        <f>(I237*21)/100</f>
      </c>
      <c t="s">
        <v>17</v>
      </c>
    </row>
    <row r="238" spans="1:5" ht="76.5">
      <c r="A238" s="28" t="s">
        <v>44</v>
      </c>
      <c r="E238" s="29" t="s">
        <v>602</v>
      </c>
    </row>
    <row r="239" spans="1:5" ht="12.75">
      <c r="A239" s="30" t="s">
        <v>45</v>
      </c>
      <c r="E239" s="31" t="s">
        <v>603</v>
      </c>
    </row>
    <row r="240" spans="1:5" ht="76.5">
      <c r="A240" t="s">
        <v>47</v>
      </c>
      <c r="E240" s="29" t="s">
        <v>429</v>
      </c>
    </row>
    <row r="241" spans="1:16" ht="12.75">
      <c r="A241" s="18" t="s">
        <v>39</v>
      </c>
      <c s="23" t="s">
        <v>361</v>
      </c>
      <c s="23" t="s">
        <v>604</v>
      </c>
      <c s="18" t="s">
        <v>41</v>
      </c>
      <c s="24" t="s">
        <v>605</v>
      </c>
      <c s="25" t="s">
        <v>89</v>
      </c>
      <c s="26">
        <v>2</v>
      </c>
      <c s="27">
        <v>0</v>
      </c>
      <c s="27">
        <f>ROUND(ROUND(H241,2)*ROUND(G241,3),2)</f>
      </c>
      <c r="O241">
        <f>(I241*21)/100</f>
      </c>
      <c t="s">
        <v>17</v>
      </c>
    </row>
    <row r="242" spans="1:5" ht="38.25">
      <c r="A242" s="28" t="s">
        <v>44</v>
      </c>
      <c r="E242" s="29" t="s">
        <v>606</v>
      </c>
    </row>
    <row r="243" spans="1:5" ht="12.75">
      <c r="A243" s="30" t="s">
        <v>45</v>
      </c>
      <c r="E243" s="31" t="s">
        <v>607</v>
      </c>
    </row>
    <row r="244" spans="1:5" ht="89.25">
      <c r="A244" t="s">
        <v>47</v>
      </c>
      <c r="E244" s="29" t="s">
        <v>608</v>
      </c>
    </row>
    <row r="245" spans="1:16" ht="12.75">
      <c r="A245" s="18" t="s">
        <v>39</v>
      </c>
      <c s="23" t="s">
        <v>368</v>
      </c>
      <c s="23" t="s">
        <v>609</v>
      </c>
      <c s="18" t="s">
        <v>41</v>
      </c>
      <c s="24" t="s">
        <v>610</v>
      </c>
      <c s="25" t="s">
        <v>72</v>
      </c>
      <c s="26">
        <v>1</v>
      </c>
      <c s="27">
        <v>0</v>
      </c>
      <c s="27">
        <f>ROUND(ROUND(H245,2)*ROUND(G245,3),2)</f>
      </c>
      <c r="O245">
        <f>(I245*21)/100</f>
      </c>
      <c t="s">
        <v>17</v>
      </c>
    </row>
    <row r="246" spans="1:5" ht="38.25">
      <c r="A246" s="28" t="s">
        <v>44</v>
      </c>
      <c r="E246" s="29" t="s">
        <v>611</v>
      </c>
    </row>
    <row r="247" spans="1:5" ht="12.75">
      <c r="A247" s="30" t="s">
        <v>45</v>
      </c>
      <c r="E247" s="31" t="s">
        <v>46</v>
      </c>
    </row>
    <row r="248" spans="1:5" ht="12.75">
      <c r="A248" t="s">
        <v>47</v>
      </c>
      <c r="E248" s="29" t="s">
        <v>612</v>
      </c>
    </row>
    <row r="249" spans="1:16" ht="12.75">
      <c r="A249" s="18" t="s">
        <v>39</v>
      </c>
      <c s="23" t="s">
        <v>374</v>
      </c>
      <c s="23" t="s">
        <v>454</v>
      </c>
      <c s="18" t="s">
        <v>41</v>
      </c>
      <c s="24" t="s">
        <v>455</v>
      </c>
      <c s="25" t="s">
        <v>95</v>
      </c>
      <c s="26">
        <v>14</v>
      </c>
      <c s="27">
        <v>0</v>
      </c>
      <c s="27">
        <f>ROUND(ROUND(H249,2)*ROUND(G249,3),2)</f>
      </c>
      <c r="O249">
        <f>(I249*21)/100</f>
      </c>
      <c t="s">
        <v>17</v>
      </c>
    </row>
    <row r="250" spans="1:5" ht="38.25">
      <c r="A250" s="28" t="s">
        <v>44</v>
      </c>
      <c r="E250" s="29" t="s">
        <v>613</v>
      </c>
    </row>
    <row r="251" spans="1:5" ht="12.75">
      <c r="A251" s="30" t="s">
        <v>45</v>
      </c>
      <c r="E251" s="31" t="s">
        <v>614</v>
      </c>
    </row>
    <row r="252" spans="1:5" ht="102">
      <c r="A252" t="s">
        <v>47</v>
      </c>
      <c r="E252" s="29" t="s">
        <v>435</v>
      </c>
    </row>
    <row r="253" spans="1:16" ht="12.75">
      <c r="A253" s="18" t="s">
        <v>39</v>
      </c>
      <c s="23" t="s">
        <v>379</v>
      </c>
      <c s="23" t="s">
        <v>468</v>
      </c>
      <c s="18" t="s">
        <v>41</v>
      </c>
      <c s="24" t="s">
        <v>469</v>
      </c>
      <c s="25" t="s">
        <v>102</v>
      </c>
      <c s="26">
        <v>354.2</v>
      </c>
      <c s="27">
        <v>0</v>
      </c>
      <c s="27">
        <f>ROUND(ROUND(H253,2)*ROUND(G253,3),2)</f>
      </c>
      <c r="O253">
        <f>(I253*21)/100</f>
      </c>
      <c t="s">
        <v>17</v>
      </c>
    </row>
    <row r="254" spans="1:5" ht="12.75">
      <c r="A254" s="28" t="s">
        <v>44</v>
      </c>
      <c r="E254" s="29" t="s">
        <v>615</v>
      </c>
    </row>
    <row r="255" spans="1:5" ht="12.75">
      <c r="A255" s="30" t="s">
        <v>45</v>
      </c>
      <c r="E255" s="31" t="s">
        <v>616</v>
      </c>
    </row>
    <row r="256" spans="1:5" ht="25.5">
      <c r="A256" t="s">
        <v>47</v>
      </c>
      <c r="E256" s="29" t="s">
        <v>115</v>
      </c>
    </row>
    <row r="257" spans="1:16" ht="12.75">
      <c r="A257" s="18" t="s">
        <v>39</v>
      </c>
      <c s="23" t="s">
        <v>385</v>
      </c>
      <c s="23" t="s">
        <v>617</v>
      </c>
      <c s="18" t="s">
        <v>41</v>
      </c>
      <c s="24" t="s">
        <v>618</v>
      </c>
      <c s="25" t="s">
        <v>95</v>
      </c>
      <c s="26">
        <v>1.305</v>
      </c>
      <c s="27">
        <v>0</v>
      </c>
      <c s="27">
        <f>ROUND(ROUND(H257,2)*ROUND(G257,3),2)</f>
      </c>
      <c r="O257">
        <f>(I257*21)/100</f>
      </c>
      <c t="s">
        <v>17</v>
      </c>
    </row>
    <row r="258" spans="1:5" ht="38.25">
      <c r="A258" s="28" t="s">
        <v>44</v>
      </c>
      <c r="E258" s="29" t="s">
        <v>619</v>
      </c>
    </row>
    <row r="259" spans="1:5" ht="12.75">
      <c r="A259" s="30" t="s">
        <v>45</v>
      </c>
      <c r="E259" s="31" t="s">
        <v>620</v>
      </c>
    </row>
    <row r="260" spans="1:5" ht="102">
      <c r="A260" t="s">
        <v>47</v>
      </c>
      <c r="E260" s="29" t="s">
        <v>435</v>
      </c>
    </row>
    <row r="261" spans="1:16" ht="12.75">
      <c r="A261" s="18" t="s">
        <v>39</v>
      </c>
      <c s="23" t="s">
        <v>389</v>
      </c>
      <c s="23" t="s">
        <v>621</v>
      </c>
      <c s="18" t="s">
        <v>41</v>
      </c>
      <c s="24" t="s">
        <v>622</v>
      </c>
      <c s="25" t="s">
        <v>102</v>
      </c>
      <c s="26">
        <v>35.888</v>
      </c>
      <c s="27">
        <v>0</v>
      </c>
      <c s="27">
        <f>ROUND(ROUND(H261,2)*ROUND(G261,3),2)</f>
      </c>
      <c r="O261">
        <f>(I261*21)/100</f>
      </c>
      <c t="s">
        <v>17</v>
      </c>
    </row>
    <row r="262" spans="1:5" ht="12.75">
      <c r="A262" s="28" t="s">
        <v>44</v>
      </c>
      <c r="E262" s="29" t="s">
        <v>623</v>
      </c>
    </row>
    <row r="263" spans="1:5" ht="12.75">
      <c r="A263" s="30" t="s">
        <v>45</v>
      </c>
      <c r="E263" s="31" t="s">
        <v>624</v>
      </c>
    </row>
    <row r="264" spans="1:5" ht="25.5">
      <c r="A264" t="s">
        <v>47</v>
      </c>
      <c r="E264" s="29" t="s">
        <v>115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0+O8+O13+O42+O47+O64</f>
      </c>
      <c t="s">
        <v>16</v>
      </c>
    </row>
    <row r="3" spans="1:16" ht="15" customHeight="1">
      <c r="A3" t="s">
        <v>1</v>
      </c>
      <c s="8" t="s">
        <v>4</v>
      </c>
      <c s="9" t="s">
        <v>5</v>
      </c>
      <c s="1"/>
      <c s="10" t="s">
        <v>6</v>
      </c>
      <c s="1"/>
      <c s="4"/>
      <c s="3" t="s">
        <v>625</v>
      </c>
      <c s="32">
        <f>0+I8+I13+I42+I47+I64</f>
      </c>
      <c r="O3" t="s">
        <v>13</v>
      </c>
      <c t="s">
        <v>17</v>
      </c>
    </row>
    <row r="4" spans="1:16" ht="15" customHeight="1">
      <c r="A4" t="s">
        <v>7</v>
      </c>
      <c s="12" t="s">
        <v>12</v>
      </c>
      <c s="13" t="s">
        <v>625</v>
      </c>
      <c s="5"/>
      <c s="14" t="s">
        <v>626</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70</v>
      </c>
      <c s="18" t="s">
        <v>41</v>
      </c>
      <c s="24" t="s">
        <v>71</v>
      </c>
      <c s="25" t="s">
        <v>72</v>
      </c>
      <c s="26">
        <v>547.42</v>
      </c>
      <c s="27">
        <v>0</v>
      </c>
      <c s="27">
        <f>ROUND(ROUND(H9,2)*ROUND(G9,3),2)</f>
      </c>
      <c r="O9">
        <f>(I9*21)/100</f>
      </c>
      <c t="s">
        <v>17</v>
      </c>
    </row>
    <row r="10" spans="1:5" ht="12.75">
      <c r="A10" s="28" t="s">
        <v>44</v>
      </c>
      <c r="E10" s="29" t="s">
        <v>73</v>
      </c>
    </row>
    <row r="11" spans="1:5" ht="63.75">
      <c r="A11" s="30" t="s">
        <v>45</v>
      </c>
      <c r="E11" s="31" t="s">
        <v>627</v>
      </c>
    </row>
    <row r="12" spans="1:5" ht="25.5">
      <c r="A12" t="s">
        <v>47</v>
      </c>
      <c r="E12" s="29" t="s">
        <v>75</v>
      </c>
    </row>
    <row r="13" spans="1:18" ht="12.75" customHeight="1">
      <c r="A13" s="5" t="s">
        <v>37</v>
      </c>
      <c s="5"/>
      <c s="35" t="s">
        <v>23</v>
      </c>
      <c s="5"/>
      <c s="21" t="s">
        <v>80</v>
      </c>
      <c s="5"/>
      <c s="5"/>
      <c s="5"/>
      <c s="36">
        <f>0+Q13</f>
      </c>
      <c r="O13">
        <f>0+R13</f>
      </c>
      <c r="Q13">
        <f>0+I14+I18+I22+I26+I30+I34+I38</f>
      </c>
      <c>
        <f>0+O14+O18+O22+O26+O30+O34+O38</f>
      </c>
    </row>
    <row r="14" spans="1:16" ht="12.75">
      <c r="A14" s="18" t="s">
        <v>39</v>
      </c>
      <c s="23" t="s">
        <v>17</v>
      </c>
      <c s="23" t="s">
        <v>146</v>
      </c>
      <c s="18" t="s">
        <v>41</v>
      </c>
      <c s="24" t="s">
        <v>147</v>
      </c>
      <c s="25" t="s">
        <v>95</v>
      </c>
      <c s="26">
        <v>191.597</v>
      </c>
      <c s="27">
        <v>0</v>
      </c>
      <c s="27">
        <f>ROUND(ROUND(H14,2)*ROUND(G14,3),2)</f>
      </c>
      <c r="O14">
        <f>(I14*21)/100</f>
      </c>
      <c t="s">
        <v>17</v>
      </c>
    </row>
    <row r="15" spans="1:5" ht="51">
      <c r="A15" s="28" t="s">
        <v>44</v>
      </c>
      <c r="E15" s="29" t="s">
        <v>628</v>
      </c>
    </row>
    <row r="16" spans="1:5" ht="25.5">
      <c r="A16" s="30" t="s">
        <v>45</v>
      </c>
      <c r="E16" s="31" t="s">
        <v>629</v>
      </c>
    </row>
    <row r="17" spans="1:5" ht="318.75">
      <c r="A17" t="s">
        <v>47</v>
      </c>
      <c r="E17" s="29" t="s">
        <v>150</v>
      </c>
    </row>
    <row r="18" spans="1:16" ht="12.75">
      <c r="A18" s="18" t="s">
        <v>39</v>
      </c>
      <c s="23" t="s">
        <v>16</v>
      </c>
      <c s="23" t="s">
        <v>152</v>
      </c>
      <c s="18" t="s">
        <v>41</v>
      </c>
      <c s="24" t="s">
        <v>153</v>
      </c>
      <c s="25" t="s">
        <v>141</v>
      </c>
      <c s="26">
        <v>2107.567</v>
      </c>
      <c s="27">
        <v>0</v>
      </c>
      <c s="27">
        <f>ROUND(ROUND(H18,2)*ROUND(G18,3),2)</f>
      </c>
      <c r="O18">
        <f>(I18*21)/100</f>
      </c>
      <c t="s">
        <v>17</v>
      </c>
    </row>
    <row r="19" spans="1:5" ht="12.75">
      <c r="A19" s="28" t="s">
        <v>44</v>
      </c>
      <c r="E19" s="29" t="s">
        <v>505</v>
      </c>
    </row>
    <row r="20" spans="1:5" ht="12.75">
      <c r="A20" s="30" t="s">
        <v>45</v>
      </c>
      <c r="E20" s="31" t="s">
        <v>630</v>
      </c>
    </row>
    <row r="21" spans="1:5" ht="76.5">
      <c r="A21" t="s">
        <v>47</v>
      </c>
      <c r="E21" s="29" t="s">
        <v>156</v>
      </c>
    </row>
    <row r="22" spans="1:16" ht="12.75">
      <c r="A22" s="18" t="s">
        <v>39</v>
      </c>
      <c s="23" t="s">
        <v>27</v>
      </c>
      <c s="23" t="s">
        <v>158</v>
      </c>
      <c s="18" t="s">
        <v>41</v>
      </c>
      <c s="24" t="s">
        <v>159</v>
      </c>
      <c s="25" t="s">
        <v>95</v>
      </c>
      <c s="26">
        <v>82.113</v>
      </c>
      <c s="27">
        <v>0</v>
      </c>
      <c s="27">
        <f>ROUND(ROUND(H22,2)*ROUND(G22,3),2)</f>
      </c>
      <c r="O22">
        <f>(I22*21)/100</f>
      </c>
      <c t="s">
        <v>17</v>
      </c>
    </row>
    <row r="23" spans="1:5" ht="51">
      <c r="A23" s="28" t="s">
        <v>44</v>
      </c>
      <c r="E23" s="29" t="s">
        <v>628</v>
      </c>
    </row>
    <row r="24" spans="1:5" ht="25.5">
      <c r="A24" s="30" t="s">
        <v>45</v>
      </c>
      <c r="E24" s="31" t="s">
        <v>631</v>
      </c>
    </row>
    <row r="25" spans="1:5" ht="318.75">
      <c r="A25" t="s">
        <v>47</v>
      </c>
      <c r="E25" s="29" t="s">
        <v>161</v>
      </c>
    </row>
    <row r="26" spans="1:16" ht="12.75">
      <c r="A26" s="18" t="s">
        <v>39</v>
      </c>
      <c s="23" t="s">
        <v>29</v>
      </c>
      <c s="23" t="s">
        <v>163</v>
      </c>
      <c s="18" t="s">
        <v>41</v>
      </c>
      <c s="24" t="s">
        <v>164</v>
      </c>
      <c s="25" t="s">
        <v>141</v>
      </c>
      <c s="26">
        <v>903.243</v>
      </c>
      <c s="27">
        <v>0</v>
      </c>
      <c s="27">
        <f>ROUND(ROUND(H26,2)*ROUND(G26,3),2)</f>
      </c>
      <c r="O26">
        <f>(I26*21)/100</f>
      </c>
      <c t="s">
        <v>17</v>
      </c>
    </row>
    <row r="27" spans="1:5" ht="12.75">
      <c r="A27" s="28" t="s">
        <v>44</v>
      </c>
      <c r="E27" s="29" t="s">
        <v>508</v>
      </c>
    </row>
    <row r="28" spans="1:5" ht="12.75">
      <c r="A28" s="30" t="s">
        <v>45</v>
      </c>
      <c r="E28" s="31" t="s">
        <v>632</v>
      </c>
    </row>
    <row r="29" spans="1:5" ht="76.5">
      <c r="A29" t="s">
        <v>47</v>
      </c>
      <c r="E29" s="29" t="s">
        <v>156</v>
      </c>
    </row>
    <row r="30" spans="1:16" ht="12.75">
      <c r="A30" s="18" t="s">
        <v>39</v>
      </c>
      <c s="23" t="s">
        <v>31</v>
      </c>
      <c s="23" t="s">
        <v>168</v>
      </c>
      <c s="18" t="s">
        <v>41</v>
      </c>
      <c s="24" t="s">
        <v>169</v>
      </c>
      <c s="25" t="s">
        <v>95</v>
      </c>
      <c s="26">
        <v>273.71</v>
      </c>
      <c s="27">
        <v>0</v>
      </c>
      <c s="27">
        <f>ROUND(ROUND(H30,2)*ROUND(G30,3),2)</f>
      </c>
      <c r="O30">
        <f>(I30*21)/100</f>
      </c>
      <c t="s">
        <v>17</v>
      </c>
    </row>
    <row r="31" spans="1:5" ht="12.75">
      <c r="A31" s="28" t="s">
        <v>44</v>
      </c>
      <c r="E31" s="29" t="s">
        <v>170</v>
      </c>
    </row>
    <row r="32" spans="1:5" ht="63.75">
      <c r="A32" s="30" t="s">
        <v>45</v>
      </c>
      <c r="E32" s="31" t="s">
        <v>633</v>
      </c>
    </row>
    <row r="33" spans="1:5" ht="191.25">
      <c r="A33" t="s">
        <v>47</v>
      </c>
      <c r="E33" s="29" t="s">
        <v>172</v>
      </c>
    </row>
    <row r="34" spans="1:16" ht="12.75">
      <c r="A34" s="18" t="s">
        <v>39</v>
      </c>
      <c s="23" t="s">
        <v>99</v>
      </c>
      <c s="23" t="s">
        <v>180</v>
      </c>
      <c s="18" t="s">
        <v>41</v>
      </c>
      <c s="24" t="s">
        <v>181</v>
      </c>
      <c s="25" t="s">
        <v>95</v>
      </c>
      <c s="26">
        <v>200.721</v>
      </c>
      <c s="27">
        <v>0</v>
      </c>
      <c s="27">
        <f>ROUND(ROUND(H34,2)*ROUND(G34,3),2)</f>
      </c>
      <c r="O34">
        <f>(I34*21)/100</f>
      </c>
      <c t="s">
        <v>17</v>
      </c>
    </row>
    <row r="35" spans="1:5" ht="63.75">
      <c r="A35" s="28" t="s">
        <v>44</v>
      </c>
      <c r="E35" s="29" t="s">
        <v>634</v>
      </c>
    </row>
    <row r="36" spans="1:5" ht="12.75">
      <c r="A36" s="30" t="s">
        <v>45</v>
      </c>
      <c r="E36" s="31" t="s">
        <v>635</v>
      </c>
    </row>
    <row r="37" spans="1:5" ht="229.5">
      <c r="A37" t="s">
        <v>47</v>
      </c>
      <c r="E37" s="29" t="s">
        <v>184</v>
      </c>
    </row>
    <row r="38" spans="1:16" ht="12.75">
      <c r="A38" s="18" t="s">
        <v>39</v>
      </c>
      <c s="23" t="s">
        <v>106</v>
      </c>
      <c s="23" t="s">
        <v>186</v>
      </c>
      <c s="18" t="s">
        <v>41</v>
      </c>
      <c s="24" t="s">
        <v>187</v>
      </c>
      <c s="25" t="s">
        <v>95</v>
      </c>
      <c s="26">
        <v>54.742</v>
      </c>
      <c s="27">
        <v>0</v>
      </c>
      <c s="27">
        <f>ROUND(ROUND(H38,2)*ROUND(G38,3),2)</f>
      </c>
      <c r="O38">
        <f>(I38*21)/100</f>
      </c>
      <c t="s">
        <v>17</v>
      </c>
    </row>
    <row r="39" spans="1:5" ht="63.75">
      <c r="A39" s="28" t="s">
        <v>44</v>
      </c>
      <c r="E39" s="29" t="s">
        <v>636</v>
      </c>
    </row>
    <row r="40" spans="1:5" ht="12.75">
      <c r="A40" s="30" t="s">
        <v>45</v>
      </c>
      <c r="E40" s="31" t="s">
        <v>637</v>
      </c>
    </row>
    <row r="41" spans="1:5" ht="293.25">
      <c r="A41" t="s">
        <v>47</v>
      </c>
      <c r="E41" s="29" t="s">
        <v>190</v>
      </c>
    </row>
    <row r="42" spans="1:18" ht="12.75" customHeight="1">
      <c r="A42" s="5" t="s">
        <v>37</v>
      </c>
      <c s="5"/>
      <c s="35" t="s">
        <v>27</v>
      </c>
      <c s="5"/>
      <c s="21" t="s">
        <v>243</v>
      </c>
      <c s="5"/>
      <c s="5"/>
      <c s="5"/>
      <c s="36">
        <f>0+Q42</f>
      </c>
      <c r="O42">
        <f>0+R42</f>
      </c>
      <c r="Q42">
        <f>0+I43</f>
      </c>
      <c>
        <f>0+O43</f>
      </c>
    </row>
    <row r="43" spans="1:16" ht="12.75">
      <c r="A43" s="18" t="s">
        <v>39</v>
      </c>
      <c s="23" t="s">
        <v>34</v>
      </c>
      <c s="23" t="s">
        <v>265</v>
      </c>
      <c s="18" t="s">
        <v>41</v>
      </c>
      <c s="24" t="s">
        <v>266</v>
      </c>
      <c s="25" t="s">
        <v>95</v>
      </c>
      <c s="26">
        <v>18.247</v>
      </c>
      <c s="27">
        <v>0</v>
      </c>
      <c s="27">
        <f>ROUND(ROUND(H43,2)*ROUND(G43,3),2)</f>
      </c>
      <c r="O43">
        <f>(I43*21)/100</f>
      </c>
      <c t="s">
        <v>17</v>
      </c>
    </row>
    <row r="44" spans="1:5" ht="63.75">
      <c r="A44" s="28" t="s">
        <v>44</v>
      </c>
      <c r="E44" s="29" t="s">
        <v>638</v>
      </c>
    </row>
    <row r="45" spans="1:5" ht="12.75">
      <c r="A45" s="30" t="s">
        <v>45</v>
      </c>
      <c r="E45" s="31" t="s">
        <v>639</v>
      </c>
    </row>
    <row r="46" spans="1:5" ht="38.25">
      <c r="A46" t="s">
        <v>47</v>
      </c>
      <c r="E46" s="29" t="s">
        <v>269</v>
      </c>
    </row>
    <row r="47" spans="1:18" ht="12.75" customHeight="1">
      <c r="A47" s="5" t="s">
        <v>37</v>
      </c>
      <c s="5"/>
      <c s="35" t="s">
        <v>99</v>
      </c>
      <c s="5"/>
      <c s="21" t="s">
        <v>342</v>
      </c>
      <c s="5"/>
      <c s="5"/>
      <c s="5"/>
      <c s="36">
        <f>0+Q47</f>
      </c>
      <c r="O47">
        <f>0+R47</f>
      </c>
      <c r="Q47">
        <f>0+I48+I52+I56+I60</f>
      </c>
      <c>
        <f>0+O48+O52+O56+O60</f>
      </c>
    </row>
    <row r="48" spans="1:16" ht="12.75">
      <c r="A48" s="18" t="s">
        <v>39</v>
      </c>
      <c s="23" t="s">
        <v>36</v>
      </c>
      <c s="23" t="s">
        <v>640</v>
      </c>
      <c s="18" t="s">
        <v>41</v>
      </c>
      <c s="24" t="s">
        <v>641</v>
      </c>
      <c s="25" t="s">
        <v>118</v>
      </c>
      <c s="26">
        <v>37.5</v>
      </c>
      <c s="27">
        <v>0</v>
      </c>
      <c s="27">
        <f>ROUND(ROUND(H48,2)*ROUND(G48,3),2)</f>
      </c>
      <c r="O48">
        <f>(I48*21)/100</f>
      </c>
      <c t="s">
        <v>17</v>
      </c>
    </row>
    <row r="49" spans="1:5" ht="51">
      <c r="A49" s="28" t="s">
        <v>44</v>
      </c>
      <c r="E49" s="29" t="s">
        <v>642</v>
      </c>
    </row>
    <row r="50" spans="1:5" ht="12.75">
      <c r="A50" s="30" t="s">
        <v>45</v>
      </c>
      <c r="E50" s="31" t="s">
        <v>643</v>
      </c>
    </row>
    <row r="51" spans="1:5" ht="102">
      <c r="A51" t="s">
        <v>47</v>
      </c>
      <c r="E51" s="29" t="s">
        <v>644</v>
      </c>
    </row>
    <row r="52" spans="1:16" ht="12.75">
      <c r="A52" s="18" t="s">
        <v>39</v>
      </c>
      <c s="23" t="s">
        <v>121</v>
      </c>
      <c s="23" t="s">
        <v>645</v>
      </c>
      <c s="18" t="s">
        <v>41</v>
      </c>
      <c s="24" t="s">
        <v>646</v>
      </c>
      <c s="25" t="s">
        <v>89</v>
      </c>
      <c s="26">
        <v>14</v>
      </c>
      <c s="27">
        <v>0</v>
      </c>
      <c s="27">
        <f>ROUND(ROUND(H52,2)*ROUND(G52,3),2)</f>
      </c>
      <c r="O52">
        <f>(I52*21)/100</f>
      </c>
      <c t="s">
        <v>17</v>
      </c>
    </row>
    <row r="53" spans="1:5" ht="63.75">
      <c r="A53" s="28" t="s">
        <v>44</v>
      </c>
      <c r="E53" s="29" t="s">
        <v>647</v>
      </c>
    </row>
    <row r="54" spans="1:5" ht="12.75">
      <c r="A54" s="30" t="s">
        <v>45</v>
      </c>
      <c r="E54" s="31" t="s">
        <v>648</v>
      </c>
    </row>
    <row r="55" spans="1:5" ht="102">
      <c r="A55" t="s">
        <v>47</v>
      </c>
      <c r="E55" s="29" t="s">
        <v>649</v>
      </c>
    </row>
    <row r="56" spans="1:16" ht="12.75">
      <c r="A56" s="18" t="s">
        <v>39</v>
      </c>
      <c s="23" t="s">
        <v>126</v>
      </c>
      <c s="23" t="s">
        <v>650</v>
      </c>
      <c s="18" t="s">
        <v>23</v>
      </c>
      <c s="24" t="s">
        <v>651</v>
      </c>
      <c s="25" t="s">
        <v>89</v>
      </c>
      <c s="26">
        <v>2</v>
      </c>
      <c s="27">
        <v>0</v>
      </c>
      <c s="27">
        <f>ROUND(ROUND(H56,2)*ROUND(G56,3),2)</f>
      </c>
      <c r="O56">
        <f>(I56*21)/100</f>
      </c>
      <c t="s">
        <v>17</v>
      </c>
    </row>
    <row r="57" spans="1:5" ht="63.75">
      <c r="A57" s="28" t="s">
        <v>44</v>
      </c>
      <c r="E57" s="29" t="s">
        <v>652</v>
      </c>
    </row>
    <row r="58" spans="1:5" ht="12.75">
      <c r="A58" s="30" t="s">
        <v>45</v>
      </c>
      <c r="E58" s="31" t="s">
        <v>573</v>
      </c>
    </row>
    <row r="59" spans="1:5" ht="102">
      <c r="A59" t="s">
        <v>47</v>
      </c>
      <c r="E59" s="29" t="s">
        <v>649</v>
      </c>
    </row>
    <row r="60" spans="1:16" ht="12.75">
      <c r="A60" s="18" t="s">
        <v>39</v>
      </c>
      <c s="23" t="s">
        <v>132</v>
      </c>
      <c s="23" t="s">
        <v>650</v>
      </c>
      <c s="18" t="s">
        <v>17</v>
      </c>
      <c s="24" t="s">
        <v>651</v>
      </c>
      <c s="25" t="s">
        <v>89</v>
      </c>
      <c s="26">
        <v>1</v>
      </c>
      <c s="27">
        <v>0</v>
      </c>
      <c s="27">
        <f>ROUND(ROUND(H60,2)*ROUND(G60,3),2)</f>
      </c>
      <c r="O60">
        <f>(I60*21)/100</f>
      </c>
      <c t="s">
        <v>17</v>
      </c>
    </row>
    <row r="61" spans="1:5" ht="63.75">
      <c r="A61" s="28" t="s">
        <v>44</v>
      </c>
      <c r="E61" s="29" t="s">
        <v>653</v>
      </c>
    </row>
    <row r="62" spans="1:5" ht="12.75">
      <c r="A62" s="30" t="s">
        <v>45</v>
      </c>
      <c r="E62" s="31" t="s">
        <v>46</v>
      </c>
    </row>
    <row r="63" spans="1:5" ht="102">
      <c r="A63" t="s">
        <v>47</v>
      </c>
      <c r="E63" s="29" t="s">
        <v>649</v>
      </c>
    </row>
    <row r="64" spans="1:18" ht="12.75" customHeight="1">
      <c r="A64" s="5" t="s">
        <v>37</v>
      </c>
      <c s="5"/>
      <c s="35" t="s">
        <v>106</v>
      </c>
      <c s="5"/>
      <c s="21" t="s">
        <v>349</v>
      </c>
      <c s="5"/>
      <c s="5"/>
      <c s="5"/>
      <c s="36">
        <f>0+Q64</f>
      </c>
      <c r="O64">
        <f>0+R64</f>
      </c>
      <c r="Q64">
        <f>0+I65+I69+I73+I77</f>
      </c>
      <c>
        <f>0+O65+O69+O73+O77</f>
      </c>
    </row>
    <row r="65" spans="1:16" ht="12.75">
      <c r="A65" s="18" t="s">
        <v>39</v>
      </c>
      <c s="23" t="s">
        <v>138</v>
      </c>
      <c s="23" t="s">
        <v>351</v>
      </c>
      <c s="18" t="s">
        <v>41</v>
      </c>
      <c s="24" t="s">
        <v>654</v>
      </c>
      <c s="25" t="s">
        <v>118</v>
      </c>
      <c s="26">
        <v>110.59</v>
      </c>
      <c s="27">
        <v>0</v>
      </c>
      <c s="27">
        <f>ROUND(ROUND(H65,2)*ROUND(G65,3),2)</f>
      </c>
      <c r="O65">
        <f>(I65*21)/100</f>
      </c>
      <c t="s">
        <v>17</v>
      </c>
    </row>
    <row r="66" spans="1:5" ht="76.5">
      <c r="A66" s="28" t="s">
        <v>44</v>
      </c>
      <c r="E66" s="29" t="s">
        <v>655</v>
      </c>
    </row>
    <row r="67" spans="1:5" ht="25.5">
      <c r="A67" s="30" t="s">
        <v>45</v>
      </c>
      <c r="E67" s="31" t="s">
        <v>656</v>
      </c>
    </row>
    <row r="68" spans="1:5" ht="255">
      <c r="A68" t="s">
        <v>47</v>
      </c>
      <c r="E68" s="29" t="s">
        <v>657</v>
      </c>
    </row>
    <row r="69" spans="1:16" ht="12.75">
      <c r="A69" s="18" t="s">
        <v>39</v>
      </c>
      <c s="23" t="s">
        <v>145</v>
      </c>
      <c s="23" t="s">
        <v>658</v>
      </c>
      <c s="18" t="s">
        <v>41</v>
      </c>
      <c s="24" t="s">
        <v>659</v>
      </c>
      <c s="25" t="s">
        <v>118</v>
      </c>
      <c s="26">
        <v>148.09</v>
      </c>
      <c s="27">
        <v>0</v>
      </c>
      <c s="27">
        <f>ROUND(ROUND(H69,2)*ROUND(G69,3),2)</f>
      </c>
      <c r="O69">
        <f>(I69*21)/100</f>
      </c>
      <c t="s">
        <v>17</v>
      </c>
    </row>
    <row r="70" spans="1:5" ht="12.75">
      <c r="A70" s="28" t="s">
        <v>44</v>
      </c>
      <c r="E70" s="29" t="s">
        <v>660</v>
      </c>
    </row>
    <row r="71" spans="1:5" ht="12.75">
      <c r="A71" s="30" t="s">
        <v>45</v>
      </c>
      <c r="E71" s="31" t="s">
        <v>661</v>
      </c>
    </row>
    <row r="72" spans="1:5" ht="38.25">
      <c r="A72" t="s">
        <v>47</v>
      </c>
      <c r="E72" s="29" t="s">
        <v>662</v>
      </c>
    </row>
    <row r="73" spans="1:16" ht="12.75">
      <c r="A73" s="18" t="s">
        <v>39</v>
      </c>
      <c s="23" t="s">
        <v>151</v>
      </c>
      <c s="23" t="s">
        <v>663</v>
      </c>
      <c s="18" t="s">
        <v>41</v>
      </c>
      <c s="24" t="s">
        <v>664</v>
      </c>
      <c s="25" t="s">
        <v>118</v>
      </c>
      <c s="26">
        <v>110.59</v>
      </c>
      <c s="27">
        <v>0</v>
      </c>
      <c s="27">
        <f>ROUND(ROUND(H73,2)*ROUND(G73,3),2)</f>
      </c>
      <c r="O73">
        <f>(I73*21)/100</f>
      </c>
      <c t="s">
        <v>17</v>
      </c>
    </row>
    <row r="74" spans="1:5" ht="12.75">
      <c r="A74" s="28" t="s">
        <v>44</v>
      </c>
      <c r="E74" s="29" t="s">
        <v>665</v>
      </c>
    </row>
    <row r="75" spans="1:5" ht="12.75">
      <c r="A75" s="30" t="s">
        <v>45</v>
      </c>
      <c r="E75" s="31" t="s">
        <v>666</v>
      </c>
    </row>
    <row r="76" spans="1:5" ht="51">
      <c r="A76" t="s">
        <v>47</v>
      </c>
      <c r="E76" s="29" t="s">
        <v>667</v>
      </c>
    </row>
    <row r="77" spans="1:16" ht="12.75">
      <c r="A77" s="18" t="s">
        <v>39</v>
      </c>
      <c s="23" t="s">
        <v>157</v>
      </c>
      <c s="23" t="s">
        <v>668</v>
      </c>
      <c s="18" t="s">
        <v>41</v>
      </c>
      <c s="24" t="s">
        <v>669</v>
      </c>
      <c s="25" t="s">
        <v>89</v>
      </c>
      <c s="26">
        <v>1</v>
      </c>
      <c s="27">
        <v>0</v>
      </c>
      <c s="27">
        <f>ROUND(ROUND(H77,2)*ROUND(G77,3),2)</f>
      </c>
      <c r="O77">
        <f>(I77*21)/100</f>
      </c>
      <c t="s">
        <v>17</v>
      </c>
    </row>
    <row r="78" spans="1:5" ht="25.5">
      <c r="A78" s="28" t="s">
        <v>44</v>
      </c>
      <c r="E78" s="29" t="s">
        <v>670</v>
      </c>
    </row>
    <row r="79" spans="1:5" ht="12.75">
      <c r="A79" s="30" t="s">
        <v>45</v>
      </c>
      <c r="E79" s="31" t="s">
        <v>46</v>
      </c>
    </row>
    <row r="80" spans="1:5" ht="12.75">
      <c r="A80" t="s">
        <v>47</v>
      </c>
      <c r="E80" s="29" t="s">
        <v>671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0+O8+O17+O34+O39+O44+O61</f>
      </c>
      <c t="s">
        <v>16</v>
      </c>
    </row>
    <row r="3" spans="1:16" ht="15" customHeight="1">
      <c r="A3" t="s">
        <v>1</v>
      </c>
      <c s="8" t="s">
        <v>4</v>
      </c>
      <c s="9" t="s">
        <v>5</v>
      </c>
      <c s="1"/>
      <c s="10" t="s">
        <v>6</v>
      </c>
      <c s="1"/>
      <c s="4"/>
      <c s="3" t="s">
        <v>672</v>
      </c>
      <c s="32">
        <f>0+I8+I17+I34+I39+I44+I61</f>
      </c>
      <c r="O3" t="s">
        <v>13</v>
      </c>
      <c t="s">
        <v>17</v>
      </c>
    </row>
    <row r="4" spans="1:16" ht="15" customHeight="1">
      <c r="A4" t="s">
        <v>7</v>
      </c>
      <c s="12" t="s">
        <v>12</v>
      </c>
      <c s="13" t="s">
        <v>672</v>
      </c>
      <c s="5"/>
      <c s="14" t="s">
        <v>673</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70</v>
      </c>
      <c s="18" t="s">
        <v>23</v>
      </c>
      <c s="24" t="s">
        <v>71</v>
      </c>
      <c s="25" t="s">
        <v>72</v>
      </c>
      <c s="26">
        <v>3.06</v>
      </c>
      <c s="27">
        <v>0</v>
      </c>
      <c s="27">
        <f>ROUND(ROUND(H9,2)*ROUND(G9,3),2)</f>
      </c>
      <c r="O9">
        <f>(I9*21)/100</f>
      </c>
      <c t="s">
        <v>17</v>
      </c>
    </row>
    <row r="10" spans="1:5" ht="12.75">
      <c r="A10" s="28" t="s">
        <v>44</v>
      </c>
      <c r="E10" s="29" t="s">
        <v>674</v>
      </c>
    </row>
    <row r="11" spans="1:5" ht="25.5">
      <c r="A11" s="30" t="s">
        <v>45</v>
      </c>
      <c r="E11" s="31" t="s">
        <v>675</v>
      </c>
    </row>
    <row r="12" spans="1:5" ht="25.5">
      <c r="A12" t="s">
        <v>47</v>
      </c>
      <c r="E12" s="29" t="s">
        <v>75</v>
      </c>
    </row>
    <row r="13" spans="1:16" ht="12.75">
      <c r="A13" s="18" t="s">
        <v>39</v>
      </c>
      <c s="23" t="s">
        <v>17</v>
      </c>
      <c s="23" t="s">
        <v>70</v>
      </c>
      <c s="18" t="s">
        <v>17</v>
      </c>
      <c s="24" t="s">
        <v>71</v>
      </c>
      <c s="25" t="s">
        <v>72</v>
      </c>
      <c s="26">
        <v>0.575</v>
      </c>
      <c s="27">
        <v>0</v>
      </c>
      <c s="27">
        <f>ROUND(ROUND(H13,2)*ROUND(G13,3),2)</f>
      </c>
      <c r="O13">
        <f>(I13*21)/100</f>
      </c>
      <c t="s">
        <v>17</v>
      </c>
    </row>
    <row r="14" spans="1:5" ht="12.75">
      <c r="A14" s="28" t="s">
        <v>44</v>
      </c>
      <c r="E14" s="29" t="s">
        <v>76</v>
      </c>
    </row>
    <row r="15" spans="1:5" ht="63.75">
      <c r="A15" s="30" t="s">
        <v>45</v>
      </c>
      <c r="E15" s="31" t="s">
        <v>676</v>
      </c>
    </row>
    <row r="16" spans="1:5" ht="25.5">
      <c r="A16" t="s">
        <v>47</v>
      </c>
      <c r="E16" s="29" t="s">
        <v>75</v>
      </c>
    </row>
    <row r="17" spans="1:18" ht="12.75" customHeight="1">
      <c r="A17" s="5" t="s">
        <v>37</v>
      </c>
      <c s="5"/>
      <c s="35" t="s">
        <v>23</v>
      </c>
      <c s="5"/>
      <c s="21" t="s">
        <v>80</v>
      </c>
      <c s="5"/>
      <c s="5"/>
      <c s="5"/>
      <c s="36">
        <f>0+Q17</f>
      </c>
      <c r="O17">
        <f>0+R17</f>
      </c>
      <c r="Q17">
        <f>0+I18+I22+I26+I30</f>
      </c>
      <c>
        <f>0+O18+O22+O26+O30</f>
      </c>
    </row>
    <row r="18" spans="1:16" ht="12.75">
      <c r="A18" s="18" t="s">
        <v>39</v>
      </c>
      <c s="23" t="s">
        <v>16</v>
      </c>
      <c s="23" t="s">
        <v>677</v>
      </c>
      <c s="18" t="s">
        <v>41</v>
      </c>
      <c s="24" t="s">
        <v>678</v>
      </c>
      <c s="25" t="s">
        <v>95</v>
      </c>
      <c s="26">
        <v>1.53</v>
      </c>
      <c s="27">
        <v>0</v>
      </c>
      <c s="27">
        <f>ROUND(ROUND(H18,2)*ROUND(G18,3),2)</f>
      </c>
      <c r="O18">
        <f>(I18*21)/100</f>
      </c>
      <c t="s">
        <v>17</v>
      </c>
    </row>
    <row r="19" spans="1:5" ht="25.5">
      <c r="A19" s="28" t="s">
        <v>44</v>
      </c>
      <c r="E19" s="29" t="s">
        <v>679</v>
      </c>
    </row>
    <row r="20" spans="1:5" ht="12.75">
      <c r="A20" s="30" t="s">
        <v>45</v>
      </c>
      <c r="E20" s="31" t="s">
        <v>680</v>
      </c>
    </row>
    <row r="21" spans="1:5" ht="318.75">
      <c r="A21" t="s">
        <v>47</v>
      </c>
      <c r="E21" s="29" t="s">
        <v>150</v>
      </c>
    </row>
    <row r="22" spans="1:16" ht="12.75">
      <c r="A22" s="18" t="s">
        <v>39</v>
      </c>
      <c s="23" t="s">
        <v>27</v>
      </c>
      <c s="23" t="s">
        <v>681</v>
      </c>
      <c s="18" t="s">
        <v>41</v>
      </c>
      <c s="24" t="s">
        <v>682</v>
      </c>
      <c s="25" t="s">
        <v>141</v>
      </c>
      <c s="26">
        <v>16.83</v>
      </c>
      <c s="27">
        <v>0</v>
      </c>
      <c s="27">
        <f>ROUND(ROUND(H22,2)*ROUND(G22,3),2)</f>
      </c>
      <c r="O22">
        <f>(I22*21)/100</f>
      </c>
      <c t="s">
        <v>17</v>
      </c>
    </row>
    <row r="23" spans="1:5" ht="12.75">
      <c r="A23" s="28" t="s">
        <v>44</v>
      </c>
      <c r="E23" s="29" t="s">
        <v>683</v>
      </c>
    </row>
    <row r="24" spans="1:5" ht="12.75">
      <c r="A24" s="30" t="s">
        <v>45</v>
      </c>
      <c r="E24" s="31" t="s">
        <v>684</v>
      </c>
    </row>
    <row r="25" spans="1:5" ht="76.5">
      <c r="A25" t="s">
        <v>47</v>
      </c>
      <c r="E25" s="29" t="s">
        <v>156</v>
      </c>
    </row>
    <row r="26" spans="1:16" ht="12.75">
      <c r="A26" s="18" t="s">
        <v>39</v>
      </c>
      <c s="23" t="s">
        <v>29</v>
      </c>
      <c s="23" t="s">
        <v>168</v>
      </c>
      <c s="18" t="s">
        <v>41</v>
      </c>
      <c s="24" t="s">
        <v>169</v>
      </c>
      <c s="25" t="s">
        <v>95</v>
      </c>
      <c s="26">
        <v>1.53</v>
      </c>
      <c s="27">
        <v>0</v>
      </c>
      <c s="27">
        <f>ROUND(ROUND(H26,2)*ROUND(G26,3),2)</f>
      </c>
      <c r="O26">
        <f>(I26*21)/100</f>
      </c>
      <c t="s">
        <v>17</v>
      </c>
    </row>
    <row r="27" spans="1:5" ht="12.75">
      <c r="A27" s="28" t="s">
        <v>44</v>
      </c>
      <c r="E27" s="29" t="s">
        <v>170</v>
      </c>
    </row>
    <row r="28" spans="1:5" ht="25.5">
      <c r="A28" s="30" t="s">
        <v>45</v>
      </c>
      <c r="E28" s="31" t="s">
        <v>685</v>
      </c>
    </row>
    <row r="29" spans="1:5" ht="191.25">
      <c r="A29" t="s">
        <v>47</v>
      </c>
      <c r="E29" s="29" t="s">
        <v>172</v>
      </c>
    </row>
    <row r="30" spans="1:16" ht="12.75">
      <c r="A30" s="18" t="s">
        <v>39</v>
      </c>
      <c s="23" t="s">
        <v>31</v>
      </c>
      <c s="23" t="s">
        <v>180</v>
      </c>
      <c s="18" t="s">
        <v>41</v>
      </c>
      <c s="24" t="s">
        <v>181</v>
      </c>
      <c s="25" t="s">
        <v>95</v>
      </c>
      <c s="26">
        <v>1.53</v>
      </c>
      <c s="27">
        <v>0</v>
      </c>
      <c s="27">
        <f>ROUND(ROUND(H30,2)*ROUND(G30,3),2)</f>
      </c>
      <c r="O30">
        <f>(I30*21)/100</f>
      </c>
      <c t="s">
        <v>17</v>
      </c>
    </row>
    <row r="31" spans="1:5" ht="25.5">
      <c r="A31" s="28" t="s">
        <v>44</v>
      </c>
      <c r="E31" s="29" t="s">
        <v>686</v>
      </c>
    </row>
    <row r="32" spans="1:5" ht="12.75">
      <c r="A32" s="30" t="s">
        <v>45</v>
      </c>
      <c r="E32" s="31" t="s">
        <v>680</v>
      </c>
    </row>
    <row r="33" spans="1:5" ht="229.5">
      <c r="A33" t="s">
        <v>47</v>
      </c>
      <c r="E33" s="29" t="s">
        <v>184</v>
      </c>
    </row>
    <row r="34" spans="1:18" ht="12.75" customHeight="1">
      <c r="A34" s="5" t="s">
        <v>37</v>
      </c>
      <c s="5"/>
      <c s="35" t="s">
        <v>31</v>
      </c>
      <c s="5"/>
      <c s="21" t="s">
        <v>687</v>
      </c>
      <c s="5"/>
      <c s="5"/>
      <c s="5"/>
      <c s="36">
        <f>0+Q34</f>
      </c>
      <c r="O34">
        <f>0+R34</f>
      </c>
      <c r="Q34">
        <f>0+I35</f>
      </c>
      <c>
        <f>0+O35</f>
      </c>
    </row>
    <row r="35" spans="1:16" ht="25.5">
      <c r="A35" s="18" t="s">
        <v>39</v>
      </c>
      <c s="23" t="s">
        <v>99</v>
      </c>
      <c s="23" t="s">
        <v>688</v>
      </c>
      <c s="18" t="s">
        <v>41</v>
      </c>
      <c s="24" t="s">
        <v>689</v>
      </c>
      <c s="25" t="s">
        <v>83</v>
      </c>
      <c s="26">
        <v>2.644</v>
      </c>
      <c s="27">
        <v>0</v>
      </c>
      <c s="27">
        <f>ROUND(ROUND(H35,2)*ROUND(G35,3),2)</f>
      </c>
      <c r="O35">
        <f>(I35*21)/100</f>
      </c>
      <c t="s">
        <v>17</v>
      </c>
    </row>
    <row r="36" spans="1:5" ht="25.5">
      <c r="A36" s="28" t="s">
        <v>44</v>
      </c>
      <c r="E36" s="29" t="s">
        <v>690</v>
      </c>
    </row>
    <row r="37" spans="1:5" ht="12.75">
      <c r="A37" s="30" t="s">
        <v>45</v>
      </c>
      <c r="E37" s="31" t="s">
        <v>691</v>
      </c>
    </row>
    <row r="38" spans="1:5" ht="63.75">
      <c r="A38" t="s">
        <v>47</v>
      </c>
      <c r="E38" s="29" t="s">
        <v>692</v>
      </c>
    </row>
    <row r="39" spans="1:18" ht="12.75" customHeight="1">
      <c r="A39" s="5" t="s">
        <v>37</v>
      </c>
      <c s="5"/>
      <c s="35" t="s">
        <v>99</v>
      </c>
      <c s="5"/>
      <c s="21" t="s">
        <v>342</v>
      </c>
      <c s="5"/>
      <c s="5"/>
      <c s="5"/>
      <c s="36">
        <f>0+Q39</f>
      </c>
      <c r="O39">
        <f>0+R39</f>
      </c>
      <c r="Q39">
        <f>0+I40</f>
      </c>
      <c>
        <f>0+O40</f>
      </c>
    </row>
    <row r="40" spans="1:16" ht="25.5">
      <c r="A40" s="18" t="s">
        <v>39</v>
      </c>
      <c s="23" t="s">
        <v>106</v>
      </c>
      <c s="23" t="s">
        <v>693</v>
      </c>
      <c s="18" t="s">
        <v>41</v>
      </c>
      <c s="24" t="s">
        <v>694</v>
      </c>
      <c s="25" t="s">
        <v>83</v>
      </c>
      <c s="26">
        <v>2.644</v>
      </c>
      <c s="27">
        <v>0</v>
      </c>
      <c s="27">
        <f>ROUND(ROUND(H40,2)*ROUND(G40,3),2)</f>
      </c>
      <c r="O40">
        <f>(I40*21)/100</f>
      </c>
      <c t="s">
        <v>17</v>
      </c>
    </row>
    <row r="41" spans="1:5" ht="25.5">
      <c r="A41" s="28" t="s">
        <v>44</v>
      </c>
      <c r="E41" s="29" t="s">
        <v>695</v>
      </c>
    </row>
    <row r="42" spans="1:5" ht="12.75">
      <c r="A42" s="30" t="s">
        <v>45</v>
      </c>
      <c r="E42" s="31" t="s">
        <v>691</v>
      </c>
    </row>
    <row r="43" spans="1:5" ht="191.25">
      <c r="A43" t="s">
        <v>47</v>
      </c>
      <c r="E43" s="29" t="s">
        <v>696</v>
      </c>
    </row>
    <row r="44" spans="1:18" ht="12.75" customHeight="1">
      <c r="A44" s="5" t="s">
        <v>37</v>
      </c>
      <c s="5"/>
      <c s="35" t="s">
        <v>106</v>
      </c>
      <c s="5"/>
      <c s="21" t="s">
        <v>349</v>
      </c>
      <c s="5"/>
      <c s="5"/>
      <c s="5"/>
      <c s="36">
        <f>0+Q44</f>
      </c>
      <c r="O44">
        <f>0+R44</f>
      </c>
      <c r="Q44">
        <f>0+I45+I49+I53+I57</f>
      </c>
      <c>
        <f>0+O45+O49+O53+O57</f>
      </c>
    </row>
    <row r="45" spans="1:16" ht="12.75">
      <c r="A45" s="18" t="s">
        <v>39</v>
      </c>
      <c s="23" t="s">
        <v>34</v>
      </c>
      <c s="23" t="s">
        <v>697</v>
      </c>
      <c s="18" t="s">
        <v>41</v>
      </c>
      <c s="24" t="s">
        <v>698</v>
      </c>
      <c s="25" t="s">
        <v>89</v>
      </c>
      <c s="26">
        <v>1</v>
      </c>
      <c s="27">
        <v>0</v>
      </c>
      <c s="27">
        <f>ROUND(ROUND(H45,2)*ROUND(G45,3),2)</f>
      </c>
      <c r="O45">
        <f>(I45*21)/100</f>
      </c>
      <c t="s">
        <v>17</v>
      </c>
    </row>
    <row r="46" spans="1:5" ht="25.5">
      <c r="A46" s="28" t="s">
        <v>44</v>
      </c>
      <c r="E46" s="29" t="s">
        <v>699</v>
      </c>
    </row>
    <row r="47" spans="1:5" ht="12.75">
      <c r="A47" s="30" t="s">
        <v>45</v>
      </c>
      <c r="E47" s="31" t="s">
        <v>46</v>
      </c>
    </row>
    <row r="48" spans="1:5" ht="12.75">
      <c r="A48" t="s">
        <v>47</v>
      </c>
      <c r="E48" s="29" t="s">
        <v>700</v>
      </c>
    </row>
    <row r="49" spans="1:16" ht="12.75">
      <c r="A49" s="18" t="s">
        <v>39</v>
      </c>
      <c s="23" t="s">
        <v>36</v>
      </c>
      <c s="23" t="s">
        <v>701</v>
      </c>
      <c s="18" t="s">
        <v>23</v>
      </c>
      <c s="24" t="s">
        <v>702</v>
      </c>
      <c s="25" t="s">
        <v>89</v>
      </c>
      <c s="26">
        <v>1</v>
      </c>
      <c s="27">
        <v>0</v>
      </c>
      <c s="27">
        <f>ROUND(ROUND(H49,2)*ROUND(G49,3),2)</f>
      </c>
      <c r="O49">
        <f>(I49*21)/100</f>
      </c>
      <c t="s">
        <v>17</v>
      </c>
    </row>
    <row r="50" spans="1:5" ht="25.5">
      <c r="A50" s="28" t="s">
        <v>44</v>
      </c>
      <c r="E50" s="29" t="s">
        <v>703</v>
      </c>
    </row>
    <row r="51" spans="1:5" ht="12.75">
      <c r="A51" s="30" t="s">
        <v>45</v>
      </c>
      <c r="E51" s="31" t="s">
        <v>46</v>
      </c>
    </row>
    <row r="52" spans="1:5" ht="38.25">
      <c r="A52" t="s">
        <v>47</v>
      </c>
      <c r="E52" s="29" t="s">
        <v>662</v>
      </c>
    </row>
    <row r="53" spans="1:16" ht="12.75">
      <c r="A53" s="18" t="s">
        <v>39</v>
      </c>
      <c s="23" t="s">
        <v>121</v>
      </c>
      <c s="23" t="s">
        <v>701</v>
      </c>
      <c s="18" t="s">
        <v>17</v>
      </c>
      <c s="24" t="s">
        <v>702</v>
      </c>
      <c s="25" t="s">
        <v>89</v>
      </c>
      <c s="26">
        <v>1</v>
      </c>
      <c s="27">
        <v>0</v>
      </c>
      <c s="27">
        <f>ROUND(ROUND(H53,2)*ROUND(G53,3),2)</f>
      </c>
      <c r="O53">
        <f>(I53*21)/100</f>
      </c>
      <c t="s">
        <v>17</v>
      </c>
    </row>
    <row r="54" spans="1:5" ht="25.5">
      <c r="A54" s="28" t="s">
        <v>44</v>
      </c>
      <c r="E54" s="29" t="s">
        <v>704</v>
      </c>
    </row>
    <row r="55" spans="1:5" ht="12.75">
      <c r="A55" s="30" t="s">
        <v>45</v>
      </c>
      <c r="E55" s="31" t="s">
        <v>46</v>
      </c>
    </row>
    <row r="56" spans="1:5" ht="38.25">
      <c r="A56" t="s">
        <v>47</v>
      </c>
      <c r="E56" s="29" t="s">
        <v>662</v>
      </c>
    </row>
    <row r="57" spans="1:16" ht="12.75">
      <c r="A57" s="18" t="s">
        <v>39</v>
      </c>
      <c s="23" t="s">
        <v>126</v>
      </c>
      <c s="23" t="s">
        <v>701</v>
      </c>
      <c s="18" t="s">
        <v>16</v>
      </c>
      <c s="24" t="s">
        <v>702</v>
      </c>
      <c s="25" t="s">
        <v>89</v>
      </c>
      <c s="26">
        <v>2</v>
      </c>
      <c s="27">
        <v>0</v>
      </c>
      <c s="27">
        <f>ROUND(ROUND(H57,2)*ROUND(G57,3),2)</f>
      </c>
      <c r="O57">
        <f>(I57*21)/100</f>
      </c>
      <c t="s">
        <v>17</v>
      </c>
    </row>
    <row r="58" spans="1:5" ht="25.5">
      <c r="A58" s="28" t="s">
        <v>44</v>
      </c>
      <c r="E58" s="29" t="s">
        <v>705</v>
      </c>
    </row>
    <row r="59" spans="1:5" ht="12.75">
      <c r="A59" s="30" t="s">
        <v>45</v>
      </c>
      <c r="E59" s="31" t="s">
        <v>573</v>
      </c>
    </row>
    <row r="60" spans="1:5" ht="38.25">
      <c r="A60" t="s">
        <v>47</v>
      </c>
      <c r="E60" s="29" t="s">
        <v>662</v>
      </c>
    </row>
    <row r="61" spans="1:18" ht="12.75" customHeight="1">
      <c r="A61" s="5" t="s">
        <v>37</v>
      </c>
      <c s="5"/>
      <c s="35" t="s">
        <v>34</v>
      </c>
      <c s="5"/>
      <c s="21" t="s">
        <v>367</v>
      </c>
      <c s="5"/>
      <c s="5"/>
      <c s="5"/>
      <c s="36">
        <f>0+Q61</f>
      </c>
      <c r="O61">
        <f>0+R61</f>
      </c>
      <c r="Q61">
        <f>0+I62+I66+I70+I74</f>
      </c>
      <c>
        <f>0+O62+O66+O70+O74</f>
      </c>
    </row>
    <row r="62" spans="1:16" ht="12.75">
      <c r="A62" s="18" t="s">
        <v>39</v>
      </c>
      <c s="23" t="s">
        <v>132</v>
      </c>
      <c s="23" t="s">
        <v>454</v>
      </c>
      <c s="18" t="s">
        <v>23</v>
      </c>
      <c s="24" t="s">
        <v>455</v>
      </c>
      <c s="25" t="s">
        <v>95</v>
      </c>
      <c s="26">
        <v>0.09</v>
      </c>
      <c s="27">
        <v>0</v>
      </c>
      <c s="27">
        <f>ROUND(ROUND(H62,2)*ROUND(G62,3),2)</f>
      </c>
      <c r="O62">
        <f>(I62*21)/100</f>
      </c>
      <c t="s">
        <v>17</v>
      </c>
    </row>
    <row r="63" spans="1:5" ht="25.5">
      <c r="A63" s="28" t="s">
        <v>44</v>
      </c>
      <c r="E63" s="29" t="s">
        <v>706</v>
      </c>
    </row>
    <row r="64" spans="1:5" ht="12.75">
      <c r="A64" s="30" t="s">
        <v>45</v>
      </c>
      <c r="E64" s="31" t="s">
        <v>707</v>
      </c>
    </row>
    <row r="65" spans="1:5" ht="102">
      <c r="A65" t="s">
        <v>47</v>
      </c>
      <c r="E65" s="29" t="s">
        <v>435</v>
      </c>
    </row>
    <row r="66" spans="1:16" ht="12.75">
      <c r="A66" s="18" t="s">
        <v>39</v>
      </c>
      <c s="23" t="s">
        <v>138</v>
      </c>
      <c s="23" t="s">
        <v>454</v>
      </c>
      <c s="18" t="s">
        <v>17</v>
      </c>
      <c s="24" t="s">
        <v>455</v>
      </c>
      <c s="25" t="s">
        <v>95</v>
      </c>
      <c s="26">
        <v>0.16</v>
      </c>
      <c s="27">
        <v>0</v>
      </c>
      <c s="27">
        <f>ROUND(ROUND(H66,2)*ROUND(G66,3),2)</f>
      </c>
      <c r="O66">
        <f>(I66*21)/100</f>
      </c>
      <c t="s">
        <v>17</v>
      </c>
    </row>
    <row r="67" spans="1:5" ht="25.5">
      <c r="A67" s="28" t="s">
        <v>44</v>
      </c>
      <c r="E67" s="29" t="s">
        <v>708</v>
      </c>
    </row>
    <row r="68" spans="1:5" ht="12.75">
      <c r="A68" s="30" t="s">
        <v>45</v>
      </c>
      <c r="E68" s="31" t="s">
        <v>709</v>
      </c>
    </row>
    <row r="69" spans="1:5" ht="102">
      <c r="A69" t="s">
        <v>47</v>
      </c>
      <c r="E69" s="29" t="s">
        <v>435</v>
      </c>
    </row>
    <row r="70" spans="1:16" ht="12.75">
      <c r="A70" s="18" t="s">
        <v>39</v>
      </c>
      <c s="23" t="s">
        <v>145</v>
      </c>
      <c s="23" t="s">
        <v>468</v>
      </c>
      <c s="18" t="s">
        <v>23</v>
      </c>
      <c s="24" t="s">
        <v>469</v>
      </c>
      <c s="25" t="s">
        <v>102</v>
      </c>
      <c s="26">
        <v>2.277</v>
      </c>
      <c s="27">
        <v>0</v>
      </c>
      <c s="27">
        <f>ROUND(ROUND(H70,2)*ROUND(G70,3),2)</f>
      </c>
      <c r="O70">
        <f>(I70*21)/100</f>
      </c>
      <c t="s">
        <v>17</v>
      </c>
    </row>
    <row r="71" spans="1:5" ht="12.75">
      <c r="A71" s="28" t="s">
        <v>44</v>
      </c>
      <c r="E71" s="29" t="s">
        <v>710</v>
      </c>
    </row>
    <row r="72" spans="1:5" ht="12.75">
      <c r="A72" s="30" t="s">
        <v>45</v>
      </c>
      <c r="E72" s="31" t="s">
        <v>711</v>
      </c>
    </row>
    <row r="73" spans="1:5" ht="25.5">
      <c r="A73" t="s">
        <v>47</v>
      </c>
      <c r="E73" s="29" t="s">
        <v>115</v>
      </c>
    </row>
    <row r="74" spans="1:16" ht="12.75">
      <c r="A74" s="18" t="s">
        <v>39</v>
      </c>
      <c s="23" t="s">
        <v>151</v>
      </c>
      <c s="23" t="s">
        <v>468</v>
      </c>
      <c s="18" t="s">
        <v>17</v>
      </c>
      <c s="24" t="s">
        <v>469</v>
      </c>
      <c s="25" t="s">
        <v>102</v>
      </c>
      <c s="26">
        <v>4.048</v>
      </c>
      <c s="27">
        <v>0</v>
      </c>
      <c s="27">
        <f>ROUND(ROUND(H74,2)*ROUND(G74,3),2)</f>
      </c>
      <c r="O74">
        <f>(I74*21)/100</f>
      </c>
      <c t="s">
        <v>17</v>
      </c>
    </row>
    <row r="75" spans="1:5" ht="12.75">
      <c r="A75" s="28" t="s">
        <v>44</v>
      </c>
      <c r="E75" s="29" t="s">
        <v>712</v>
      </c>
    </row>
    <row r="76" spans="1:5" ht="12.75">
      <c r="A76" s="30" t="s">
        <v>45</v>
      </c>
      <c r="E76" s="31" t="s">
        <v>713</v>
      </c>
    </row>
    <row r="77" spans="1:5" ht="25.5">
      <c r="A77" t="s">
        <v>47</v>
      </c>
      <c r="E77" s="29" t="s">
        <v>115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0+O8+O17+O66+O71+O76</f>
      </c>
      <c t="s">
        <v>16</v>
      </c>
    </row>
    <row r="3" spans="1:16" ht="15" customHeight="1">
      <c r="A3" t="s">
        <v>1</v>
      </c>
      <c s="8" t="s">
        <v>4</v>
      </c>
      <c s="9" t="s">
        <v>5</v>
      </c>
      <c s="1"/>
      <c s="10" t="s">
        <v>6</v>
      </c>
      <c s="1"/>
      <c s="4"/>
      <c s="3" t="s">
        <v>714</v>
      </c>
      <c s="32">
        <f>0+I8+I17+I66+I71+I76</f>
      </c>
      <c r="O3" t="s">
        <v>13</v>
      </c>
      <c t="s">
        <v>17</v>
      </c>
    </row>
    <row r="4" spans="1:16" ht="15" customHeight="1">
      <c r="A4" t="s">
        <v>7</v>
      </c>
      <c s="12" t="s">
        <v>12</v>
      </c>
      <c s="13" t="s">
        <v>714</v>
      </c>
      <c s="5"/>
      <c s="14" t="s">
        <v>715</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70</v>
      </c>
      <c s="18" t="s">
        <v>23</v>
      </c>
      <c s="24" t="s">
        <v>71</v>
      </c>
      <c s="25" t="s">
        <v>72</v>
      </c>
      <c s="26">
        <v>696</v>
      </c>
      <c s="27">
        <v>0</v>
      </c>
      <c s="27">
        <f>ROUND(ROUND(H9,2)*ROUND(G9,3),2)</f>
      </c>
      <c r="O9">
        <f>(I9*21)/100</f>
      </c>
      <c t="s">
        <v>17</v>
      </c>
    </row>
    <row r="10" spans="1:5" ht="12.75">
      <c r="A10" s="28" t="s">
        <v>44</v>
      </c>
      <c r="E10" s="29" t="s">
        <v>674</v>
      </c>
    </row>
    <row r="11" spans="1:5" ht="63.75">
      <c r="A11" s="30" t="s">
        <v>45</v>
      </c>
      <c r="E11" s="31" t="s">
        <v>716</v>
      </c>
    </row>
    <row r="12" spans="1:5" ht="25.5">
      <c r="A12" t="s">
        <v>47</v>
      </c>
      <c r="E12" s="29" t="s">
        <v>75</v>
      </c>
    </row>
    <row r="13" spans="1:16" ht="12.75">
      <c r="A13" s="18" t="s">
        <v>39</v>
      </c>
      <c s="23" t="s">
        <v>17</v>
      </c>
      <c s="23" t="s">
        <v>70</v>
      </c>
      <c s="18" t="s">
        <v>17</v>
      </c>
      <c s="24" t="s">
        <v>71</v>
      </c>
      <c s="25" t="s">
        <v>72</v>
      </c>
      <c s="26">
        <v>46.8</v>
      </c>
      <c s="27">
        <v>0</v>
      </c>
      <c s="27">
        <f>ROUND(ROUND(H13,2)*ROUND(G13,3),2)</f>
      </c>
      <c r="O13">
        <f>(I13*21)/100</f>
      </c>
      <c t="s">
        <v>17</v>
      </c>
    </row>
    <row r="14" spans="1:5" ht="12.75">
      <c r="A14" s="28" t="s">
        <v>44</v>
      </c>
      <c r="E14" s="29" t="s">
        <v>78</v>
      </c>
    </row>
    <row r="15" spans="1:5" ht="25.5">
      <c r="A15" s="30" t="s">
        <v>45</v>
      </c>
      <c r="E15" s="31" t="s">
        <v>717</v>
      </c>
    </row>
    <row r="16" spans="1:5" ht="25.5">
      <c r="A16" t="s">
        <v>47</v>
      </c>
      <c r="E16" s="29" t="s">
        <v>75</v>
      </c>
    </row>
    <row r="17" spans="1:18" ht="12.75" customHeight="1">
      <c r="A17" s="5" t="s">
        <v>37</v>
      </c>
      <c s="5"/>
      <c s="35" t="s">
        <v>23</v>
      </c>
      <c s="5"/>
      <c s="21" t="s">
        <v>80</v>
      </c>
      <c s="5"/>
      <c s="5"/>
      <c s="5"/>
      <c s="36">
        <f>0+Q17</f>
      </c>
      <c r="O17">
        <f>0+R17</f>
      </c>
      <c r="Q17">
        <f>0+I18+I22+I26+I30+I34+I38+I42+I46+I50+I54+I58+I62</f>
      </c>
      <c>
        <f>0+O18+O22+O26+O30+O34+O38+O42+O46+O50+O54+O58+O62</f>
      </c>
    </row>
    <row r="18" spans="1:16" ht="12.75">
      <c r="A18" s="18" t="s">
        <v>39</v>
      </c>
      <c s="23" t="s">
        <v>16</v>
      </c>
      <c s="23" t="s">
        <v>718</v>
      </c>
      <c s="18" t="s">
        <v>41</v>
      </c>
      <c s="24" t="s">
        <v>719</v>
      </c>
      <c s="25" t="s">
        <v>83</v>
      </c>
      <c s="26">
        <v>428</v>
      </c>
      <c s="27">
        <v>0</v>
      </c>
      <c s="27">
        <f>ROUND(ROUND(H18,2)*ROUND(G18,3),2)</f>
      </c>
      <c r="O18">
        <f>(I18*21)/100</f>
      </c>
      <c t="s">
        <v>17</v>
      </c>
    </row>
    <row r="19" spans="1:5" ht="25.5">
      <c r="A19" s="28" t="s">
        <v>44</v>
      </c>
      <c r="E19" s="29" t="s">
        <v>720</v>
      </c>
    </row>
    <row r="20" spans="1:5" ht="12.75">
      <c r="A20" s="30" t="s">
        <v>45</v>
      </c>
      <c r="E20" s="31" t="s">
        <v>721</v>
      </c>
    </row>
    <row r="21" spans="1:5" ht="25.5">
      <c r="A21" t="s">
        <v>47</v>
      </c>
      <c r="E21" s="29" t="s">
        <v>722</v>
      </c>
    </row>
    <row r="22" spans="1:16" ht="25.5">
      <c r="A22" s="18" t="s">
        <v>39</v>
      </c>
      <c s="23" t="s">
        <v>27</v>
      </c>
      <c s="23" t="s">
        <v>723</v>
      </c>
      <c s="18" t="s">
        <v>41</v>
      </c>
      <c s="24" t="s">
        <v>724</v>
      </c>
      <c s="25" t="s">
        <v>95</v>
      </c>
      <c s="26">
        <v>19.5</v>
      </c>
      <c s="27">
        <v>0</v>
      </c>
      <c s="27">
        <f>ROUND(ROUND(H22,2)*ROUND(G22,3),2)</f>
      </c>
      <c r="O22">
        <f>(I22*21)/100</f>
      </c>
      <c t="s">
        <v>17</v>
      </c>
    </row>
    <row r="23" spans="1:5" ht="25.5">
      <c r="A23" s="28" t="s">
        <v>44</v>
      </c>
      <c r="E23" s="29" t="s">
        <v>725</v>
      </c>
    </row>
    <row r="24" spans="1:5" ht="12.75">
      <c r="A24" s="30" t="s">
        <v>45</v>
      </c>
      <c r="E24" s="31" t="s">
        <v>726</v>
      </c>
    </row>
    <row r="25" spans="1:5" ht="63.75">
      <c r="A25" t="s">
        <v>47</v>
      </c>
      <c r="E25" s="29" t="s">
        <v>98</v>
      </c>
    </row>
    <row r="26" spans="1:16" ht="25.5">
      <c r="A26" s="18" t="s">
        <v>39</v>
      </c>
      <c s="23" t="s">
        <v>29</v>
      </c>
      <c s="23" t="s">
        <v>727</v>
      </c>
      <c s="18" t="s">
        <v>41</v>
      </c>
      <c s="24" t="s">
        <v>728</v>
      </c>
      <c s="25" t="s">
        <v>102</v>
      </c>
      <c s="26">
        <v>514.8</v>
      </c>
      <c s="27">
        <v>0</v>
      </c>
      <c s="27">
        <f>ROUND(ROUND(H26,2)*ROUND(G26,3),2)</f>
      </c>
      <c r="O26">
        <f>(I26*21)/100</f>
      </c>
      <c t="s">
        <v>17</v>
      </c>
    </row>
    <row r="27" spans="1:5" ht="12.75">
      <c r="A27" s="28" t="s">
        <v>44</v>
      </c>
      <c r="E27" s="29" t="s">
        <v>729</v>
      </c>
    </row>
    <row r="28" spans="1:5" ht="12.75">
      <c r="A28" s="30" t="s">
        <v>45</v>
      </c>
      <c r="E28" s="31" t="s">
        <v>730</v>
      </c>
    </row>
    <row r="29" spans="1:5" ht="76.5">
      <c r="A29" t="s">
        <v>47</v>
      </c>
      <c r="E29" s="29" t="s">
        <v>105</v>
      </c>
    </row>
    <row r="30" spans="1:16" ht="12.75">
      <c r="A30" s="18" t="s">
        <v>39</v>
      </c>
      <c s="23" t="s">
        <v>31</v>
      </c>
      <c s="23" t="s">
        <v>677</v>
      </c>
      <c s="18" t="s">
        <v>41</v>
      </c>
      <c s="24" t="s">
        <v>678</v>
      </c>
      <c s="25" t="s">
        <v>95</v>
      </c>
      <c s="26">
        <v>57</v>
      </c>
      <c s="27">
        <v>0</v>
      </c>
      <c s="27">
        <f>ROUND(ROUND(H30,2)*ROUND(G30,3),2)</f>
      </c>
      <c r="O30">
        <f>(I30*21)/100</f>
      </c>
      <c t="s">
        <v>17</v>
      </c>
    </row>
    <row r="31" spans="1:5" ht="25.5">
      <c r="A31" s="28" t="s">
        <v>44</v>
      </c>
      <c r="E31" s="29" t="s">
        <v>731</v>
      </c>
    </row>
    <row r="32" spans="1:5" ht="12.75">
      <c r="A32" s="30" t="s">
        <v>45</v>
      </c>
      <c r="E32" s="31" t="s">
        <v>732</v>
      </c>
    </row>
    <row r="33" spans="1:5" ht="318.75">
      <c r="A33" t="s">
        <v>47</v>
      </c>
      <c r="E33" s="29" t="s">
        <v>150</v>
      </c>
    </row>
    <row r="34" spans="1:16" ht="12.75">
      <c r="A34" s="18" t="s">
        <v>39</v>
      </c>
      <c s="23" t="s">
        <v>99</v>
      </c>
      <c s="23" t="s">
        <v>681</v>
      </c>
      <c s="18" t="s">
        <v>41</v>
      </c>
      <c s="24" t="s">
        <v>682</v>
      </c>
      <c s="25" t="s">
        <v>141</v>
      </c>
      <c s="26">
        <v>627</v>
      </c>
      <c s="27">
        <v>0</v>
      </c>
      <c s="27">
        <f>ROUND(ROUND(H34,2)*ROUND(G34,3),2)</f>
      </c>
      <c r="O34">
        <f>(I34*21)/100</f>
      </c>
      <c t="s">
        <v>17</v>
      </c>
    </row>
    <row r="35" spans="1:5" ht="12.75">
      <c r="A35" s="28" t="s">
        <v>44</v>
      </c>
      <c r="E35" s="29" t="s">
        <v>683</v>
      </c>
    </row>
    <row r="36" spans="1:5" ht="12.75">
      <c r="A36" s="30" t="s">
        <v>45</v>
      </c>
      <c r="E36" s="31" t="s">
        <v>733</v>
      </c>
    </row>
    <row r="37" spans="1:5" ht="25.5">
      <c r="A37" t="s">
        <v>47</v>
      </c>
      <c r="E37" s="29" t="s">
        <v>144</v>
      </c>
    </row>
    <row r="38" spans="1:16" ht="12.75">
      <c r="A38" s="18" t="s">
        <v>39</v>
      </c>
      <c s="23" t="s">
        <v>106</v>
      </c>
      <c s="23" t="s">
        <v>146</v>
      </c>
      <c s="18" t="s">
        <v>41</v>
      </c>
      <c s="24" t="s">
        <v>147</v>
      </c>
      <c s="25" t="s">
        <v>95</v>
      </c>
      <c s="26">
        <v>291</v>
      </c>
      <c s="27">
        <v>0</v>
      </c>
      <c s="27">
        <f>ROUND(ROUND(H38,2)*ROUND(G38,3),2)</f>
      </c>
      <c r="O38">
        <f>(I38*21)/100</f>
      </c>
      <c t="s">
        <v>17</v>
      </c>
    </row>
    <row r="39" spans="1:5" ht="25.5">
      <c r="A39" s="28" t="s">
        <v>44</v>
      </c>
      <c r="E39" s="29" t="s">
        <v>725</v>
      </c>
    </row>
    <row r="40" spans="1:5" ht="12.75">
      <c r="A40" s="30" t="s">
        <v>45</v>
      </c>
      <c r="E40" s="31" t="s">
        <v>734</v>
      </c>
    </row>
    <row r="41" spans="1:5" ht="318.75">
      <c r="A41" t="s">
        <v>47</v>
      </c>
      <c r="E41" s="29" t="s">
        <v>150</v>
      </c>
    </row>
    <row r="42" spans="1:16" ht="12.75">
      <c r="A42" s="18" t="s">
        <v>39</v>
      </c>
      <c s="23" t="s">
        <v>34</v>
      </c>
      <c s="23" t="s">
        <v>152</v>
      </c>
      <c s="18" t="s">
        <v>41</v>
      </c>
      <c s="24" t="s">
        <v>153</v>
      </c>
      <c s="25" t="s">
        <v>141</v>
      </c>
      <c s="26">
        <v>3201</v>
      </c>
      <c s="27">
        <v>0</v>
      </c>
      <c s="27">
        <f>ROUND(ROUND(H42,2)*ROUND(G42,3),2)</f>
      </c>
      <c r="O42">
        <f>(I42*21)/100</f>
      </c>
      <c t="s">
        <v>17</v>
      </c>
    </row>
    <row r="43" spans="1:5" ht="12.75">
      <c r="A43" s="28" t="s">
        <v>44</v>
      </c>
      <c r="E43" s="29" t="s">
        <v>154</v>
      </c>
    </row>
    <row r="44" spans="1:5" ht="12.75">
      <c r="A44" s="30" t="s">
        <v>45</v>
      </c>
      <c r="E44" s="31" t="s">
        <v>735</v>
      </c>
    </row>
    <row r="45" spans="1:5" ht="25.5">
      <c r="A45" t="s">
        <v>47</v>
      </c>
      <c r="E45" s="29" t="s">
        <v>144</v>
      </c>
    </row>
    <row r="46" spans="1:16" ht="12.75">
      <c r="A46" s="18" t="s">
        <v>39</v>
      </c>
      <c s="23" t="s">
        <v>36</v>
      </c>
      <c s="23" t="s">
        <v>168</v>
      </c>
      <c s="18" t="s">
        <v>41</v>
      </c>
      <c s="24" t="s">
        <v>169</v>
      </c>
      <c s="25" t="s">
        <v>95</v>
      </c>
      <c s="26">
        <v>348</v>
      </c>
      <c s="27">
        <v>0</v>
      </c>
      <c s="27">
        <f>ROUND(ROUND(H46,2)*ROUND(G46,3),2)</f>
      </c>
      <c r="O46">
        <f>(I46*21)/100</f>
      </c>
      <c t="s">
        <v>17</v>
      </c>
    </row>
    <row r="47" spans="1:5" ht="12.75">
      <c r="A47" s="28" t="s">
        <v>44</v>
      </c>
      <c r="E47" s="29" t="s">
        <v>170</v>
      </c>
    </row>
    <row r="48" spans="1:5" ht="63.75">
      <c r="A48" s="30" t="s">
        <v>45</v>
      </c>
      <c r="E48" s="31" t="s">
        <v>736</v>
      </c>
    </row>
    <row r="49" spans="1:5" ht="191.25">
      <c r="A49" t="s">
        <v>47</v>
      </c>
      <c r="E49" s="29" t="s">
        <v>172</v>
      </c>
    </row>
    <row r="50" spans="1:16" ht="12.75">
      <c r="A50" s="18" t="s">
        <v>39</v>
      </c>
      <c s="23" t="s">
        <v>121</v>
      </c>
      <c s="23" t="s">
        <v>180</v>
      </c>
      <c s="18" t="s">
        <v>41</v>
      </c>
      <c s="24" t="s">
        <v>181</v>
      </c>
      <c s="25" t="s">
        <v>95</v>
      </c>
      <c s="26">
        <v>250.5</v>
      </c>
      <c s="27">
        <v>0</v>
      </c>
      <c s="27">
        <f>ROUND(ROUND(H50,2)*ROUND(G50,3),2)</f>
      </c>
      <c r="O50">
        <f>(I50*21)/100</f>
      </c>
      <c t="s">
        <v>17</v>
      </c>
    </row>
    <row r="51" spans="1:5" ht="38.25">
      <c r="A51" s="28" t="s">
        <v>44</v>
      </c>
      <c r="E51" s="29" t="s">
        <v>737</v>
      </c>
    </row>
    <row r="52" spans="1:5" ht="12.75">
      <c r="A52" s="30" t="s">
        <v>45</v>
      </c>
      <c r="E52" s="31" t="s">
        <v>738</v>
      </c>
    </row>
    <row r="53" spans="1:5" ht="229.5">
      <c r="A53" t="s">
        <v>47</v>
      </c>
      <c r="E53" s="29" t="s">
        <v>184</v>
      </c>
    </row>
    <row r="54" spans="1:16" ht="12.75">
      <c r="A54" s="18" t="s">
        <v>39</v>
      </c>
      <c s="23" t="s">
        <v>126</v>
      </c>
      <c s="23" t="s">
        <v>739</v>
      </c>
      <c s="18" t="s">
        <v>41</v>
      </c>
      <c s="24" t="s">
        <v>740</v>
      </c>
      <c s="25" t="s">
        <v>83</v>
      </c>
      <c s="26">
        <v>905</v>
      </c>
      <c s="27">
        <v>0</v>
      </c>
      <c s="27">
        <f>ROUND(ROUND(H54,2)*ROUND(G54,3),2)</f>
      </c>
      <c r="O54">
        <f>(I54*21)/100</f>
      </c>
      <c t="s">
        <v>17</v>
      </c>
    </row>
    <row r="55" spans="1:5" ht="12.75">
      <c r="A55" s="28" t="s">
        <v>44</v>
      </c>
      <c r="E55" s="29" t="s">
        <v>741</v>
      </c>
    </row>
    <row r="56" spans="1:5" ht="12.75">
      <c r="A56" s="30" t="s">
        <v>45</v>
      </c>
      <c r="E56" s="31" t="s">
        <v>742</v>
      </c>
    </row>
    <row r="57" spans="1:5" ht="38.25">
      <c r="A57" t="s">
        <v>47</v>
      </c>
      <c r="E57" s="29" t="s">
        <v>743</v>
      </c>
    </row>
    <row r="58" spans="1:16" ht="12.75">
      <c r="A58" s="18" t="s">
        <v>39</v>
      </c>
      <c s="23" t="s">
        <v>132</v>
      </c>
      <c s="23" t="s">
        <v>744</v>
      </c>
      <c s="18" t="s">
        <v>41</v>
      </c>
      <c s="24" t="s">
        <v>745</v>
      </c>
      <c s="25" t="s">
        <v>83</v>
      </c>
      <c s="26">
        <v>905</v>
      </c>
      <c s="27">
        <v>0</v>
      </c>
      <c s="27">
        <f>ROUND(ROUND(H58,2)*ROUND(G58,3),2)</f>
      </c>
      <c r="O58">
        <f>(I58*21)/100</f>
      </c>
      <c t="s">
        <v>17</v>
      </c>
    </row>
    <row r="59" spans="1:5" ht="25.5">
      <c r="A59" s="28" t="s">
        <v>44</v>
      </c>
      <c r="E59" s="29" t="s">
        <v>746</v>
      </c>
    </row>
    <row r="60" spans="1:5" ht="12.75">
      <c r="A60" s="30" t="s">
        <v>45</v>
      </c>
      <c r="E60" s="31" t="s">
        <v>742</v>
      </c>
    </row>
    <row r="61" spans="1:5" ht="12.75">
      <c r="A61" t="s">
        <v>47</v>
      </c>
      <c r="E61" s="29" t="s">
        <v>211</v>
      </c>
    </row>
    <row r="62" spans="1:16" ht="12.75">
      <c r="A62" s="18" t="s">
        <v>39</v>
      </c>
      <c s="23" t="s">
        <v>138</v>
      </c>
      <c s="23" t="s">
        <v>218</v>
      </c>
      <c s="18" t="s">
        <v>41</v>
      </c>
      <c s="24" t="s">
        <v>219</v>
      </c>
      <c s="25" t="s">
        <v>83</v>
      </c>
      <c s="26">
        <v>428</v>
      </c>
      <c s="27">
        <v>0</v>
      </c>
      <c s="27">
        <f>ROUND(ROUND(H62,2)*ROUND(G62,3),2)</f>
      </c>
      <c r="O62">
        <f>(I62*21)/100</f>
      </c>
      <c t="s">
        <v>17</v>
      </c>
    </row>
    <row r="63" spans="1:5" ht="12.75">
      <c r="A63" s="28" t="s">
        <v>44</v>
      </c>
      <c r="E63" s="29" t="s">
        <v>741</v>
      </c>
    </row>
    <row r="64" spans="1:5" ht="12.75">
      <c r="A64" s="30" t="s">
        <v>45</v>
      </c>
      <c r="E64" s="31" t="s">
        <v>721</v>
      </c>
    </row>
    <row r="65" spans="1:5" ht="25.5">
      <c r="A65" t="s">
        <v>47</v>
      </c>
      <c r="E65" s="29" t="s">
        <v>221</v>
      </c>
    </row>
    <row r="66" spans="1:18" ht="12.75" customHeight="1">
      <c r="A66" s="5" t="s">
        <v>37</v>
      </c>
      <c s="5"/>
      <c s="35" t="s">
        <v>17</v>
      </c>
      <c s="5"/>
      <c s="21" t="s">
        <v>529</v>
      </c>
      <c s="5"/>
      <c s="5"/>
      <c s="5"/>
      <c s="36">
        <f>0+Q66</f>
      </c>
      <c r="O66">
        <f>0+R66</f>
      </c>
      <c r="Q66">
        <f>0+I67</f>
      </c>
      <c>
        <f>0+O67</f>
      </c>
    </row>
    <row r="67" spans="1:16" ht="12.75">
      <c r="A67" s="18" t="s">
        <v>39</v>
      </c>
      <c s="23" t="s">
        <v>145</v>
      </c>
      <c s="23" t="s">
        <v>747</v>
      </c>
      <c s="18" t="s">
        <v>41</v>
      </c>
      <c s="24" t="s">
        <v>748</v>
      </c>
      <c s="25" t="s">
        <v>95</v>
      </c>
      <c s="26">
        <v>24</v>
      </c>
      <c s="27">
        <v>0</v>
      </c>
      <c s="27">
        <f>ROUND(ROUND(H67,2)*ROUND(G67,3),2)</f>
      </c>
      <c r="O67">
        <f>(I67*21)/100</f>
      </c>
      <c t="s">
        <v>17</v>
      </c>
    </row>
    <row r="68" spans="1:5" ht="38.25">
      <c r="A68" s="28" t="s">
        <v>44</v>
      </c>
      <c r="E68" s="29" t="s">
        <v>749</v>
      </c>
    </row>
    <row r="69" spans="1:5" ht="12.75">
      <c r="A69" s="30" t="s">
        <v>45</v>
      </c>
      <c r="E69" s="31" t="s">
        <v>750</v>
      </c>
    </row>
    <row r="70" spans="1:5" ht="357">
      <c r="A70" t="s">
        <v>47</v>
      </c>
      <c r="E70" s="29" t="s">
        <v>255</v>
      </c>
    </row>
    <row r="71" spans="1:18" ht="12.75" customHeight="1">
      <c r="A71" s="5" t="s">
        <v>37</v>
      </c>
      <c s="5"/>
      <c s="35" t="s">
        <v>27</v>
      </c>
      <c s="5"/>
      <c s="21" t="s">
        <v>243</v>
      </c>
      <c s="5"/>
      <c s="5"/>
      <c s="5"/>
      <c s="36">
        <f>0+Q71</f>
      </c>
      <c r="O71">
        <f>0+R71</f>
      </c>
      <c r="Q71">
        <f>0+I72</f>
      </c>
      <c>
        <f>0+O72</f>
      </c>
    </row>
    <row r="72" spans="1:16" ht="12.75">
      <c r="A72" s="18" t="s">
        <v>39</v>
      </c>
      <c s="23" t="s">
        <v>151</v>
      </c>
      <c s="23" t="s">
        <v>265</v>
      </c>
      <c s="18" t="s">
        <v>41</v>
      </c>
      <c s="24" t="s">
        <v>266</v>
      </c>
      <c s="25" t="s">
        <v>95</v>
      </c>
      <c s="26">
        <v>93</v>
      </c>
      <c s="27">
        <v>0</v>
      </c>
      <c s="27">
        <f>ROUND(ROUND(H72,2)*ROUND(G72,3),2)</f>
      </c>
      <c r="O72">
        <f>(I72*21)/100</f>
      </c>
      <c t="s">
        <v>17</v>
      </c>
    </row>
    <row r="73" spans="1:5" ht="38.25">
      <c r="A73" s="28" t="s">
        <v>44</v>
      </c>
      <c r="E73" s="29" t="s">
        <v>751</v>
      </c>
    </row>
    <row r="74" spans="1:5" ht="12.75">
      <c r="A74" s="30" t="s">
        <v>45</v>
      </c>
      <c r="E74" s="31" t="s">
        <v>752</v>
      </c>
    </row>
    <row r="75" spans="1:5" ht="38.25">
      <c r="A75" t="s">
        <v>47</v>
      </c>
      <c r="E75" s="29" t="s">
        <v>269</v>
      </c>
    </row>
    <row r="76" spans="1:18" ht="12.75" customHeight="1">
      <c r="A76" s="5" t="s">
        <v>37</v>
      </c>
      <c s="5"/>
      <c s="35" t="s">
        <v>99</v>
      </c>
      <c s="5"/>
      <c s="21" t="s">
        <v>342</v>
      </c>
      <c s="5"/>
      <c s="5"/>
      <c s="5"/>
      <c s="36">
        <f>0+Q76</f>
      </c>
      <c r="O76">
        <f>0+R76</f>
      </c>
      <c r="Q76">
        <f>0+I77+I81+I85+I89+I93+I97+I101+I105+I109+I113+I117+I121+I125+I129+I133+I137+I141+I145+I149+I153+I157+I161+I165+I169+I173+I177+I181+I185+I189+I193+I197+I201+I205+I209+I213</f>
      </c>
      <c>
        <f>0+O77+O81+O85+O89+O93+O97+O101+O105+O109+O113+O117+O121+O125+O129+O133+O137+O141+O145+O149+O153+O157+O161+O165+O169+O173+O177+O181+O185+O189+O193+O197+O201+O205+O209+O213</f>
      </c>
    </row>
    <row r="77" spans="1:16" ht="12.75">
      <c r="A77" s="18" t="s">
        <v>39</v>
      </c>
      <c s="23" t="s">
        <v>157</v>
      </c>
      <c s="23" t="s">
        <v>753</v>
      </c>
      <c s="18" t="s">
        <v>41</v>
      </c>
      <c s="24" t="s">
        <v>754</v>
      </c>
      <c s="25" t="s">
        <v>118</v>
      </c>
      <c s="26">
        <v>1193</v>
      </c>
      <c s="27">
        <v>0</v>
      </c>
      <c s="27">
        <f>ROUND(ROUND(H77,2)*ROUND(G77,3),2)</f>
      </c>
      <c r="O77">
        <f>(I77*21)/100</f>
      </c>
      <c t="s">
        <v>17</v>
      </c>
    </row>
    <row r="78" spans="1:5" ht="38.25">
      <c r="A78" s="28" t="s">
        <v>44</v>
      </c>
      <c r="E78" s="29" t="s">
        <v>755</v>
      </c>
    </row>
    <row r="79" spans="1:5" ht="12.75">
      <c r="A79" s="30" t="s">
        <v>45</v>
      </c>
      <c r="E79" s="31" t="s">
        <v>756</v>
      </c>
    </row>
    <row r="80" spans="1:5" ht="76.5">
      <c r="A80" t="s">
        <v>47</v>
      </c>
      <c r="E80" s="29" t="s">
        <v>757</v>
      </c>
    </row>
    <row r="81" spans="1:16" ht="12.75">
      <c r="A81" s="18" t="s">
        <v>39</v>
      </c>
      <c s="23" t="s">
        <v>162</v>
      </c>
      <c s="23" t="s">
        <v>758</v>
      </c>
      <c s="18" t="s">
        <v>41</v>
      </c>
      <c s="24" t="s">
        <v>759</v>
      </c>
      <c s="25" t="s">
        <v>118</v>
      </c>
      <c s="26">
        <v>170</v>
      </c>
      <c s="27">
        <v>0</v>
      </c>
      <c s="27">
        <f>ROUND(ROUND(H81,2)*ROUND(G81,3),2)</f>
      </c>
      <c r="O81">
        <f>(I81*21)/100</f>
      </c>
      <c t="s">
        <v>17</v>
      </c>
    </row>
    <row r="82" spans="1:5" ht="38.25">
      <c r="A82" s="28" t="s">
        <v>44</v>
      </c>
      <c r="E82" s="29" t="s">
        <v>760</v>
      </c>
    </row>
    <row r="83" spans="1:5" ht="12.75">
      <c r="A83" s="30" t="s">
        <v>45</v>
      </c>
      <c r="E83" s="31" t="s">
        <v>761</v>
      </c>
    </row>
    <row r="84" spans="1:5" ht="76.5">
      <c r="A84" t="s">
        <v>47</v>
      </c>
      <c r="E84" s="29" t="s">
        <v>757</v>
      </c>
    </row>
    <row r="85" spans="1:16" ht="12.75">
      <c r="A85" s="18" t="s">
        <v>39</v>
      </c>
      <c s="23" t="s">
        <v>167</v>
      </c>
      <c s="23" t="s">
        <v>762</v>
      </c>
      <c s="18" t="s">
        <v>41</v>
      </c>
      <c s="24" t="s">
        <v>763</v>
      </c>
      <c s="25" t="s">
        <v>118</v>
      </c>
      <c s="26">
        <v>1023</v>
      </c>
      <c s="27">
        <v>0</v>
      </c>
      <c s="27">
        <f>ROUND(ROUND(H85,2)*ROUND(G85,3),2)</f>
      </c>
      <c r="O85">
        <f>(I85*21)/100</f>
      </c>
      <c t="s">
        <v>17</v>
      </c>
    </row>
    <row r="86" spans="1:5" ht="38.25">
      <c r="A86" s="28" t="s">
        <v>44</v>
      </c>
      <c r="E86" s="29" t="s">
        <v>764</v>
      </c>
    </row>
    <row r="87" spans="1:5" ht="12.75">
      <c r="A87" s="30" t="s">
        <v>45</v>
      </c>
      <c r="E87" s="31" t="s">
        <v>765</v>
      </c>
    </row>
    <row r="88" spans="1:5" ht="76.5">
      <c r="A88" t="s">
        <v>47</v>
      </c>
      <c r="E88" s="29" t="s">
        <v>757</v>
      </c>
    </row>
    <row r="89" spans="1:16" ht="25.5">
      <c r="A89" s="18" t="s">
        <v>39</v>
      </c>
      <c s="23" t="s">
        <v>173</v>
      </c>
      <c s="23" t="s">
        <v>766</v>
      </c>
      <c s="18" t="s">
        <v>41</v>
      </c>
      <c s="24" t="s">
        <v>767</v>
      </c>
      <c s="25" t="s">
        <v>89</v>
      </c>
      <c s="26">
        <v>15</v>
      </c>
      <c s="27">
        <v>0</v>
      </c>
      <c s="27">
        <f>ROUND(ROUND(H89,2)*ROUND(G89,3),2)</f>
      </c>
      <c r="O89">
        <f>(I89*21)/100</f>
      </c>
      <c t="s">
        <v>17</v>
      </c>
    </row>
    <row r="90" spans="1:5" ht="25.5">
      <c r="A90" s="28" t="s">
        <v>44</v>
      </c>
      <c r="E90" s="29" t="s">
        <v>768</v>
      </c>
    </row>
    <row r="91" spans="1:5" ht="12.75">
      <c r="A91" s="30" t="s">
        <v>45</v>
      </c>
      <c r="E91" s="31" t="s">
        <v>769</v>
      </c>
    </row>
    <row r="92" spans="1:5" ht="102">
      <c r="A92" t="s">
        <v>47</v>
      </c>
      <c r="E92" s="29" t="s">
        <v>770</v>
      </c>
    </row>
    <row r="93" spans="1:16" ht="12.75">
      <c r="A93" s="18" t="s">
        <v>39</v>
      </c>
      <c s="23" t="s">
        <v>179</v>
      </c>
      <c s="23" t="s">
        <v>771</v>
      </c>
      <c s="18" t="s">
        <v>41</v>
      </c>
      <c s="24" t="s">
        <v>772</v>
      </c>
      <c s="25" t="s">
        <v>118</v>
      </c>
      <c s="26">
        <v>16.5</v>
      </c>
      <c s="27">
        <v>0</v>
      </c>
      <c s="27">
        <f>ROUND(ROUND(H93,2)*ROUND(G93,3),2)</f>
      </c>
      <c r="O93">
        <f>(I93*21)/100</f>
      </c>
      <c t="s">
        <v>17</v>
      </c>
    </row>
    <row r="94" spans="1:5" ht="38.25">
      <c r="A94" s="28" t="s">
        <v>44</v>
      </c>
      <c r="E94" s="29" t="s">
        <v>773</v>
      </c>
    </row>
    <row r="95" spans="1:5" ht="12.75">
      <c r="A95" s="30" t="s">
        <v>45</v>
      </c>
      <c r="E95" s="31" t="s">
        <v>774</v>
      </c>
    </row>
    <row r="96" spans="1:5" ht="102">
      <c r="A96" t="s">
        <v>47</v>
      </c>
      <c r="E96" s="29" t="s">
        <v>775</v>
      </c>
    </row>
    <row r="97" spans="1:16" ht="12.75">
      <c r="A97" s="18" t="s">
        <v>39</v>
      </c>
      <c s="23" t="s">
        <v>185</v>
      </c>
      <c s="23" t="s">
        <v>776</v>
      </c>
      <c s="18" t="s">
        <v>41</v>
      </c>
      <c s="24" t="s">
        <v>777</v>
      </c>
      <c s="25" t="s">
        <v>118</v>
      </c>
      <c s="26">
        <v>1023</v>
      </c>
      <c s="27">
        <v>0</v>
      </c>
      <c s="27">
        <f>ROUND(ROUND(H97,2)*ROUND(G97,3),2)</f>
      </c>
      <c r="O97">
        <f>(I97*21)/100</f>
      </c>
      <c t="s">
        <v>17</v>
      </c>
    </row>
    <row r="98" spans="1:5" ht="38.25">
      <c r="A98" s="28" t="s">
        <v>44</v>
      </c>
      <c r="E98" s="29" t="s">
        <v>778</v>
      </c>
    </row>
    <row r="99" spans="1:5" ht="12.75">
      <c r="A99" s="30" t="s">
        <v>45</v>
      </c>
      <c r="E99" s="31" t="s">
        <v>765</v>
      </c>
    </row>
    <row r="100" spans="1:5" ht="127.5">
      <c r="A100" t="s">
        <v>47</v>
      </c>
      <c r="E100" s="29" t="s">
        <v>779</v>
      </c>
    </row>
    <row r="101" spans="1:16" ht="12.75">
      <c r="A101" s="18" t="s">
        <v>39</v>
      </c>
      <c s="23" t="s">
        <v>191</v>
      </c>
      <c s="23" t="s">
        <v>780</v>
      </c>
      <c s="18" t="s">
        <v>41</v>
      </c>
      <c s="24" t="s">
        <v>781</v>
      </c>
      <c s="25" t="s">
        <v>89</v>
      </c>
      <c s="26">
        <v>50</v>
      </c>
      <c s="27">
        <v>0</v>
      </c>
      <c s="27">
        <f>ROUND(ROUND(H101,2)*ROUND(G101,3),2)</f>
      </c>
      <c r="O101">
        <f>(I101*21)/100</f>
      </c>
      <c t="s">
        <v>17</v>
      </c>
    </row>
    <row r="102" spans="1:5" ht="25.5">
      <c r="A102" s="28" t="s">
        <v>44</v>
      </c>
      <c r="E102" s="29" t="s">
        <v>782</v>
      </c>
    </row>
    <row r="103" spans="1:5" ht="12.75">
      <c r="A103" s="30" t="s">
        <v>45</v>
      </c>
      <c r="E103" s="31" t="s">
        <v>85</v>
      </c>
    </row>
    <row r="104" spans="1:5" ht="102">
      <c r="A104" t="s">
        <v>47</v>
      </c>
      <c r="E104" s="29" t="s">
        <v>783</v>
      </c>
    </row>
    <row r="105" spans="1:16" ht="12.75">
      <c r="A105" s="18" t="s">
        <v>39</v>
      </c>
      <c s="23" t="s">
        <v>194</v>
      </c>
      <c s="23" t="s">
        <v>784</v>
      </c>
      <c s="18" t="s">
        <v>41</v>
      </c>
      <c s="24" t="s">
        <v>785</v>
      </c>
      <c s="25" t="s">
        <v>89</v>
      </c>
      <c s="26">
        <v>33</v>
      </c>
      <c s="27">
        <v>0</v>
      </c>
      <c s="27">
        <f>ROUND(ROUND(H105,2)*ROUND(G105,3),2)</f>
      </c>
      <c r="O105">
        <f>(I105*21)/100</f>
      </c>
      <c t="s">
        <v>17</v>
      </c>
    </row>
    <row r="106" spans="1:5" ht="25.5">
      <c r="A106" s="28" t="s">
        <v>44</v>
      </c>
      <c r="E106" s="29" t="s">
        <v>782</v>
      </c>
    </row>
    <row r="107" spans="1:5" ht="12.75">
      <c r="A107" s="30" t="s">
        <v>45</v>
      </c>
      <c r="E107" s="31" t="s">
        <v>786</v>
      </c>
    </row>
    <row r="108" spans="1:5" ht="102">
      <c r="A108" t="s">
        <v>47</v>
      </c>
      <c r="E108" s="29" t="s">
        <v>787</v>
      </c>
    </row>
    <row r="109" spans="1:16" ht="12.75">
      <c r="A109" s="18" t="s">
        <v>39</v>
      </c>
      <c s="23" t="s">
        <v>200</v>
      </c>
      <c s="23" t="s">
        <v>788</v>
      </c>
      <c s="18" t="s">
        <v>41</v>
      </c>
      <c s="24" t="s">
        <v>789</v>
      </c>
      <c s="25" t="s">
        <v>89</v>
      </c>
      <c s="26">
        <v>8</v>
      </c>
      <c s="27">
        <v>0</v>
      </c>
      <c s="27">
        <f>ROUND(ROUND(H109,2)*ROUND(G109,3),2)</f>
      </c>
      <c r="O109">
        <f>(I109*21)/100</f>
      </c>
      <c t="s">
        <v>17</v>
      </c>
    </row>
    <row r="110" spans="1:5" ht="25.5">
      <c r="A110" s="28" t="s">
        <v>44</v>
      </c>
      <c r="E110" s="29" t="s">
        <v>790</v>
      </c>
    </row>
    <row r="111" spans="1:5" ht="12.75">
      <c r="A111" s="30" t="s">
        <v>45</v>
      </c>
      <c r="E111" s="31" t="s">
        <v>791</v>
      </c>
    </row>
    <row r="112" spans="1:5" ht="89.25">
      <c r="A112" t="s">
        <v>47</v>
      </c>
      <c r="E112" s="29" t="s">
        <v>792</v>
      </c>
    </row>
    <row r="113" spans="1:16" ht="12.75">
      <c r="A113" s="18" t="s">
        <v>39</v>
      </c>
      <c s="23" t="s">
        <v>203</v>
      </c>
      <c s="23" t="s">
        <v>793</v>
      </c>
      <c s="18" t="s">
        <v>41</v>
      </c>
      <c s="24" t="s">
        <v>794</v>
      </c>
      <c s="25" t="s">
        <v>89</v>
      </c>
      <c s="26">
        <v>1</v>
      </c>
      <c s="27">
        <v>0</v>
      </c>
      <c s="27">
        <f>ROUND(ROUND(H113,2)*ROUND(G113,3),2)</f>
      </c>
      <c r="O113">
        <f>(I113*21)/100</f>
      </c>
      <c t="s">
        <v>17</v>
      </c>
    </row>
    <row r="114" spans="1:5" ht="38.25">
      <c r="A114" s="28" t="s">
        <v>44</v>
      </c>
      <c r="E114" s="29" t="s">
        <v>795</v>
      </c>
    </row>
    <row r="115" spans="1:5" ht="12.75">
      <c r="A115" s="30" t="s">
        <v>45</v>
      </c>
      <c r="E115" s="31" t="s">
        <v>46</v>
      </c>
    </row>
    <row r="116" spans="1:5" ht="89.25">
      <c r="A116" t="s">
        <v>47</v>
      </c>
      <c r="E116" s="29" t="s">
        <v>792</v>
      </c>
    </row>
    <row r="117" spans="1:16" ht="12.75">
      <c r="A117" s="18" t="s">
        <v>39</v>
      </c>
      <c s="23" t="s">
        <v>206</v>
      </c>
      <c s="23" t="s">
        <v>796</v>
      </c>
      <c s="18" t="s">
        <v>41</v>
      </c>
      <c s="24" t="s">
        <v>797</v>
      </c>
      <c s="25" t="s">
        <v>89</v>
      </c>
      <c s="26">
        <v>3</v>
      </c>
      <c s="27">
        <v>0</v>
      </c>
      <c s="27">
        <f>ROUND(ROUND(H117,2)*ROUND(G117,3),2)</f>
      </c>
      <c r="O117">
        <f>(I117*21)/100</f>
      </c>
      <c t="s">
        <v>17</v>
      </c>
    </row>
    <row r="118" spans="1:5" ht="25.5">
      <c r="A118" s="28" t="s">
        <v>44</v>
      </c>
      <c r="E118" s="29" t="s">
        <v>790</v>
      </c>
    </row>
    <row r="119" spans="1:5" ht="12.75">
      <c r="A119" s="30" t="s">
        <v>45</v>
      </c>
      <c r="E119" s="31" t="s">
        <v>798</v>
      </c>
    </row>
    <row r="120" spans="1:5" ht="89.25">
      <c r="A120" t="s">
        <v>47</v>
      </c>
      <c r="E120" s="29" t="s">
        <v>792</v>
      </c>
    </row>
    <row r="121" spans="1:16" ht="12.75">
      <c r="A121" s="18" t="s">
        <v>39</v>
      </c>
      <c s="23" t="s">
        <v>212</v>
      </c>
      <c s="23" t="s">
        <v>799</v>
      </c>
      <c s="18" t="s">
        <v>41</v>
      </c>
      <c s="24" t="s">
        <v>800</v>
      </c>
      <c s="25" t="s">
        <v>118</v>
      </c>
      <c s="26">
        <v>60</v>
      </c>
      <c s="27">
        <v>0</v>
      </c>
      <c s="27">
        <f>ROUND(ROUND(H121,2)*ROUND(G121,3),2)</f>
      </c>
      <c r="O121">
        <f>(I121*21)/100</f>
      </c>
      <c t="s">
        <v>17</v>
      </c>
    </row>
    <row r="122" spans="1:5" ht="25.5">
      <c r="A122" s="28" t="s">
        <v>44</v>
      </c>
      <c r="E122" s="29" t="s">
        <v>801</v>
      </c>
    </row>
    <row r="123" spans="1:5" ht="12.75">
      <c r="A123" s="30" t="s">
        <v>45</v>
      </c>
      <c r="E123" s="31" t="s">
        <v>802</v>
      </c>
    </row>
    <row r="124" spans="1:5" ht="102">
      <c r="A124" t="s">
        <v>47</v>
      </c>
      <c r="E124" s="29" t="s">
        <v>803</v>
      </c>
    </row>
    <row r="125" spans="1:16" ht="12.75">
      <c r="A125" s="18" t="s">
        <v>39</v>
      </c>
      <c s="23" t="s">
        <v>217</v>
      </c>
      <c s="23" t="s">
        <v>804</v>
      </c>
      <c s="18" t="s">
        <v>41</v>
      </c>
      <c s="24" t="s">
        <v>805</v>
      </c>
      <c s="25" t="s">
        <v>118</v>
      </c>
      <c s="26">
        <v>340</v>
      </c>
      <c s="27">
        <v>0</v>
      </c>
      <c s="27">
        <f>ROUND(ROUND(H125,2)*ROUND(G125,3),2)</f>
      </c>
      <c r="O125">
        <f>(I125*21)/100</f>
      </c>
      <c t="s">
        <v>17</v>
      </c>
    </row>
    <row r="126" spans="1:5" ht="38.25">
      <c r="A126" s="28" t="s">
        <v>44</v>
      </c>
      <c r="E126" s="29" t="s">
        <v>806</v>
      </c>
    </row>
    <row r="127" spans="1:5" ht="12.75">
      <c r="A127" s="30" t="s">
        <v>45</v>
      </c>
      <c r="E127" s="31" t="s">
        <v>807</v>
      </c>
    </row>
    <row r="128" spans="1:5" ht="89.25">
      <c r="A128" t="s">
        <v>47</v>
      </c>
      <c r="E128" s="29" t="s">
        <v>808</v>
      </c>
    </row>
    <row r="129" spans="1:16" ht="12.75">
      <c r="A129" s="18" t="s">
        <v>39</v>
      </c>
      <c s="23" t="s">
        <v>222</v>
      </c>
      <c s="23" t="s">
        <v>809</v>
      </c>
      <c s="18" t="s">
        <v>41</v>
      </c>
      <c s="24" t="s">
        <v>810</v>
      </c>
      <c s="25" t="s">
        <v>118</v>
      </c>
      <c s="26">
        <v>40</v>
      </c>
      <c s="27">
        <v>0</v>
      </c>
      <c s="27">
        <f>ROUND(ROUND(H129,2)*ROUND(G129,3),2)</f>
      </c>
      <c r="O129">
        <f>(I129*21)/100</f>
      </c>
      <c t="s">
        <v>17</v>
      </c>
    </row>
    <row r="130" spans="1:5" ht="38.25">
      <c r="A130" s="28" t="s">
        <v>44</v>
      </c>
      <c r="E130" s="29" t="s">
        <v>811</v>
      </c>
    </row>
    <row r="131" spans="1:5" ht="12.75">
      <c r="A131" s="30" t="s">
        <v>45</v>
      </c>
      <c r="E131" s="31" t="s">
        <v>235</v>
      </c>
    </row>
    <row r="132" spans="1:5" ht="89.25">
      <c r="A132" t="s">
        <v>47</v>
      </c>
      <c r="E132" s="29" t="s">
        <v>812</v>
      </c>
    </row>
    <row r="133" spans="1:16" ht="12.75">
      <c r="A133" s="18" t="s">
        <v>39</v>
      </c>
      <c s="23" t="s">
        <v>227</v>
      </c>
      <c s="23" t="s">
        <v>813</v>
      </c>
      <c s="18" t="s">
        <v>41</v>
      </c>
      <c s="24" t="s">
        <v>814</v>
      </c>
      <c s="25" t="s">
        <v>118</v>
      </c>
      <c s="26">
        <v>1680</v>
      </c>
      <c s="27">
        <v>0</v>
      </c>
      <c s="27">
        <f>ROUND(ROUND(H133,2)*ROUND(G133,3),2)</f>
      </c>
      <c r="O133">
        <f>(I133*21)/100</f>
      </c>
      <c t="s">
        <v>17</v>
      </c>
    </row>
    <row r="134" spans="1:5" ht="38.25">
      <c r="A134" s="28" t="s">
        <v>44</v>
      </c>
      <c r="E134" s="29" t="s">
        <v>815</v>
      </c>
    </row>
    <row r="135" spans="1:5" ht="12.75">
      <c r="A135" s="30" t="s">
        <v>45</v>
      </c>
      <c r="E135" s="31" t="s">
        <v>816</v>
      </c>
    </row>
    <row r="136" spans="1:5" ht="89.25">
      <c r="A136" t="s">
        <v>47</v>
      </c>
      <c r="E136" s="29" t="s">
        <v>808</v>
      </c>
    </row>
    <row r="137" spans="1:16" ht="25.5">
      <c r="A137" s="18" t="s">
        <v>39</v>
      </c>
      <c s="23" t="s">
        <v>233</v>
      </c>
      <c s="23" t="s">
        <v>817</v>
      </c>
      <c s="18" t="s">
        <v>41</v>
      </c>
      <c s="24" t="s">
        <v>818</v>
      </c>
      <c s="25" t="s">
        <v>89</v>
      </c>
      <c s="26">
        <v>74</v>
      </c>
      <c s="27">
        <v>0</v>
      </c>
      <c s="27">
        <f>ROUND(ROUND(H137,2)*ROUND(G137,3),2)</f>
      </c>
      <c r="O137">
        <f>(I137*21)/100</f>
      </c>
      <c t="s">
        <v>17</v>
      </c>
    </row>
    <row r="138" spans="1:5" ht="25.5">
      <c r="A138" s="28" t="s">
        <v>44</v>
      </c>
      <c r="E138" s="29" t="s">
        <v>782</v>
      </c>
    </row>
    <row r="139" spans="1:5" ht="12.75">
      <c r="A139" s="30" t="s">
        <v>45</v>
      </c>
      <c r="E139" s="31" t="s">
        <v>819</v>
      </c>
    </row>
    <row r="140" spans="1:5" ht="102">
      <c r="A140" t="s">
        <v>47</v>
      </c>
      <c r="E140" s="29" t="s">
        <v>820</v>
      </c>
    </row>
    <row r="141" spans="1:16" ht="25.5">
      <c r="A141" s="18" t="s">
        <v>39</v>
      </c>
      <c s="23" t="s">
        <v>237</v>
      </c>
      <c s="23" t="s">
        <v>821</v>
      </c>
      <c s="18" t="s">
        <v>41</v>
      </c>
      <c s="24" t="s">
        <v>822</v>
      </c>
      <c s="25" t="s">
        <v>89</v>
      </c>
      <c s="26">
        <v>70</v>
      </c>
      <c s="27">
        <v>0</v>
      </c>
      <c s="27">
        <f>ROUND(ROUND(H141,2)*ROUND(G141,3),2)</f>
      </c>
      <c r="O141">
        <f>(I141*21)/100</f>
      </c>
      <c t="s">
        <v>17</v>
      </c>
    </row>
    <row r="142" spans="1:5" ht="25.5">
      <c r="A142" s="28" t="s">
        <v>44</v>
      </c>
      <c r="E142" s="29" t="s">
        <v>782</v>
      </c>
    </row>
    <row r="143" spans="1:5" ht="12.75">
      <c r="A143" s="30" t="s">
        <v>45</v>
      </c>
      <c r="E143" s="31" t="s">
        <v>823</v>
      </c>
    </row>
    <row r="144" spans="1:5" ht="102">
      <c r="A144" t="s">
        <v>47</v>
      </c>
      <c r="E144" s="29" t="s">
        <v>820</v>
      </c>
    </row>
    <row r="145" spans="1:16" ht="25.5">
      <c r="A145" s="18" t="s">
        <v>39</v>
      </c>
      <c s="23" t="s">
        <v>244</v>
      </c>
      <c s="23" t="s">
        <v>824</v>
      </c>
      <c s="18" t="s">
        <v>41</v>
      </c>
      <c s="24" t="s">
        <v>825</v>
      </c>
      <c s="25" t="s">
        <v>89</v>
      </c>
      <c s="26">
        <v>8</v>
      </c>
      <c s="27">
        <v>0</v>
      </c>
      <c s="27">
        <f>ROUND(ROUND(H145,2)*ROUND(G145,3),2)</f>
      </c>
      <c r="O145">
        <f>(I145*21)/100</f>
      </c>
      <c t="s">
        <v>17</v>
      </c>
    </row>
    <row r="146" spans="1:5" ht="25.5">
      <c r="A146" s="28" t="s">
        <v>44</v>
      </c>
      <c r="E146" s="29" t="s">
        <v>782</v>
      </c>
    </row>
    <row r="147" spans="1:5" ht="12.75">
      <c r="A147" s="30" t="s">
        <v>45</v>
      </c>
      <c r="E147" s="31" t="s">
        <v>791</v>
      </c>
    </row>
    <row r="148" spans="1:5" ht="102">
      <c r="A148" t="s">
        <v>47</v>
      </c>
      <c r="E148" s="29" t="s">
        <v>820</v>
      </c>
    </row>
    <row r="149" spans="1:16" ht="12.75">
      <c r="A149" s="18" t="s">
        <v>39</v>
      </c>
      <c s="23" t="s">
        <v>250</v>
      </c>
      <c s="23" t="s">
        <v>826</v>
      </c>
      <c s="18" t="s">
        <v>41</v>
      </c>
      <c s="24" t="s">
        <v>827</v>
      </c>
      <c s="25" t="s">
        <v>118</v>
      </c>
      <c s="26">
        <v>1680</v>
      </c>
      <c s="27">
        <v>0</v>
      </c>
      <c s="27">
        <f>ROUND(ROUND(H149,2)*ROUND(G149,3),2)</f>
      </c>
      <c r="O149">
        <f>(I149*21)/100</f>
      </c>
      <c t="s">
        <v>17</v>
      </c>
    </row>
    <row r="150" spans="1:5" ht="25.5">
      <c r="A150" s="28" t="s">
        <v>44</v>
      </c>
      <c r="E150" s="29" t="s">
        <v>782</v>
      </c>
    </row>
    <row r="151" spans="1:5" ht="12.75">
      <c r="A151" s="30" t="s">
        <v>45</v>
      </c>
      <c r="E151" s="31" t="s">
        <v>816</v>
      </c>
    </row>
    <row r="152" spans="1:5" ht="76.5">
      <c r="A152" t="s">
        <v>47</v>
      </c>
      <c r="E152" s="29" t="s">
        <v>828</v>
      </c>
    </row>
    <row r="153" spans="1:16" ht="12.75">
      <c r="A153" s="18" t="s">
        <v>39</v>
      </c>
      <c s="23" t="s">
        <v>256</v>
      </c>
      <c s="23" t="s">
        <v>829</v>
      </c>
      <c s="18" t="s">
        <v>41</v>
      </c>
      <c s="24" t="s">
        <v>830</v>
      </c>
      <c s="25" t="s">
        <v>89</v>
      </c>
      <c s="26">
        <v>68</v>
      </c>
      <c s="27">
        <v>0</v>
      </c>
      <c s="27">
        <f>ROUND(ROUND(H153,2)*ROUND(G153,3),2)</f>
      </c>
      <c r="O153">
        <f>(I153*21)/100</f>
      </c>
      <c t="s">
        <v>17</v>
      </c>
    </row>
    <row r="154" spans="1:5" ht="25.5">
      <c r="A154" s="28" t="s">
        <v>44</v>
      </c>
      <c r="E154" s="29" t="s">
        <v>782</v>
      </c>
    </row>
    <row r="155" spans="1:5" ht="12.75">
      <c r="A155" s="30" t="s">
        <v>45</v>
      </c>
      <c r="E155" s="31" t="s">
        <v>831</v>
      </c>
    </row>
    <row r="156" spans="1:5" ht="89.25">
      <c r="A156" t="s">
        <v>47</v>
      </c>
      <c r="E156" s="29" t="s">
        <v>832</v>
      </c>
    </row>
    <row r="157" spans="1:16" ht="12.75">
      <c r="A157" s="18" t="s">
        <v>39</v>
      </c>
      <c s="23" t="s">
        <v>261</v>
      </c>
      <c s="23" t="s">
        <v>833</v>
      </c>
      <c s="18" t="s">
        <v>41</v>
      </c>
      <c s="24" t="s">
        <v>834</v>
      </c>
      <c s="25" t="s">
        <v>118</v>
      </c>
      <c s="26">
        <v>850</v>
      </c>
      <c s="27">
        <v>0</v>
      </c>
      <c s="27">
        <f>ROUND(ROUND(H157,2)*ROUND(G157,3),2)</f>
      </c>
      <c r="O157">
        <f>(I157*21)/100</f>
      </c>
      <c t="s">
        <v>17</v>
      </c>
    </row>
    <row r="158" spans="1:5" ht="25.5">
      <c r="A158" s="28" t="s">
        <v>44</v>
      </c>
      <c r="E158" s="29" t="s">
        <v>835</v>
      </c>
    </row>
    <row r="159" spans="1:5" ht="12.75">
      <c r="A159" s="30" t="s">
        <v>45</v>
      </c>
      <c r="E159" s="31" t="s">
        <v>836</v>
      </c>
    </row>
    <row r="160" spans="1:5" ht="51">
      <c r="A160" t="s">
        <v>47</v>
      </c>
      <c r="E160" s="29" t="s">
        <v>837</v>
      </c>
    </row>
    <row r="161" spans="1:16" ht="25.5">
      <c r="A161" s="18" t="s">
        <v>39</v>
      </c>
      <c s="23" t="s">
        <v>264</v>
      </c>
      <c s="23" t="s">
        <v>838</v>
      </c>
      <c s="18" t="s">
        <v>62</v>
      </c>
      <c s="24" t="s">
        <v>839</v>
      </c>
      <c s="25" t="s">
        <v>89</v>
      </c>
      <c s="26">
        <v>33</v>
      </c>
      <c s="27">
        <v>0</v>
      </c>
      <c s="27">
        <f>ROUND(ROUND(H161,2)*ROUND(G161,3),2)</f>
      </c>
      <c r="O161">
        <f>(I161*21)/100</f>
      </c>
      <c t="s">
        <v>17</v>
      </c>
    </row>
    <row r="162" spans="1:5" ht="38.25">
      <c r="A162" s="28" t="s">
        <v>44</v>
      </c>
      <c r="E162" s="29" t="s">
        <v>840</v>
      </c>
    </row>
    <row r="163" spans="1:5" ht="12.75">
      <c r="A163" s="30" t="s">
        <v>45</v>
      </c>
      <c r="E163" s="31" t="s">
        <v>786</v>
      </c>
    </row>
    <row r="164" spans="1:5" ht="114.75">
      <c r="A164" t="s">
        <v>47</v>
      </c>
      <c r="E164" s="29" t="s">
        <v>841</v>
      </c>
    </row>
    <row r="165" spans="1:16" ht="12.75">
      <c r="A165" s="18" t="s">
        <v>39</v>
      </c>
      <c s="23" t="s">
        <v>270</v>
      </c>
      <c s="23" t="s">
        <v>842</v>
      </c>
      <c s="18" t="s">
        <v>41</v>
      </c>
      <c s="24" t="s">
        <v>843</v>
      </c>
      <c s="25" t="s">
        <v>89</v>
      </c>
      <c s="26">
        <v>33</v>
      </c>
      <c s="27">
        <v>0</v>
      </c>
      <c s="27">
        <f>ROUND(ROUND(H165,2)*ROUND(G165,3),2)</f>
      </c>
      <c r="O165">
        <f>(I165*21)/100</f>
      </c>
      <c t="s">
        <v>17</v>
      </c>
    </row>
    <row r="166" spans="1:5" ht="38.25">
      <c r="A166" s="28" t="s">
        <v>44</v>
      </c>
      <c r="E166" s="29" t="s">
        <v>844</v>
      </c>
    </row>
    <row r="167" spans="1:5" ht="12.75">
      <c r="A167" s="30" t="s">
        <v>45</v>
      </c>
      <c r="E167" s="31" t="s">
        <v>786</v>
      </c>
    </row>
    <row r="168" spans="1:5" ht="89.25">
      <c r="A168" t="s">
        <v>47</v>
      </c>
      <c r="E168" s="29" t="s">
        <v>845</v>
      </c>
    </row>
    <row r="169" spans="1:16" ht="25.5">
      <c r="A169" s="18" t="s">
        <v>39</v>
      </c>
      <c s="23" t="s">
        <v>272</v>
      </c>
      <c s="23" t="s">
        <v>846</v>
      </c>
      <c s="18" t="s">
        <v>41</v>
      </c>
      <c s="24" t="s">
        <v>847</v>
      </c>
      <c s="25" t="s">
        <v>89</v>
      </c>
      <c s="26">
        <v>31</v>
      </c>
      <c s="27">
        <v>0</v>
      </c>
      <c s="27">
        <f>ROUND(ROUND(H169,2)*ROUND(G169,3),2)</f>
      </c>
      <c r="O169">
        <f>(I169*21)/100</f>
      </c>
      <c t="s">
        <v>17</v>
      </c>
    </row>
    <row r="170" spans="1:5" ht="38.25">
      <c r="A170" s="28" t="s">
        <v>44</v>
      </c>
      <c r="E170" s="29" t="s">
        <v>848</v>
      </c>
    </row>
    <row r="171" spans="1:5" ht="12.75">
      <c r="A171" s="30" t="s">
        <v>45</v>
      </c>
      <c r="E171" s="31" t="s">
        <v>849</v>
      </c>
    </row>
    <row r="172" spans="1:5" ht="102">
      <c r="A172" t="s">
        <v>47</v>
      </c>
      <c r="E172" s="29" t="s">
        <v>850</v>
      </c>
    </row>
    <row r="173" spans="1:16" ht="25.5">
      <c r="A173" s="18" t="s">
        <v>39</v>
      </c>
      <c s="23" t="s">
        <v>278</v>
      </c>
      <c s="23" t="s">
        <v>851</v>
      </c>
      <c s="18" t="s">
        <v>41</v>
      </c>
      <c s="24" t="s">
        <v>852</v>
      </c>
      <c s="25" t="s">
        <v>89</v>
      </c>
      <c s="26">
        <v>3</v>
      </c>
      <c s="27">
        <v>0</v>
      </c>
      <c s="27">
        <f>ROUND(ROUND(H173,2)*ROUND(G173,3),2)</f>
      </c>
      <c r="O173">
        <f>(I173*21)/100</f>
      </c>
      <c t="s">
        <v>17</v>
      </c>
    </row>
    <row r="174" spans="1:5" ht="38.25">
      <c r="A174" s="28" t="s">
        <v>44</v>
      </c>
      <c r="E174" s="29" t="s">
        <v>848</v>
      </c>
    </row>
    <row r="175" spans="1:5" ht="12.75">
      <c r="A175" s="30" t="s">
        <v>45</v>
      </c>
      <c r="E175" s="31" t="s">
        <v>798</v>
      </c>
    </row>
    <row r="176" spans="1:5" ht="102">
      <c r="A176" t="s">
        <v>47</v>
      </c>
      <c r="E176" s="29" t="s">
        <v>850</v>
      </c>
    </row>
    <row r="177" spans="1:16" ht="12.75">
      <c r="A177" s="18" t="s">
        <v>39</v>
      </c>
      <c s="23" t="s">
        <v>285</v>
      </c>
      <c s="23" t="s">
        <v>853</v>
      </c>
      <c s="18" t="s">
        <v>41</v>
      </c>
      <c s="24" t="s">
        <v>854</v>
      </c>
      <c s="25" t="s">
        <v>89</v>
      </c>
      <c s="26">
        <v>37</v>
      </c>
      <c s="27">
        <v>0</v>
      </c>
      <c s="27">
        <f>ROUND(ROUND(H177,2)*ROUND(G177,3),2)</f>
      </c>
      <c r="O177">
        <f>(I177*21)/100</f>
      </c>
      <c t="s">
        <v>17</v>
      </c>
    </row>
    <row r="178" spans="1:5" ht="38.25">
      <c r="A178" s="28" t="s">
        <v>44</v>
      </c>
      <c r="E178" s="29" t="s">
        <v>848</v>
      </c>
    </row>
    <row r="179" spans="1:5" ht="12.75">
      <c r="A179" s="30" t="s">
        <v>45</v>
      </c>
      <c r="E179" s="31" t="s">
        <v>855</v>
      </c>
    </row>
    <row r="180" spans="1:5" ht="89.25">
      <c r="A180" t="s">
        <v>47</v>
      </c>
      <c r="E180" s="29" t="s">
        <v>856</v>
      </c>
    </row>
    <row r="181" spans="1:16" ht="25.5">
      <c r="A181" s="18" t="s">
        <v>39</v>
      </c>
      <c s="23" t="s">
        <v>291</v>
      </c>
      <c s="23" t="s">
        <v>857</v>
      </c>
      <c s="18" t="s">
        <v>41</v>
      </c>
      <c s="24" t="s">
        <v>858</v>
      </c>
      <c s="25" t="s">
        <v>89</v>
      </c>
      <c s="26">
        <v>1</v>
      </c>
      <c s="27">
        <v>0</v>
      </c>
      <c s="27">
        <f>ROUND(ROUND(H181,2)*ROUND(G181,3),2)</f>
      </c>
      <c r="O181">
        <f>(I181*21)/100</f>
      </c>
      <c t="s">
        <v>17</v>
      </c>
    </row>
    <row r="182" spans="1:5" ht="51">
      <c r="A182" s="28" t="s">
        <v>44</v>
      </c>
      <c r="E182" s="29" t="s">
        <v>859</v>
      </c>
    </row>
    <row r="183" spans="1:5" ht="12.75">
      <c r="A183" s="30" t="s">
        <v>45</v>
      </c>
      <c r="E183" s="31" t="s">
        <v>46</v>
      </c>
    </row>
    <row r="184" spans="1:5" ht="102">
      <c r="A184" t="s">
        <v>47</v>
      </c>
      <c r="E184" s="29" t="s">
        <v>860</v>
      </c>
    </row>
    <row r="185" spans="1:16" ht="25.5">
      <c r="A185" s="18" t="s">
        <v>39</v>
      </c>
      <c s="23" t="s">
        <v>297</v>
      </c>
      <c s="23" t="s">
        <v>861</v>
      </c>
      <c s="18" t="s">
        <v>41</v>
      </c>
      <c s="24" t="s">
        <v>862</v>
      </c>
      <c s="25" t="s">
        <v>89</v>
      </c>
      <c s="26">
        <v>3</v>
      </c>
      <c s="27">
        <v>0</v>
      </c>
      <c s="27">
        <f>ROUND(ROUND(H185,2)*ROUND(G185,3),2)</f>
      </c>
      <c r="O185">
        <f>(I185*21)/100</f>
      </c>
      <c t="s">
        <v>17</v>
      </c>
    </row>
    <row r="186" spans="1:5" ht="51">
      <c r="A186" s="28" t="s">
        <v>44</v>
      </c>
      <c r="E186" s="29" t="s">
        <v>863</v>
      </c>
    </row>
    <row r="187" spans="1:5" ht="12.75">
      <c r="A187" s="30" t="s">
        <v>45</v>
      </c>
      <c r="E187" s="31" t="s">
        <v>798</v>
      </c>
    </row>
    <row r="188" spans="1:5" ht="102">
      <c r="A188" t="s">
        <v>47</v>
      </c>
      <c r="E188" s="29" t="s">
        <v>864</v>
      </c>
    </row>
    <row r="189" spans="1:16" ht="12.75">
      <c r="A189" s="18" t="s">
        <v>39</v>
      </c>
      <c s="23" t="s">
        <v>302</v>
      </c>
      <c s="23" t="s">
        <v>865</v>
      </c>
      <c s="18" t="s">
        <v>41</v>
      </c>
      <c s="24" t="s">
        <v>866</v>
      </c>
      <c s="25" t="s">
        <v>89</v>
      </c>
      <c s="26">
        <v>12</v>
      </c>
      <c s="27">
        <v>0</v>
      </c>
      <c s="27">
        <f>ROUND(ROUND(H189,2)*ROUND(G189,3),2)</f>
      </c>
      <c r="O189">
        <f>(I189*21)/100</f>
      </c>
      <c t="s">
        <v>17</v>
      </c>
    </row>
    <row r="190" spans="1:5" ht="25.5">
      <c r="A190" s="28" t="s">
        <v>44</v>
      </c>
      <c r="E190" s="29" t="s">
        <v>867</v>
      </c>
    </row>
    <row r="191" spans="1:5" ht="12.75">
      <c r="A191" s="30" t="s">
        <v>45</v>
      </c>
      <c r="E191" s="31" t="s">
        <v>868</v>
      </c>
    </row>
    <row r="192" spans="1:5" ht="51">
      <c r="A192" t="s">
        <v>47</v>
      </c>
      <c r="E192" s="29" t="s">
        <v>837</v>
      </c>
    </row>
    <row r="193" spans="1:16" ht="12.75">
      <c r="A193" s="18" t="s">
        <v>39</v>
      </c>
      <c s="23" t="s">
        <v>306</v>
      </c>
      <c s="23" t="s">
        <v>869</v>
      </c>
      <c s="18" t="s">
        <v>41</v>
      </c>
      <c s="24" t="s">
        <v>870</v>
      </c>
      <c s="25" t="s">
        <v>89</v>
      </c>
      <c s="26">
        <v>1</v>
      </c>
      <c s="27">
        <v>0</v>
      </c>
      <c s="27">
        <f>ROUND(ROUND(H193,2)*ROUND(G193,3),2)</f>
      </c>
      <c r="O193">
        <f>(I193*21)/100</f>
      </c>
      <c t="s">
        <v>17</v>
      </c>
    </row>
    <row r="194" spans="1:5" ht="12.75">
      <c r="A194" s="28" t="s">
        <v>44</v>
      </c>
      <c r="E194" s="29" t="s">
        <v>41</v>
      </c>
    </row>
    <row r="195" spans="1:5" ht="12.75">
      <c r="A195" s="30" t="s">
        <v>45</v>
      </c>
      <c r="E195" s="31" t="s">
        <v>46</v>
      </c>
    </row>
    <row r="196" spans="1:5" ht="76.5">
      <c r="A196" t="s">
        <v>47</v>
      </c>
      <c r="E196" s="29" t="s">
        <v>871</v>
      </c>
    </row>
    <row r="197" spans="1:16" ht="12.75">
      <c r="A197" s="18" t="s">
        <v>39</v>
      </c>
      <c s="23" t="s">
        <v>311</v>
      </c>
      <c s="23" t="s">
        <v>872</v>
      </c>
      <c s="18" t="s">
        <v>41</v>
      </c>
      <c s="24" t="s">
        <v>873</v>
      </c>
      <c s="25" t="s">
        <v>874</v>
      </c>
      <c s="26">
        <v>64</v>
      </c>
      <c s="27">
        <v>0</v>
      </c>
      <c s="27">
        <f>ROUND(ROUND(H197,2)*ROUND(G197,3),2)</f>
      </c>
      <c r="O197">
        <f>(I197*21)/100</f>
      </c>
      <c t="s">
        <v>17</v>
      </c>
    </row>
    <row r="198" spans="1:5" ht="12.75">
      <c r="A198" s="28" t="s">
        <v>44</v>
      </c>
      <c r="E198" s="29" t="s">
        <v>41</v>
      </c>
    </row>
    <row r="199" spans="1:5" ht="12.75">
      <c r="A199" s="30" t="s">
        <v>45</v>
      </c>
      <c r="E199" s="31" t="s">
        <v>875</v>
      </c>
    </row>
    <row r="200" spans="1:5" ht="89.25">
      <c r="A200" t="s">
        <v>47</v>
      </c>
      <c r="E200" s="29" t="s">
        <v>876</v>
      </c>
    </row>
    <row r="201" spans="1:16" ht="12.75">
      <c r="A201" s="18" t="s">
        <v>39</v>
      </c>
      <c s="23" t="s">
        <v>317</v>
      </c>
      <c s="23" t="s">
        <v>877</v>
      </c>
      <c s="18" t="s">
        <v>41</v>
      </c>
      <c s="24" t="s">
        <v>878</v>
      </c>
      <c s="25" t="s">
        <v>874</v>
      </c>
      <c s="26">
        <v>24</v>
      </c>
      <c s="27">
        <v>0</v>
      </c>
      <c s="27">
        <f>ROUND(ROUND(H201,2)*ROUND(G201,3),2)</f>
      </c>
      <c r="O201">
        <f>(I201*21)/100</f>
      </c>
      <c t="s">
        <v>17</v>
      </c>
    </row>
    <row r="202" spans="1:5" ht="12.75">
      <c r="A202" s="28" t="s">
        <v>44</v>
      </c>
      <c r="E202" s="29" t="s">
        <v>41</v>
      </c>
    </row>
    <row r="203" spans="1:5" ht="12.75">
      <c r="A203" s="30" t="s">
        <v>45</v>
      </c>
      <c r="E203" s="31" t="s">
        <v>750</v>
      </c>
    </row>
    <row r="204" spans="1:5" ht="89.25">
      <c r="A204" t="s">
        <v>47</v>
      </c>
      <c r="E204" s="29" t="s">
        <v>879</v>
      </c>
    </row>
    <row r="205" spans="1:16" ht="12.75">
      <c r="A205" s="18" t="s">
        <v>39</v>
      </c>
      <c s="23" t="s">
        <v>320</v>
      </c>
      <c s="23" t="s">
        <v>880</v>
      </c>
      <c s="18" t="s">
        <v>41</v>
      </c>
      <c s="24" t="s">
        <v>881</v>
      </c>
      <c s="25" t="s">
        <v>874</v>
      </c>
      <c s="26">
        <v>24</v>
      </c>
      <c s="27">
        <v>0</v>
      </c>
      <c s="27">
        <f>ROUND(ROUND(H205,2)*ROUND(G205,3),2)</f>
      </c>
      <c r="O205">
        <f>(I205*21)/100</f>
      </c>
      <c t="s">
        <v>17</v>
      </c>
    </row>
    <row r="206" spans="1:5" ht="12.75">
      <c r="A206" s="28" t="s">
        <v>44</v>
      </c>
      <c r="E206" s="29" t="s">
        <v>41</v>
      </c>
    </row>
    <row r="207" spans="1:5" ht="12.75">
      <c r="A207" s="30" t="s">
        <v>45</v>
      </c>
      <c r="E207" s="31" t="s">
        <v>750</v>
      </c>
    </row>
    <row r="208" spans="1:5" ht="89.25">
      <c r="A208" t="s">
        <v>47</v>
      </c>
      <c r="E208" s="29" t="s">
        <v>882</v>
      </c>
    </row>
    <row r="209" spans="1:16" ht="12.75">
      <c r="A209" s="18" t="s">
        <v>39</v>
      </c>
      <c s="23" t="s">
        <v>323</v>
      </c>
      <c s="23" t="s">
        <v>883</v>
      </c>
      <c s="18" t="s">
        <v>41</v>
      </c>
      <c s="24" t="s">
        <v>884</v>
      </c>
      <c s="25" t="s">
        <v>874</v>
      </c>
      <c s="26">
        <v>48</v>
      </c>
      <c s="27">
        <v>0</v>
      </c>
      <c s="27">
        <f>ROUND(ROUND(H209,2)*ROUND(G209,3),2)</f>
      </c>
      <c r="O209">
        <f>(I209*21)/100</f>
      </c>
      <c t="s">
        <v>17</v>
      </c>
    </row>
    <row r="210" spans="1:5" ht="12.75">
      <c r="A210" s="28" t="s">
        <v>44</v>
      </c>
      <c r="E210" s="29" t="s">
        <v>41</v>
      </c>
    </row>
    <row r="211" spans="1:5" ht="12.75">
      <c r="A211" s="30" t="s">
        <v>45</v>
      </c>
      <c r="E211" s="31" t="s">
        <v>885</v>
      </c>
    </row>
    <row r="212" spans="1:5" ht="89.25">
      <c r="A212" t="s">
        <v>47</v>
      </c>
      <c r="E212" s="29" t="s">
        <v>886</v>
      </c>
    </row>
    <row r="213" spans="1:16" ht="12.75">
      <c r="A213" s="18" t="s">
        <v>39</v>
      </c>
      <c s="23" t="s">
        <v>326</v>
      </c>
      <c s="23" t="s">
        <v>887</v>
      </c>
      <c s="18" t="s">
        <v>41</v>
      </c>
      <c s="24" t="s">
        <v>888</v>
      </c>
      <c s="25" t="s">
        <v>89</v>
      </c>
      <c s="26">
        <v>136</v>
      </c>
      <c s="27">
        <v>0</v>
      </c>
      <c s="27">
        <f>ROUND(ROUND(H213,2)*ROUND(G213,3),2)</f>
      </c>
      <c r="O213">
        <f>(I213*21)/100</f>
      </c>
      <c t="s">
        <v>17</v>
      </c>
    </row>
    <row r="214" spans="1:5" ht="25.5">
      <c r="A214" s="28" t="s">
        <v>44</v>
      </c>
      <c r="E214" s="29" t="s">
        <v>889</v>
      </c>
    </row>
    <row r="215" spans="1:5" ht="12.75">
      <c r="A215" s="30" t="s">
        <v>45</v>
      </c>
      <c r="E215" s="31" t="s">
        <v>890</v>
      </c>
    </row>
    <row r="216" spans="1:5" ht="102">
      <c r="A216" t="s">
        <v>47</v>
      </c>
      <c r="E216" s="29" t="s">
        <v>891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0+O8+O13+O58+O63+O92</f>
      </c>
      <c t="s">
        <v>16</v>
      </c>
    </row>
    <row r="3" spans="1:16" ht="15" customHeight="1">
      <c r="A3" t="s">
        <v>1</v>
      </c>
      <c s="8" t="s">
        <v>4</v>
      </c>
      <c s="9" t="s">
        <v>5</v>
      </c>
      <c s="1"/>
      <c s="10" t="s">
        <v>6</v>
      </c>
      <c s="1"/>
      <c s="4"/>
      <c s="3" t="s">
        <v>892</v>
      </c>
      <c s="32">
        <f>0+I8+I13+I58+I63+I92</f>
      </c>
      <c r="O3" t="s">
        <v>13</v>
      </c>
      <c t="s">
        <v>17</v>
      </c>
    </row>
    <row r="4" spans="1:16" ht="15" customHeight="1">
      <c r="A4" t="s">
        <v>7</v>
      </c>
      <c s="12" t="s">
        <v>12</v>
      </c>
      <c s="13" t="s">
        <v>892</v>
      </c>
      <c s="5"/>
      <c s="14" t="s">
        <v>893</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70</v>
      </c>
      <c s="18" t="s">
        <v>41</v>
      </c>
      <c s="24" t="s">
        <v>71</v>
      </c>
      <c s="25" t="s">
        <v>72</v>
      </c>
      <c s="26">
        <v>36</v>
      </c>
      <c s="27">
        <v>0</v>
      </c>
      <c s="27">
        <f>ROUND(ROUND(H9,2)*ROUND(G9,3),2)</f>
      </c>
      <c r="O9">
        <f>(I9*21)/100</f>
      </c>
      <c t="s">
        <v>17</v>
      </c>
    </row>
    <row r="10" spans="1:5" ht="12.75">
      <c r="A10" s="28" t="s">
        <v>44</v>
      </c>
      <c r="E10" s="29" t="s">
        <v>73</v>
      </c>
    </row>
    <row r="11" spans="1:5" ht="89.25">
      <c r="A11" s="30" t="s">
        <v>45</v>
      </c>
      <c r="E11" s="31" t="s">
        <v>894</v>
      </c>
    </row>
    <row r="12" spans="1:5" ht="25.5">
      <c r="A12" t="s">
        <v>47</v>
      </c>
      <c r="E12" s="29" t="s">
        <v>75</v>
      </c>
    </row>
    <row r="13" spans="1:18" ht="12.75" customHeight="1">
      <c r="A13" s="5" t="s">
        <v>37</v>
      </c>
      <c s="5"/>
      <c s="35" t="s">
        <v>23</v>
      </c>
      <c s="5"/>
      <c s="21" t="s">
        <v>80</v>
      </c>
      <c s="5"/>
      <c s="5"/>
      <c s="5"/>
      <c s="36">
        <f>0+Q13</f>
      </c>
      <c r="O13">
        <f>0+R13</f>
      </c>
      <c r="Q13">
        <f>0+I14+I18+I22+I26+I30+I34+I38+I42+I46+I50+I54</f>
      </c>
      <c>
        <f>0+O14+O18+O22+O26+O30+O34+O38+O42+O46+O50+O54</f>
      </c>
    </row>
    <row r="14" spans="1:16" ht="12.75">
      <c r="A14" s="18" t="s">
        <v>39</v>
      </c>
      <c s="23" t="s">
        <v>17</v>
      </c>
      <c s="23" t="s">
        <v>895</v>
      </c>
      <c s="18" t="s">
        <v>41</v>
      </c>
      <c s="24" t="s">
        <v>896</v>
      </c>
      <c s="25" t="s">
        <v>95</v>
      </c>
      <c s="26">
        <v>9</v>
      </c>
      <c s="27">
        <v>0</v>
      </c>
      <c s="27">
        <f>ROUND(ROUND(H14,2)*ROUND(G14,3),2)</f>
      </c>
      <c r="O14">
        <f>(I14*21)/100</f>
      </c>
      <c t="s">
        <v>17</v>
      </c>
    </row>
    <row r="15" spans="1:5" ht="51">
      <c r="A15" s="28" t="s">
        <v>44</v>
      </c>
      <c r="E15" s="29" t="s">
        <v>897</v>
      </c>
    </row>
    <row r="16" spans="1:5" ht="12.75">
      <c r="A16" s="30" t="s">
        <v>45</v>
      </c>
      <c r="E16" s="31" t="s">
        <v>898</v>
      </c>
    </row>
    <row r="17" spans="1:5" ht="318.75">
      <c r="A17" t="s">
        <v>47</v>
      </c>
      <c r="E17" s="29" t="s">
        <v>150</v>
      </c>
    </row>
    <row r="18" spans="1:16" ht="12.75">
      <c r="A18" s="18" t="s">
        <v>39</v>
      </c>
      <c s="23" t="s">
        <v>16</v>
      </c>
      <c s="23" t="s">
        <v>146</v>
      </c>
      <c s="18" t="s">
        <v>41</v>
      </c>
      <c s="24" t="s">
        <v>147</v>
      </c>
      <c s="25" t="s">
        <v>95</v>
      </c>
      <c s="26">
        <v>8.4</v>
      </c>
      <c s="27">
        <v>0</v>
      </c>
      <c s="27">
        <f>ROUND(ROUND(H18,2)*ROUND(G18,3),2)</f>
      </c>
      <c r="O18">
        <f>(I18*21)/100</f>
      </c>
      <c t="s">
        <v>17</v>
      </c>
    </row>
    <row r="19" spans="1:5" ht="38.25">
      <c r="A19" s="28" t="s">
        <v>44</v>
      </c>
      <c r="E19" s="29" t="s">
        <v>899</v>
      </c>
    </row>
    <row r="20" spans="1:5" ht="25.5">
      <c r="A20" s="30" t="s">
        <v>45</v>
      </c>
      <c r="E20" s="31" t="s">
        <v>900</v>
      </c>
    </row>
    <row r="21" spans="1:5" ht="318.75">
      <c r="A21" t="s">
        <v>47</v>
      </c>
      <c r="E21" s="29" t="s">
        <v>150</v>
      </c>
    </row>
    <row r="22" spans="1:16" ht="12.75">
      <c r="A22" s="18" t="s">
        <v>39</v>
      </c>
      <c s="23" t="s">
        <v>27</v>
      </c>
      <c s="23" t="s">
        <v>152</v>
      </c>
      <c s="18" t="s">
        <v>41</v>
      </c>
      <c s="24" t="s">
        <v>153</v>
      </c>
      <c s="25" t="s">
        <v>141</v>
      </c>
      <c s="26">
        <v>92.4</v>
      </c>
      <c s="27">
        <v>0</v>
      </c>
      <c s="27">
        <f>ROUND(ROUND(H22,2)*ROUND(G22,3),2)</f>
      </c>
      <c r="O22">
        <f>(I22*21)/100</f>
      </c>
      <c t="s">
        <v>17</v>
      </c>
    </row>
    <row r="23" spans="1:5" ht="12.75">
      <c r="A23" s="28" t="s">
        <v>44</v>
      </c>
      <c r="E23" s="29" t="s">
        <v>505</v>
      </c>
    </row>
    <row r="24" spans="1:5" ht="12.75">
      <c r="A24" s="30" t="s">
        <v>45</v>
      </c>
      <c r="E24" s="31" t="s">
        <v>901</v>
      </c>
    </row>
    <row r="25" spans="1:5" ht="76.5">
      <c r="A25" t="s">
        <v>47</v>
      </c>
      <c r="E25" s="29" t="s">
        <v>156</v>
      </c>
    </row>
    <row r="26" spans="1:16" ht="12.75">
      <c r="A26" s="18" t="s">
        <v>39</v>
      </c>
      <c s="23" t="s">
        <v>29</v>
      </c>
      <c s="23" t="s">
        <v>158</v>
      </c>
      <c s="18" t="s">
        <v>23</v>
      </c>
      <c s="24" t="s">
        <v>159</v>
      </c>
      <c s="25" t="s">
        <v>95</v>
      </c>
      <c s="26">
        <v>3.6</v>
      </c>
      <c s="27">
        <v>0</v>
      </c>
      <c s="27">
        <f>ROUND(ROUND(H26,2)*ROUND(G26,3),2)</f>
      </c>
      <c r="O26">
        <f>(I26*21)/100</f>
      </c>
      <c t="s">
        <v>17</v>
      </c>
    </row>
    <row r="27" spans="1:5" ht="38.25">
      <c r="A27" s="28" t="s">
        <v>44</v>
      </c>
      <c r="E27" s="29" t="s">
        <v>902</v>
      </c>
    </row>
    <row r="28" spans="1:5" ht="25.5">
      <c r="A28" s="30" t="s">
        <v>45</v>
      </c>
      <c r="E28" s="31" t="s">
        <v>903</v>
      </c>
    </row>
    <row r="29" spans="1:5" ht="318.75">
      <c r="A29" t="s">
        <v>47</v>
      </c>
      <c r="E29" s="29" t="s">
        <v>161</v>
      </c>
    </row>
    <row r="30" spans="1:16" ht="12.75">
      <c r="A30" s="18" t="s">
        <v>39</v>
      </c>
      <c s="23" t="s">
        <v>31</v>
      </c>
      <c s="23" t="s">
        <v>158</v>
      </c>
      <c s="18" t="s">
        <v>17</v>
      </c>
      <c s="24" t="s">
        <v>159</v>
      </c>
      <c s="25" t="s">
        <v>95</v>
      </c>
      <c s="26">
        <v>6</v>
      </c>
      <c s="27">
        <v>0</v>
      </c>
      <c s="27">
        <f>ROUND(ROUND(H30,2)*ROUND(G30,3),2)</f>
      </c>
      <c r="O30">
        <f>(I30*21)/100</f>
      </c>
      <c t="s">
        <v>17</v>
      </c>
    </row>
    <row r="31" spans="1:5" ht="38.25">
      <c r="A31" s="28" t="s">
        <v>44</v>
      </c>
      <c r="E31" s="29" t="s">
        <v>904</v>
      </c>
    </row>
    <row r="32" spans="1:5" ht="12.75">
      <c r="A32" s="30" t="s">
        <v>45</v>
      </c>
      <c r="E32" s="31" t="s">
        <v>905</v>
      </c>
    </row>
    <row r="33" spans="1:5" ht="318.75">
      <c r="A33" t="s">
        <v>47</v>
      </c>
      <c r="E33" s="29" t="s">
        <v>161</v>
      </c>
    </row>
    <row r="34" spans="1:16" ht="12.75">
      <c r="A34" s="18" t="s">
        <v>39</v>
      </c>
      <c s="23" t="s">
        <v>99</v>
      </c>
      <c s="23" t="s">
        <v>163</v>
      </c>
      <c s="18" t="s">
        <v>23</v>
      </c>
      <c s="24" t="s">
        <v>164</v>
      </c>
      <c s="25" t="s">
        <v>141</v>
      </c>
      <c s="26">
        <v>39.6</v>
      </c>
      <c s="27">
        <v>0</v>
      </c>
      <c s="27">
        <f>ROUND(ROUND(H34,2)*ROUND(G34,3),2)</f>
      </c>
      <c r="O34">
        <f>(I34*21)/100</f>
      </c>
      <c t="s">
        <v>17</v>
      </c>
    </row>
    <row r="35" spans="1:5" ht="12.75">
      <c r="A35" s="28" t="s">
        <v>44</v>
      </c>
      <c r="E35" s="29" t="s">
        <v>906</v>
      </c>
    </row>
    <row r="36" spans="1:5" ht="12.75">
      <c r="A36" s="30" t="s">
        <v>45</v>
      </c>
      <c r="E36" s="31" t="s">
        <v>907</v>
      </c>
    </row>
    <row r="37" spans="1:5" ht="76.5">
      <c r="A37" t="s">
        <v>47</v>
      </c>
      <c r="E37" s="29" t="s">
        <v>156</v>
      </c>
    </row>
    <row r="38" spans="1:16" ht="12.75">
      <c r="A38" s="18" t="s">
        <v>39</v>
      </c>
      <c s="23" t="s">
        <v>106</v>
      </c>
      <c s="23" t="s">
        <v>163</v>
      </c>
      <c s="18" t="s">
        <v>17</v>
      </c>
      <c s="24" t="s">
        <v>164</v>
      </c>
      <c s="25" t="s">
        <v>141</v>
      </c>
      <c s="26">
        <v>66</v>
      </c>
      <c s="27">
        <v>0</v>
      </c>
      <c s="27">
        <f>ROUND(ROUND(H38,2)*ROUND(G38,3),2)</f>
      </c>
      <c r="O38">
        <f>(I38*21)/100</f>
      </c>
      <c t="s">
        <v>17</v>
      </c>
    </row>
    <row r="39" spans="1:5" ht="12.75">
      <c r="A39" s="28" t="s">
        <v>44</v>
      </c>
      <c r="E39" s="29" t="s">
        <v>908</v>
      </c>
    </row>
    <row r="40" spans="1:5" ht="12.75">
      <c r="A40" s="30" t="s">
        <v>45</v>
      </c>
      <c r="E40" s="31" t="s">
        <v>909</v>
      </c>
    </row>
    <row r="41" spans="1:5" ht="76.5">
      <c r="A41" t="s">
        <v>47</v>
      </c>
      <c r="E41" s="29" t="s">
        <v>156</v>
      </c>
    </row>
    <row r="42" spans="1:16" ht="12.75">
      <c r="A42" s="18" t="s">
        <v>39</v>
      </c>
      <c s="23" t="s">
        <v>34</v>
      </c>
      <c s="23" t="s">
        <v>168</v>
      </c>
      <c s="18" t="s">
        <v>41</v>
      </c>
      <c s="24" t="s">
        <v>169</v>
      </c>
      <c s="25" t="s">
        <v>95</v>
      </c>
      <c s="26">
        <v>18</v>
      </c>
      <c s="27">
        <v>0</v>
      </c>
      <c s="27">
        <f>ROUND(ROUND(H42,2)*ROUND(G42,3),2)</f>
      </c>
      <c r="O42">
        <f>(I42*21)/100</f>
      </c>
      <c t="s">
        <v>17</v>
      </c>
    </row>
    <row r="43" spans="1:5" ht="12.75">
      <c r="A43" s="28" t="s">
        <v>44</v>
      </c>
      <c r="E43" s="29" t="s">
        <v>170</v>
      </c>
    </row>
    <row r="44" spans="1:5" ht="89.25">
      <c r="A44" s="30" t="s">
        <v>45</v>
      </c>
      <c r="E44" s="31" t="s">
        <v>910</v>
      </c>
    </row>
    <row r="45" spans="1:5" ht="191.25">
      <c r="A45" t="s">
        <v>47</v>
      </c>
      <c r="E45" s="29" t="s">
        <v>172</v>
      </c>
    </row>
    <row r="46" spans="1:16" ht="12.75">
      <c r="A46" s="18" t="s">
        <v>39</v>
      </c>
      <c s="23" t="s">
        <v>36</v>
      </c>
      <c s="23" t="s">
        <v>911</v>
      </c>
      <c s="18" t="s">
        <v>41</v>
      </c>
      <c s="24" t="s">
        <v>912</v>
      </c>
      <c s="25" t="s">
        <v>95</v>
      </c>
      <c s="26">
        <v>9</v>
      </c>
      <c s="27">
        <v>0</v>
      </c>
      <c s="27">
        <f>ROUND(ROUND(H46,2)*ROUND(G46,3),2)</f>
      </c>
      <c r="O46">
        <f>(I46*21)/100</f>
      </c>
      <c t="s">
        <v>17</v>
      </c>
    </row>
    <row r="47" spans="1:5" ht="38.25">
      <c r="A47" s="28" t="s">
        <v>44</v>
      </c>
      <c r="E47" s="29" t="s">
        <v>913</v>
      </c>
    </row>
    <row r="48" spans="1:5" ht="12.75">
      <c r="A48" s="30" t="s">
        <v>45</v>
      </c>
      <c r="E48" s="31" t="s">
        <v>914</v>
      </c>
    </row>
    <row r="49" spans="1:5" ht="229.5">
      <c r="A49" t="s">
        <v>47</v>
      </c>
      <c r="E49" s="29" t="s">
        <v>915</v>
      </c>
    </row>
    <row r="50" spans="1:16" ht="12.75">
      <c r="A50" s="18" t="s">
        <v>39</v>
      </c>
      <c s="23" t="s">
        <v>121</v>
      </c>
      <c s="23" t="s">
        <v>180</v>
      </c>
      <c s="18" t="s">
        <v>41</v>
      </c>
      <c s="24" t="s">
        <v>181</v>
      </c>
      <c s="25" t="s">
        <v>95</v>
      </c>
      <c s="26">
        <v>12</v>
      </c>
      <c s="27">
        <v>0</v>
      </c>
      <c s="27">
        <f>ROUND(ROUND(H50,2)*ROUND(G50,3),2)</f>
      </c>
      <c r="O50">
        <f>(I50*21)/100</f>
      </c>
      <c t="s">
        <v>17</v>
      </c>
    </row>
    <row r="51" spans="1:5" ht="38.25">
      <c r="A51" s="28" t="s">
        <v>44</v>
      </c>
      <c r="E51" s="29" t="s">
        <v>916</v>
      </c>
    </row>
    <row r="52" spans="1:5" ht="12.75">
      <c r="A52" s="30" t="s">
        <v>45</v>
      </c>
      <c r="E52" s="31" t="s">
        <v>319</v>
      </c>
    </row>
    <row r="53" spans="1:5" ht="229.5">
      <c r="A53" t="s">
        <v>47</v>
      </c>
      <c r="E53" s="29" t="s">
        <v>184</v>
      </c>
    </row>
    <row r="54" spans="1:16" ht="12.75">
      <c r="A54" s="18" t="s">
        <v>39</v>
      </c>
      <c s="23" t="s">
        <v>126</v>
      </c>
      <c s="23" t="s">
        <v>186</v>
      </c>
      <c s="18" t="s">
        <v>41</v>
      </c>
      <c s="24" t="s">
        <v>187</v>
      </c>
      <c s="25" t="s">
        <v>95</v>
      </c>
      <c s="26">
        <v>3</v>
      </c>
      <c s="27">
        <v>0</v>
      </c>
      <c s="27">
        <f>ROUND(ROUND(H54,2)*ROUND(G54,3),2)</f>
      </c>
      <c r="O54">
        <f>(I54*21)/100</f>
      </c>
      <c t="s">
        <v>17</v>
      </c>
    </row>
    <row r="55" spans="1:5" ht="38.25">
      <c r="A55" s="28" t="s">
        <v>44</v>
      </c>
      <c r="E55" s="29" t="s">
        <v>917</v>
      </c>
    </row>
    <row r="56" spans="1:5" ht="12.75">
      <c r="A56" s="30" t="s">
        <v>45</v>
      </c>
      <c r="E56" s="31" t="s">
        <v>918</v>
      </c>
    </row>
    <row r="57" spans="1:5" ht="293.25">
      <c r="A57" t="s">
        <v>47</v>
      </c>
      <c r="E57" s="29" t="s">
        <v>190</v>
      </c>
    </row>
    <row r="58" spans="1:18" ht="12.75" customHeight="1">
      <c r="A58" s="5" t="s">
        <v>37</v>
      </c>
      <c s="5"/>
      <c s="35" t="s">
        <v>27</v>
      </c>
      <c s="5"/>
      <c s="21" t="s">
        <v>243</v>
      </c>
      <c s="5"/>
      <c s="5"/>
      <c s="5"/>
      <c s="36">
        <f>0+Q58</f>
      </c>
      <c r="O58">
        <f>0+R58</f>
      </c>
      <c r="Q58">
        <f>0+I59</f>
      </c>
      <c>
        <f>0+O59</f>
      </c>
    </row>
    <row r="59" spans="1:16" ht="12.75">
      <c r="A59" s="18" t="s">
        <v>39</v>
      </c>
      <c s="23" t="s">
        <v>132</v>
      </c>
      <c s="23" t="s">
        <v>265</v>
      </c>
      <c s="18" t="s">
        <v>41</v>
      </c>
      <c s="24" t="s">
        <v>266</v>
      </c>
      <c s="25" t="s">
        <v>95</v>
      </c>
      <c s="26">
        <v>3</v>
      </c>
      <c s="27">
        <v>0</v>
      </c>
      <c s="27">
        <f>ROUND(ROUND(H59,2)*ROUND(G59,3),2)</f>
      </c>
      <c r="O59">
        <f>(I59*21)/100</f>
      </c>
      <c t="s">
        <v>17</v>
      </c>
    </row>
    <row r="60" spans="1:5" ht="38.25">
      <c r="A60" s="28" t="s">
        <v>44</v>
      </c>
      <c r="E60" s="29" t="s">
        <v>919</v>
      </c>
    </row>
    <row r="61" spans="1:5" ht="12.75">
      <c r="A61" s="30" t="s">
        <v>45</v>
      </c>
      <c r="E61" s="31" t="s">
        <v>918</v>
      </c>
    </row>
    <row r="62" spans="1:5" ht="38.25">
      <c r="A62" t="s">
        <v>47</v>
      </c>
      <c r="E62" s="29" t="s">
        <v>269</v>
      </c>
    </row>
    <row r="63" spans="1:18" ht="12.75" customHeight="1">
      <c r="A63" s="5" t="s">
        <v>37</v>
      </c>
      <c s="5"/>
      <c s="35" t="s">
        <v>99</v>
      </c>
      <c s="5"/>
      <c s="21" t="s">
        <v>342</v>
      </c>
      <c s="5"/>
      <c s="5"/>
      <c s="5"/>
      <c s="36">
        <f>0+Q63</f>
      </c>
      <c r="O63">
        <f>0+R63</f>
      </c>
      <c r="Q63">
        <f>0+I64+I68+I72+I76+I80+I84+I88</f>
      </c>
      <c>
        <f>0+O64+O68+O72+O76+O80+O84+O88</f>
      </c>
    </row>
    <row r="64" spans="1:16" ht="12.75">
      <c r="A64" s="18" t="s">
        <v>39</v>
      </c>
      <c s="23" t="s">
        <v>138</v>
      </c>
      <c s="23" t="s">
        <v>920</v>
      </c>
      <c s="18" t="s">
        <v>41</v>
      </c>
      <c s="24" t="s">
        <v>921</v>
      </c>
      <c s="25" t="s">
        <v>89</v>
      </c>
      <c s="26">
        <v>8</v>
      </c>
      <c s="27">
        <v>0</v>
      </c>
      <c s="27">
        <f>ROUND(ROUND(H64,2)*ROUND(G64,3),2)</f>
      </c>
      <c r="O64">
        <f>(I64*21)/100</f>
      </c>
      <c t="s">
        <v>17</v>
      </c>
    </row>
    <row r="65" spans="1:5" ht="38.25">
      <c r="A65" s="28" t="s">
        <v>44</v>
      </c>
      <c r="E65" s="29" t="s">
        <v>922</v>
      </c>
    </row>
    <row r="66" spans="1:5" ht="12.75">
      <c r="A66" s="30" t="s">
        <v>45</v>
      </c>
      <c r="E66" s="31" t="s">
        <v>923</v>
      </c>
    </row>
    <row r="67" spans="1:5" ht="114.75">
      <c r="A67" t="s">
        <v>47</v>
      </c>
      <c r="E67" s="29" t="s">
        <v>924</v>
      </c>
    </row>
    <row r="68" spans="1:16" ht="12.75">
      <c r="A68" s="18" t="s">
        <v>39</v>
      </c>
      <c s="23" t="s">
        <v>145</v>
      </c>
      <c s="23" t="s">
        <v>925</v>
      </c>
      <c s="18" t="s">
        <v>41</v>
      </c>
      <c s="24" t="s">
        <v>926</v>
      </c>
      <c s="25" t="s">
        <v>118</v>
      </c>
      <c s="26">
        <v>158</v>
      </c>
      <c s="27">
        <v>0</v>
      </c>
      <c s="27">
        <f>ROUND(ROUND(H68,2)*ROUND(G68,3),2)</f>
      </c>
      <c r="O68">
        <f>(I68*21)/100</f>
      </c>
      <c t="s">
        <v>17</v>
      </c>
    </row>
    <row r="69" spans="1:5" ht="38.25">
      <c r="A69" s="28" t="s">
        <v>44</v>
      </c>
      <c r="E69" s="29" t="s">
        <v>927</v>
      </c>
    </row>
    <row r="70" spans="1:5" ht="12.75">
      <c r="A70" s="30" t="s">
        <v>45</v>
      </c>
      <c r="E70" s="31" t="s">
        <v>928</v>
      </c>
    </row>
    <row r="71" spans="1:5" ht="76.5">
      <c r="A71" t="s">
        <v>47</v>
      </c>
      <c r="E71" s="29" t="s">
        <v>929</v>
      </c>
    </row>
    <row r="72" spans="1:16" ht="12.75">
      <c r="A72" s="18" t="s">
        <v>39</v>
      </c>
      <c s="23" t="s">
        <v>151</v>
      </c>
      <c s="23" t="s">
        <v>930</v>
      </c>
      <c s="18" t="s">
        <v>41</v>
      </c>
      <c s="24" t="s">
        <v>931</v>
      </c>
      <c s="25" t="s">
        <v>874</v>
      </c>
      <c s="26">
        <v>16</v>
      </c>
      <c s="27">
        <v>0</v>
      </c>
      <c s="27">
        <f>ROUND(ROUND(H72,2)*ROUND(G72,3),2)</f>
      </c>
      <c r="O72">
        <f>(I72*21)/100</f>
      </c>
      <c t="s">
        <v>17</v>
      </c>
    </row>
    <row r="73" spans="1:5" ht="12.75">
      <c r="A73" s="28" t="s">
        <v>44</v>
      </c>
      <c r="E73" s="29" t="s">
        <v>932</v>
      </c>
    </row>
    <row r="74" spans="1:5" ht="12.75">
      <c r="A74" s="30" t="s">
        <v>45</v>
      </c>
      <c r="E74" s="31" t="s">
        <v>933</v>
      </c>
    </row>
    <row r="75" spans="1:5" ht="114.75">
      <c r="A75" t="s">
        <v>47</v>
      </c>
      <c r="E75" s="29" t="s">
        <v>934</v>
      </c>
    </row>
    <row r="76" spans="1:16" ht="12.75">
      <c r="A76" s="18" t="s">
        <v>39</v>
      </c>
      <c s="23" t="s">
        <v>157</v>
      </c>
      <c s="23" t="s">
        <v>935</v>
      </c>
      <c s="18" t="s">
        <v>41</v>
      </c>
      <c s="24" t="s">
        <v>936</v>
      </c>
      <c s="25" t="s">
        <v>89</v>
      </c>
      <c s="26">
        <v>1</v>
      </c>
      <c s="27">
        <v>0</v>
      </c>
      <c s="27">
        <f>ROUND(ROUND(H76,2)*ROUND(G76,3),2)</f>
      </c>
      <c r="O76">
        <f>(I76*21)/100</f>
      </c>
      <c t="s">
        <v>17</v>
      </c>
    </row>
    <row r="77" spans="1:5" ht="25.5">
      <c r="A77" s="28" t="s">
        <v>44</v>
      </c>
      <c r="E77" s="29" t="s">
        <v>937</v>
      </c>
    </row>
    <row r="78" spans="1:5" ht="12.75">
      <c r="A78" s="30" t="s">
        <v>45</v>
      </c>
      <c r="E78" s="31" t="s">
        <v>46</v>
      </c>
    </row>
    <row r="79" spans="1:5" ht="140.25">
      <c r="A79" t="s">
        <v>47</v>
      </c>
      <c r="E79" s="29" t="s">
        <v>574</v>
      </c>
    </row>
    <row r="80" spans="1:16" ht="12.75">
      <c r="A80" s="18" t="s">
        <v>39</v>
      </c>
      <c s="23" t="s">
        <v>162</v>
      </c>
      <c s="23" t="s">
        <v>938</v>
      </c>
      <c s="18" t="s">
        <v>41</v>
      </c>
      <c s="24" t="s">
        <v>939</v>
      </c>
      <c s="25" t="s">
        <v>89</v>
      </c>
      <c s="26">
        <v>1</v>
      </c>
      <c s="27">
        <v>0</v>
      </c>
      <c s="27">
        <f>ROUND(ROUND(H80,2)*ROUND(G80,3),2)</f>
      </c>
      <c r="O80">
        <f>(I80*21)/100</f>
      </c>
      <c t="s">
        <v>17</v>
      </c>
    </row>
    <row r="81" spans="1:5" ht="38.25">
      <c r="A81" s="28" t="s">
        <v>44</v>
      </c>
      <c r="E81" s="29" t="s">
        <v>940</v>
      </c>
    </row>
    <row r="82" spans="1:5" ht="12.75">
      <c r="A82" s="30" t="s">
        <v>45</v>
      </c>
      <c r="E82" s="31" t="s">
        <v>46</v>
      </c>
    </row>
    <row r="83" spans="1:5" ht="153">
      <c r="A83" t="s">
        <v>47</v>
      </c>
      <c r="E83" s="29" t="s">
        <v>578</v>
      </c>
    </row>
    <row r="84" spans="1:16" ht="12.75">
      <c r="A84" s="18" t="s">
        <v>39</v>
      </c>
      <c s="23" t="s">
        <v>167</v>
      </c>
      <c s="23" t="s">
        <v>941</v>
      </c>
      <c s="18" t="s">
        <v>41</v>
      </c>
      <c s="24" t="s">
        <v>942</v>
      </c>
      <c s="25" t="s">
        <v>89</v>
      </c>
      <c s="26">
        <v>4</v>
      </c>
      <c s="27">
        <v>0</v>
      </c>
      <c s="27">
        <f>ROUND(ROUND(H84,2)*ROUND(G84,3),2)</f>
      </c>
      <c r="O84">
        <f>(I84*21)/100</f>
      </c>
      <c t="s">
        <v>17</v>
      </c>
    </row>
    <row r="85" spans="1:5" ht="25.5">
      <c r="A85" s="28" t="s">
        <v>44</v>
      </c>
      <c r="E85" s="29" t="s">
        <v>943</v>
      </c>
    </row>
    <row r="86" spans="1:5" ht="12.75">
      <c r="A86" s="30" t="s">
        <v>45</v>
      </c>
      <c r="E86" s="31" t="s">
        <v>494</v>
      </c>
    </row>
    <row r="87" spans="1:5" ht="140.25">
      <c r="A87" t="s">
        <v>47</v>
      </c>
      <c r="E87" s="29" t="s">
        <v>574</v>
      </c>
    </row>
    <row r="88" spans="1:16" ht="12.75">
      <c r="A88" s="18" t="s">
        <v>39</v>
      </c>
      <c s="23" t="s">
        <v>173</v>
      </c>
      <c s="23" t="s">
        <v>944</v>
      </c>
      <c s="18" t="s">
        <v>41</v>
      </c>
      <c s="24" t="s">
        <v>945</v>
      </c>
      <c s="25" t="s">
        <v>89</v>
      </c>
      <c s="26">
        <v>4</v>
      </c>
      <c s="27">
        <v>0</v>
      </c>
      <c s="27">
        <f>ROUND(ROUND(H88,2)*ROUND(G88,3),2)</f>
      </c>
      <c r="O88">
        <f>(I88*21)/100</f>
      </c>
      <c t="s">
        <v>17</v>
      </c>
    </row>
    <row r="89" spans="1:5" ht="25.5">
      <c r="A89" s="28" t="s">
        <v>44</v>
      </c>
      <c r="E89" s="29" t="s">
        <v>946</v>
      </c>
    </row>
    <row r="90" spans="1:5" ht="12.75">
      <c r="A90" s="30" t="s">
        <v>45</v>
      </c>
      <c r="E90" s="31" t="s">
        <v>494</v>
      </c>
    </row>
    <row r="91" spans="1:5" ht="153">
      <c r="A91" t="s">
        <v>47</v>
      </c>
      <c r="E91" s="29" t="s">
        <v>578</v>
      </c>
    </row>
    <row r="92" spans="1:18" ht="12.75" customHeight="1">
      <c r="A92" s="5" t="s">
        <v>37</v>
      </c>
      <c s="5"/>
      <c s="35" t="s">
        <v>106</v>
      </c>
      <c s="5"/>
      <c s="21" t="s">
        <v>349</v>
      </c>
      <c s="5"/>
      <c s="5"/>
      <c s="5"/>
      <c s="36">
        <f>0+Q92</f>
      </c>
      <c r="O92">
        <f>0+R92</f>
      </c>
      <c r="Q92">
        <f>0+I93+I97+I101+I105+I109+I113+I117</f>
      </c>
      <c>
        <f>0+O93+O97+O101+O105+O109+O113+O117</f>
      </c>
    </row>
    <row r="93" spans="1:16" ht="12.75">
      <c r="A93" s="18" t="s">
        <v>39</v>
      </c>
      <c s="23" t="s">
        <v>179</v>
      </c>
      <c s="23" t="s">
        <v>947</v>
      </c>
      <c s="18" t="s">
        <v>41</v>
      </c>
      <c s="24" t="s">
        <v>948</v>
      </c>
      <c s="25" t="s">
        <v>118</v>
      </c>
      <c s="26">
        <v>396</v>
      </c>
      <c s="27">
        <v>0</v>
      </c>
      <c s="27">
        <f>ROUND(ROUND(H93,2)*ROUND(G93,3),2)</f>
      </c>
      <c r="O93">
        <f>(I93*21)/100</f>
      </c>
      <c t="s">
        <v>17</v>
      </c>
    </row>
    <row r="94" spans="1:5" ht="38.25">
      <c r="A94" s="28" t="s">
        <v>44</v>
      </c>
      <c r="E94" s="29" t="s">
        <v>949</v>
      </c>
    </row>
    <row r="95" spans="1:5" ht="12.75">
      <c r="A95" s="30" t="s">
        <v>45</v>
      </c>
      <c r="E95" s="31" t="s">
        <v>950</v>
      </c>
    </row>
    <row r="96" spans="1:5" ht="255">
      <c r="A96" t="s">
        <v>47</v>
      </c>
      <c r="E96" s="29" t="s">
        <v>657</v>
      </c>
    </row>
    <row r="97" spans="1:16" ht="12.75">
      <c r="A97" s="18" t="s">
        <v>39</v>
      </c>
      <c s="23" t="s">
        <v>185</v>
      </c>
      <c s="23" t="s">
        <v>951</v>
      </c>
      <c s="18" t="s">
        <v>41</v>
      </c>
      <c s="24" t="s">
        <v>952</v>
      </c>
      <c s="25" t="s">
        <v>118</v>
      </c>
      <c s="26">
        <v>40</v>
      </c>
      <c s="27">
        <v>0</v>
      </c>
      <c s="27">
        <f>ROUND(ROUND(H97,2)*ROUND(G97,3),2)</f>
      </c>
      <c r="O97">
        <f>(I97*21)/100</f>
      </c>
      <c t="s">
        <v>17</v>
      </c>
    </row>
    <row r="98" spans="1:5" ht="38.25">
      <c r="A98" s="28" t="s">
        <v>44</v>
      </c>
      <c r="E98" s="29" t="s">
        <v>953</v>
      </c>
    </row>
    <row r="99" spans="1:5" ht="12.75">
      <c r="A99" s="30" t="s">
        <v>45</v>
      </c>
      <c r="E99" s="31" t="s">
        <v>954</v>
      </c>
    </row>
    <row r="100" spans="1:5" ht="242.25">
      <c r="A100" t="s">
        <v>47</v>
      </c>
      <c r="E100" s="29" t="s">
        <v>955</v>
      </c>
    </row>
    <row r="101" spans="1:16" ht="12.75">
      <c r="A101" s="18" t="s">
        <v>39</v>
      </c>
      <c s="23" t="s">
        <v>191</v>
      </c>
      <c s="23" t="s">
        <v>956</v>
      </c>
      <c s="18" t="s">
        <v>41</v>
      </c>
      <c s="24" t="s">
        <v>957</v>
      </c>
      <c s="25" t="s">
        <v>118</v>
      </c>
      <c s="26">
        <v>80</v>
      </c>
      <c s="27">
        <v>0</v>
      </c>
      <c s="27">
        <f>ROUND(ROUND(H101,2)*ROUND(G101,3),2)</f>
      </c>
      <c r="O101">
        <f>(I101*21)/100</f>
      </c>
      <c t="s">
        <v>17</v>
      </c>
    </row>
    <row r="102" spans="1:5" ht="38.25">
      <c r="A102" s="28" t="s">
        <v>44</v>
      </c>
      <c r="E102" s="29" t="s">
        <v>958</v>
      </c>
    </row>
    <row r="103" spans="1:5" ht="12.75">
      <c r="A103" s="30" t="s">
        <v>45</v>
      </c>
      <c r="E103" s="31" t="s">
        <v>959</v>
      </c>
    </row>
    <row r="104" spans="1:5" ht="51">
      <c r="A104" t="s">
        <v>47</v>
      </c>
      <c r="E104" s="29" t="s">
        <v>960</v>
      </c>
    </row>
    <row r="105" spans="1:16" ht="12.75">
      <c r="A105" s="18" t="s">
        <v>39</v>
      </c>
      <c s="23" t="s">
        <v>194</v>
      </c>
      <c s="23" t="s">
        <v>658</v>
      </c>
      <c s="18" t="s">
        <v>41</v>
      </c>
      <c s="24" t="s">
        <v>659</v>
      </c>
      <c s="25" t="s">
        <v>118</v>
      </c>
      <c s="26">
        <v>40</v>
      </c>
      <c s="27">
        <v>0</v>
      </c>
      <c s="27">
        <f>ROUND(ROUND(H105,2)*ROUND(G105,3),2)</f>
      </c>
      <c r="O105">
        <f>(I105*21)/100</f>
      </c>
      <c t="s">
        <v>17</v>
      </c>
    </row>
    <row r="106" spans="1:5" ht="38.25">
      <c r="A106" s="28" t="s">
        <v>44</v>
      </c>
      <c r="E106" s="29" t="s">
        <v>961</v>
      </c>
    </row>
    <row r="107" spans="1:5" ht="12.75">
      <c r="A107" s="30" t="s">
        <v>45</v>
      </c>
      <c r="E107" s="31" t="s">
        <v>954</v>
      </c>
    </row>
    <row r="108" spans="1:5" ht="38.25">
      <c r="A108" t="s">
        <v>47</v>
      </c>
      <c r="E108" s="29" t="s">
        <v>662</v>
      </c>
    </row>
    <row r="109" spans="1:16" ht="12.75">
      <c r="A109" s="18" t="s">
        <v>39</v>
      </c>
      <c s="23" t="s">
        <v>200</v>
      </c>
      <c s="23" t="s">
        <v>962</v>
      </c>
      <c s="18" t="s">
        <v>41</v>
      </c>
      <c s="24" t="s">
        <v>963</v>
      </c>
      <c s="25" t="s">
        <v>95</v>
      </c>
      <c s="26">
        <v>3.5</v>
      </c>
      <c s="27">
        <v>0</v>
      </c>
      <c s="27">
        <f>ROUND(ROUND(H109,2)*ROUND(G109,3),2)</f>
      </c>
      <c r="O109">
        <f>(I109*21)/100</f>
      </c>
      <c t="s">
        <v>17</v>
      </c>
    </row>
    <row r="110" spans="1:5" ht="38.25">
      <c r="A110" s="28" t="s">
        <v>44</v>
      </c>
      <c r="E110" s="29" t="s">
        <v>964</v>
      </c>
    </row>
    <row r="111" spans="1:5" ht="12.75">
      <c r="A111" s="30" t="s">
        <v>45</v>
      </c>
      <c r="E111" s="31" t="s">
        <v>965</v>
      </c>
    </row>
    <row r="112" spans="1:5" ht="369.75">
      <c r="A112" t="s">
        <v>47</v>
      </c>
      <c r="E112" s="29" t="s">
        <v>966</v>
      </c>
    </row>
    <row r="113" spans="1:16" ht="12.75">
      <c r="A113" s="18" t="s">
        <v>39</v>
      </c>
      <c s="23" t="s">
        <v>203</v>
      </c>
      <c s="23" t="s">
        <v>967</v>
      </c>
      <c s="18" t="s">
        <v>41</v>
      </c>
      <c s="24" t="s">
        <v>968</v>
      </c>
      <c s="25" t="s">
        <v>118</v>
      </c>
      <c s="26">
        <v>396</v>
      </c>
      <c s="27">
        <v>0</v>
      </c>
      <c s="27">
        <f>ROUND(ROUND(H113,2)*ROUND(G113,3),2)</f>
      </c>
      <c r="O113">
        <f>(I113*21)/100</f>
      </c>
      <c t="s">
        <v>17</v>
      </c>
    </row>
    <row r="114" spans="1:5" ht="25.5">
      <c r="A114" s="28" t="s">
        <v>44</v>
      </c>
      <c r="E114" s="29" t="s">
        <v>969</v>
      </c>
    </row>
    <row r="115" spans="1:5" ht="12.75">
      <c r="A115" s="30" t="s">
        <v>45</v>
      </c>
      <c r="E115" s="31" t="s">
        <v>950</v>
      </c>
    </row>
    <row r="116" spans="1:5" ht="25.5">
      <c r="A116" t="s">
        <v>47</v>
      </c>
      <c r="E116" s="29" t="s">
        <v>970</v>
      </c>
    </row>
    <row r="117" spans="1:16" ht="12.75">
      <c r="A117" s="18" t="s">
        <v>39</v>
      </c>
      <c s="23" t="s">
        <v>206</v>
      </c>
      <c s="23" t="s">
        <v>971</v>
      </c>
      <c s="18" t="s">
        <v>41</v>
      </c>
      <c s="24" t="s">
        <v>972</v>
      </c>
      <c s="25" t="s">
        <v>118</v>
      </c>
      <c s="26">
        <v>396</v>
      </c>
      <c s="27">
        <v>0</v>
      </c>
      <c s="27">
        <f>ROUND(ROUND(H117,2)*ROUND(G117,3),2)</f>
      </c>
      <c r="O117">
        <f>(I117*21)/100</f>
      </c>
      <c t="s">
        <v>17</v>
      </c>
    </row>
    <row r="118" spans="1:5" ht="25.5">
      <c r="A118" s="28" t="s">
        <v>44</v>
      </c>
      <c r="E118" s="29" t="s">
        <v>973</v>
      </c>
    </row>
    <row r="119" spans="1:5" ht="12.75">
      <c r="A119" s="30" t="s">
        <v>45</v>
      </c>
      <c r="E119" s="31" t="s">
        <v>950</v>
      </c>
    </row>
    <row r="120" spans="1:5" ht="51">
      <c r="A120" t="s">
        <v>47</v>
      </c>
      <c r="E120" s="29" t="s">
        <v>667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f>
      </c>
      <c t="s">
        <v>16</v>
      </c>
    </row>
    <row r="3" spans="1:16" ht="15" customHeight="1">
      <c r="A3" t="s">
        <v>1</v>
      </c>
      <c s="8" t="s">
        <v>4</v>
      </c>
      <c s="9" t="s">
        <v>5</v>
      </c>
      <c s="1"/>
      <c s="10" t="s">
        <v>6</v>
      </c>
      <c s="1"/>
      <c s="4"/>
      <c s="3" t="s">
        <v>974</v>
      </c>
      <c s="32">
        <f>0+I8</f>
      </c>
      <c r="O3" t="s">
        <v>13</v>
      </c>
      <c t="s">
        <v>17</v>
      </c>
    </row>
    <row r="4" spans="1:16" ht="15" customHeight="1">
      <c r="A4" t="s">
        <v>7</v>
      </c>
      <c s="12" t="s">
        <v>12</v>
      </c>
      <c s="13" t="s">
        <v>974</v>
      </c>
      <c s="5"/>
      <c s="14" t="s">
        <v>975</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23</v>
      </c>
      <c s="19"/>
      <c s="21" t="s">
        <v>80</v>
      </c>
      <c s="19"/>
      <c s="19"/>
      <c s="19"/>
      <c s="22">
        <f>0+Q8</f>
      </c>
      <c r="O8">
        <f>0+R8</f>
      </c>
      <c r="Q8">
        <f>0+I9+I13+I17+I21</f>
      </c>
      <c>
        <f>0+O9+O13+O17+O21</f>
      </c>
    </row>
    <row r="9" spans="1:16" ht="12.75">
      <c r="A9" s="18" t="s">
        <v>39</v>
      </c>
      <c s="23" t="s">
        <v>23</v>
      </c>
      <c s="23" t="s">
        <v>976</v>
      </c>
      <c s="18" t="s">
        <v>41</v>
      </c>
      <c s="24" t="s">
        <v>977</v>
      </c>
      <c s="25" t="s">
        <v>83</v>
      </c>
      <c s="26">
        <v>100.75</v>
      </c>
      <c s="27">
        <v>0</v>
      </c>
      <c s="27">
        <f>ROUND(ROUND(H9,2)*ROUND(G9,3),2)</f>
      </c>
      <c r="O9">
        <f>(I9*21)/100</f>
      </c>
      <c t="s">
        <v>17</v>
      </c>
    </row>
    <row r="10" spans="1:5" ht="12.75">
      <c r="A10" s="28" t="s">
        <v>44</v>
      </c>
      <c r="E10" s="29" t="s">
        <v>978</v>
      </c>
    </row>
    <row r="11" spans="1:5" ht="12.75">
      <c r="A11" s="30" t="s">
        <v>45</v>
      </c>
      <c r="E11" s="31" t="s">
        <v>979</v>
      </c>
    </row>
    <row r="12" spans="1:5" ht="38.25">
      <c r="A12" t="s">
        <v>47</v>
      </c>
      <c r="E12" s="29" t="s">
        <v>980</v>
      </c>
    </row>
    <row r="13" spans="1:16" ht="12.75">
      <c r="A13" s="18" t="s">
        <v>39</v>
      </c>
      <c s="23" t="s">
        <v>17</v>
      </c>
      <c s="23" t="s">
        <v>981</v>
      </c>
      <c s="18" t="s">
        <v>41</v>
      </c>
      <c s="24" t="s">
        <v>982</v>
      </c>
      <c s="25" t="s">
        <v>89</v>
      </c>
      <c s="26">
        <v>332</v>
      </c>
      <c s="27">
        <v>0</v>
      </c>
      <c s="27">
        <f>ROUND(ROUND(H13,2)*ROUND(G13,3),2)</f>
      </c>
      <c r="O13">
        <f>(I13*21)/100</f>
      </c>
      <c t="s">
        <v>17</v>
      </c>
    </row>
    <row r="14" spans="1:5" ht="344.25">
      <c r="A14" s="28" t="s">
        <v>44</v>
      </c>
      <c r="E14" s="29" t="s">
        <v>983</v>
      </c>
    </row>
    <row r="15" spans="1:5" ht="76.5">
      <c r="A15" s="30" t="s">
        <v>45</v>
      </c>
      <c r="E15" s="31" t="s">
        <v>984</v>
      </c>
    </row>
    <row r="16" spans="1:5" ht="76.5">
      <c r="A16" t="s">
        <v>47</v>
      </c>
      <c r="E16" s="29" t="s">
        <v>985</v>
      </c>
    </row>
    <row r="17" spans="1:16" ht="25.5">
      <c r="A17" s="18" t="s">
        <v>39</v>
      </c>
      <c s="23" t="s">
        <v>16</v>
      </c>
      <c s="23" t="s">
        <v>986</v>
      </c>
      <c s="18" t="s">
        <v>41</v>
      </c>
      <c s="24" t="s">
        <v>987</v>
      </c>
      <c s="25" t="s">
        <v>89</v>
      </c>
      <c s="26">
        <v>71</v>
      </c>
      <c s="27">
        <v>0</v>
      </c>
      <c s="27">
        <f>ROUND(ROUND(H17,2)*ROUND(G17,3),2)</f>
      </c>
      <c r="O17">
        <f>(I17*21)/100</f>
      </c>
      <c t="s">
        <v>17</v>
      </c>
    </row>
    <row r="18" spans="1:5" ht="409.5">
      <c r="A18" s="28" t="s">
        <v>44</v>
      </c>
      <c r="E18" s="29" t="s">
        <v>988</v>
      </c>
    </row>
    <row r="19" spans="1:5" ht="12.75">
      <c r="A19" s="30" t="s">
        <v>45</v>
      </c>
      <c r="E19" s="31" t="s">
        <v>989</v>
      </c>
    </row>
    <row r="20" spans="1:5" ht="102">
      <c r="A20" t="s">
        <v>47</v>
      </c>
      <c r="E20" s="29" t="s">
        <v>990</v>
      </c>
    </row>
    <row r="21" spans="1:16" ht="12.75">
      <c r="A21" s="18" t="s">
        <v>39</v>
      </c>
      <c s="23" t="s">
        <v>27</v>
      </c>
      <c s="23" t="s">
        <v>991</v>
      </c>
      <c s="18" t="s">
        <v>41</v>
      </c>
      <c s="24" t="s">
        <v>992</v>
      </c>
      <c s="25" t="s">
        <v>95</v>
      </c>
      <c s="26">
        <v>47.58</v>
      </c>
      <c s="27">
        <v>0</v>
      </c>
      <c s="27">
        <f>ROUND(ROUND(H21,2)*ROUND(G21,3),2)</f>
      </c>
      <c r="O21">
        <f>(I21*21)/100</f>
      </c>
      <c t="s">
        <v>17</v>
      </c>
    </row>
    <row r="22" spans="1:5" ht="51">
      <c r="A22" s="28" t="s">
        <v>44</v>
      </c>
      <c r="E22" s="29" t="s">
        <v>993</v>
      </c>
    </row>
    <row r="23" spans="1:5" ht="38.25">
      <c r="A23" s="30" t="s">
        <v>45</v>
      </c>
      <c r="E23" s="31" t="s">
        <v>994</v>
      </c>
    </row>
    <row r="24" spans="1:5" ht="38.25">
      <c r="A24" t="s">
        <v>47</v>
      </c>
      <c r="E24" s="29" t="s">
        <v>232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