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chnik.ZNOJMUZ\Desktop\hláska Cornštejn - rozpočet\"/>
    </mc:Choice>
  </mc:AlternateContent>
  <bookViews>
    <workbookView xWindow="0" yWindow="0" windowWidth="28800" windowHeight="12300" activeTab="3"/>
  </bookViews>
  <sheets>
    <sheet name="Pokyny pro vyplnění" sheetId="11" r:id="rId1"/>
    <sheet name="Stavba" sheetId="1" r:id="rId2"/>
    <sheet name="VzorPolozky" sheetId="10" state="hidden" r:id="rId3"/>
    <sheet name="01 2341_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2341_01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2341_01 Pol'!$A$1:$Y$140</definedName>
    <definedName name="_xlnm.Print_Area" localSheetId="1">Stavba!$A$1:$J$64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8" i="12" l="1"/>
  <c r="I52" i="1" s="1"/>
  <c r="O8" i="12"/>
  <c r="V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K11" i="12"/>
  <c r="O11" i="12"/>
  <c r="G12" i="12"/>
  <c r="M12" i="12" s="1"/>
  <c r="M11" i="12" s="1"/>
  <c r="I12" i="12"/>
  <c r="I11" i="12" s="1"/>
  <c r="K12" i="12"/>
  <c r="O12" i="12"/>
  <c r="Q12" i="12"/>
  <c r="Q11" i="12" s="1"/>
  <c r="V12" i="12"/>
  <c r="V11" i="12" s="1"/>
  <c r="G14" i="12"/>
  <c r="I54" i="1" s="1"/>
  <c r="V14" i="12"/>
  <c r="G15" i="12"/>
  <c r="M15" i="12" s="1"/>
  <c r="I15" i="12"/>
  <c r="I14" i="12" s="1"/>
  <c r="K15" i="12"/>
  <c r="O15" i="12"/>
  <c r="O14" i="12" s="1"/>
  <c r="Q15" i="12"/>
  <c r="Q14" i="12" s="1"/>
  <c r="V15" i="12"/>
  <c r="G17" i="12"/>
  <c r="M17" i="12" s="1"/>
  <c r="I17" i="12"/>
  <c r="K17" i="12"/>
  <c r="K14" i="12" s="1"/>
  <c r="O17" i="12"/>
  <c r="Q17" i="12"/>
  <c r="V17" i="12"/>
  <c r="G20" i="12"/>
  <c r="G19" i="12" s="1"/>
  <c r="I20" i="12"/>
  <c r="I19" i="12" s="1"/>
  <c r="K20" i="12"/>
  <c r="K19" i="12" s="1"/>
  <c r="O20" i="12"/>
  <c r="O19" i="12" s="1"/>
  <c r="Q20" i="12"/>
  <c r="Q19" i="12" s="1"/>
  <c r="V20" i="12"/>
  <c r="V19" i="12" s="1"/>
  <c r="G23" i="12"/>
  <c r="M23" i="12" s="1"/>
  <c r="I23" i="12"/>
  <c r="K23" i="12"/>
  <c r="O23" i="12"/>
  <c r="Q23" i="12"/>
  <c r="V23" i="12"/>
  <c r="G25" i="12"/>
  <c r="M25" i="12" s="1"/>
  <c r="I25" i="12"/>
  <c r="K25" i="12"/>
  <c r="O25" i="12"/>
  <c r="Q25" i="12"/>
  <c r="V25" i="12"/>
  <c r="G27" i="12"/>
  <c r="M27" i="12" s="1"/>
  <c r="I27" i="12"/>
  <c r="K27" i="12"/>
  <c r="O27" i="12"/>
  <c r="Q27" i="12"/>
  <c r="V27" i="12"/>
  <c r="O29" i="12"/>
  <c r="G30" i="12"/>
  <c r="I30" i="12"/>
  <c r="I29" i="12" s="1"/>
  <c r="K30" i="12"/>
  <c r="K29" i="12" s="1"/>
  <c r="M30" i="12"/>
  <c r="O30" i="12"/>
  <c r="Q30" i="12"/>
  <c r="Q29" i="12" s="1"/>
  <c r="V30" i="12"/>
  <c r="G32" i="12"/>
  <c r="G29" i="12" s="1"/>
  <c r="I55" i="1" s="1"/>
  <c r="I32" i="12"/>
  <c r="K32" i="12"/>
  <c r="O32" i="12"/>
  <c r="Q32" i="12"/>
  <c r="V32" i="12"/>
  <c r="V29" i="12" s="1"/>
  <c r="I34" i="12"/>
  <c r="G35" i="12"/>
  <c r="M35" i="12" s="1"/>
  <c r="I35" i="12"/>
  <c r="K35" i="12"/>
  <c r="K34" i="12" s="1"/>
  <c r="O35" i="12"/>
  <c r="O34" i="12" s="1"/>
  <c r="Q35" i="12"/>
  <c r="Q34" i="12" s="1"/>
  <c r="V35" i="12"/>
  <c r="V34" i="12" s="1"/>
  <c r="G37" i="12"/>
  <c r="M37" i="12" s="1"/>
  <c r="I37" i="12"/>
  <c r="K37" i="12"/>
  <c r="O37" i="12"/>
  <c r="Q37" i="12"/>
  <c r="V37" i="12"/>
  <c r="G39" i="12"/>
  <c r="I39" i="12"/>
  <c r="K39" i="12"/>
  <c r="M39" i="12"/>
  <c r="O39" i="12"/>
  <c r="Q39" i="12"/>
  <c r="V39" i="12"/>
  <c r="G41" i="12"/>
  <c r="M41" i="12" s="1"/>
  <c r="I41" i="12"/>
  <c r="K41" i="12"/>
  <c r="O41" i="12"/>
  <c r="Q41" i="12"/>
  <c r="V41" i="12"/>
  <c r="G43" i="12"/>
  <c r="M43" i="12" s="1"/>
  <c r="I43" i="12"/>
  <c r="K43" i="12"/>
  <c r="O43" i="12"/>
  <c r="Q43" i="12"/>
  <c r="V43" i="12"/>
  <c r="G46" i="12"/>
  <c r="G45" i="12" s="1"/>
  <c r="I57" i="1" s="1"/>
  <c r="I46" i="12"/>
  <c r="K46" i="12"/>
  <c r="K45" i="12" s="1"/>
  <c r="O46" i="12"/>
  <c r="O45" i="12" s="1"/>
  <c r="Q46" i="12"/>
  <c r="Q45" i="12" s="1"/>
  <c r="V46" i="12"/>
  <c r="V45" i="12" s="1"/>
  <c r="G48" i="12"/>
  <c r="M48" i="12" s="1"/>
  <c r="I48" i="12"/>
  <c r="K48" i="12"/>
  <c r="O48" i="12"/>
  <c r="Q48" i="12"/>
  <c r="V48" i="12"/>
  <c r="G50" i="12"/>
  <c r="M50" i="12" s="1"/>
  <c r="I50" i="12"/>
  <c r="K50" i="12"/>
  <c r="O50" i="12"/>
  <c r="Q50" i="12"/>
  <c r="V50" i="12"/>
  <c r="G52" i="12"/>
  <c r="M52" i="12" s="1"/>
  <c r="I52" i="12"/>
  <c r="K52" i="12"/>
  <c r="O52" i="12"/>
  <c r="Q52" i="12"/>
  <c r="V52" i="12"/>
  <c r="G54" i="12"/>
  <c r="M54" i="12" s="1"/>
  <c r="I54" i="12"/>
  <c r="K54" i="12"/>
  <c r="O54" i="12"/>
  <c r="Q54" i="12"/>
  <c r="V54" i="12"/>
  <c r="G56" i="12"/>
  <c r="M56" i="12" s="1"/>
  <c r="I56" i="12"/>
  <c r="I45" i="12" s="1"/>
  <c r="K56" i="12"/>
  <c r="O56" i="12"/>
  <c r="Q56" i="12"/>
  <c r="V56" i="12"/>
  <c r="G58" i="12"/>
  <c r="I58" i="1" s="1"/>
  <c r="K58" i="12"/>
  <c r="V58" i="12"/>
  <c r="G59" i="12"/>
  <c r="M59" i="12" s="1"/>
  <c r="M58" i="12" s="1"/>
  <c r="I59" i="12"/>
  <c r="I58" i="12" s="1"/>
  <c r="K59" i="12"/>
  <c r="O59" i="12"/>
  <c r="O58" i="12" s="1"/>
  <c r="Q59" i="12"/>
  <c r="Q58" i="12" s="1"/>
  <c r="V59" i="12"/>
  <c r="O61" i="12"/>
  <c r="G62" i="12"/>
  <c r="M62" i="12" s="1"/>
  <c r="I62" i="12"/>
  <c r="I61" i="12" s="1"/>
  <c r="K62" i="12"/>
  <c r="K61" i="12" s="1"/>
  <c r="O62" i="12"/>
  <c r="Q62" i="12"/>
  <c r="Q61" i="12" s="1"/>
  <c r="V62" i="12"/>
  <c r="G63" i="12"/>
  <c r="G61" i="12" s="1"/>
  <c r="I59" i="1" s="1"/>
  <c r="I63" i="12"/>
  <c r="K63" i="12"/>
  <c r="O63" i="12"/>
  <c r="Q63" i="12"/>
  <c r="V63" i="12"/>
  <c r="V61" i="12" s="1"/>
  <c r="G67" i="12"/>
  <c r="M67" i="12" s="1"/>
  <c r="I67" i="12"/>
  <c r="K67" i="12"/>
  <c r="K66" i="12" s="1"/>
  <c r="O67" i="12"/>
  <c r="O66" i="12" s="1"/>
  <c r="Q67" i="12"/>
  <c r="Q66" i="12" s="1"/>
  <c r="V67" i="12"/>
  <c r="V66" i="12" s="1"/>
  <c r="G69" i="12"/>
  <c r="M69" i="12" s="1"/>
  <c r="I69" i="12"/>
  <c r="K69" i="12"/>
  <c r="O69" i="12"/>
  <c r="Q69" i="12"/>
  <c r="V69" i="12"/>
  <c r="G71" i="12"/>
  <c r="M71" i="12" s="1"/>
  <c r="I71" i="12"/>
  <c r="K71" i="12"/>
  <c r="O71" i="12"/>
  <c r="Q71" i="12"/>
  <c r="V71" i="12"/>
  <c r="G73" i="12"/>
  <c r="M73" i="12" s="1"/>
  <c r="I73" i="12"/>
  <c r="K73" i="12"/>
  <c r="O73" i="12"/>
  <c r="Q73" i="12"/>
  <c r="V73" i="12"/>
  <c r="G79" i="12"/>
  <c r="M79" i="12" s="1"/>
  <c r="I79" i="12"/>
  <c r="K79" i="12"/>
  <c r="O79" i="12"/>
  <c r="Q79" i="12"/>
  <c r="V79" i="12"/>
  <c r="G80" i="12"/>
  <c r="M80" i="12" s="1"/>
  <c r="I80" i="12"/>
  <c r="I66" i="12" s="1"/>
  <c r="K80" i="12"/>
  <c r="O80" i="12"/>
  <c r="Q80" i="12"/>
  <c r="V80" i="12"/>
  <c r="G81" i="12"/>
  <c r="M81" i="12" s="1"/>
  <c r="I81" i="12"/>
  <c r="K81" i="12"/>
  <c r="O81" i="12"/>
  <c r="Q81" i="12"/>
  <c r="V81" i="12"/>
  <c r="G89" i="12"/>
  <c r="M89" i="12" s="1"/>
  <c r="I89" i="12"/>
  <c r="K89" i="12"/>
  <c r="O89" i="12"/>
  <c r="Q89" i="12"/>
  <c r="V89" i="12"/>
  <c r="G90" i="12"/>
  <c r="M90" i="12" s="1"/>
  <c r="I90" i="12"/>
  <c r="K90" i="12"/>
  <c r="O90" i="12"/>
  <c r="Q90" i="12"/>
  <c r="V90" i="12"/>
  <c r="G92" i="12"/>
  <c r="M92" i="12" s="1"/>
  <c r="I92" i="12"/>
  <c r="K92" i="12"/>
  <c r="O92" i="12"/>
  <c r="Q92" i="12"/>
  <c r="V92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G109" i="12"/>
  <c r="I61" i="1" s="1"/>
  <c r="K109" i="12"/>
  <c r="V109" i="12"/>
  <c r="G110" i="12"/>
  <c r="M110" i="12" s="1"/>
  <c r="M109" i="12" s="1"/>
  <c r="I110" i="12"/>
  <c r="I109" i="12" s="1"/>
  <c r="K110" i="12"/>
  <c r="O110" i="12"/>
  <c r="O109" i="12" s="1"/>
  <c r="Q110" i="12"/>
  <c r="Q109" i="12" s="1"/>
  <c r="V110" i="12"/>
  <c r="G120" i="12"/>
  <c r="O120" i="12"/>
  <c r="V120" i="12"/>
  <c r="G121" i="12"/>
  <c r="I121" i="12"/>
  <c r="I120" i="12" s="1"/>
  <c r="K121" i="12"/>
  <c r="K120" i="12" s="1"/>
  <c r="M121" i="12"/>
  <c r="M120" i="12" s="1"/>
  <c r="O121" i="12"/>
  <c r="Q121" i="12"/>
  <c r="Q120" i="12" s="1"/>
  <c r="V121" i="12"/>
  <c r="K122" i="12"/>
  <c r="O122" i="12"/>
  <c r="G123" i="12"/>
  <c r="M123" i="12" s="1"/>
  <c r="M122" i="12" s="1"/>
  <c r="I123" i="12"/>
  <c r="I122" i="12" s="1"/>
  <c r="K123" i="12"/>
  <c r="O123" i="12"/>
  <c r="Q123" i="12"/>
  <c r="Q122" i="12" s="1"/>
  <c r="V123" i="12"/>
  <c r="V122" i="12" s="1"/>
  <c r="G124" i="12"/>
  <c r="K124" i="12"/>
  <c r="V124" i="12"/>
  <c r="G125" i="12"/>
  <c r="M125" i="12" s="1"/>
  <c r="M124" i="12" s="1"/>
  <c r="I125" i="12"/>
  <c r="I124" i="12" s="1"/>
  <c r="K125" i="12"/>
  <c r="O125" i="12"/>
  <c r="O124" i="12" s="1"/>
  <c r="Q125" i="12"/>
  <c r="Q124" i="12" s="1"/>
  <c r="V125" i="12"/>
  <c r="G127" i="12"/>
  <c r="O127" i="12"/>
  <c r="V127" i="12"/>
  <c r="G128" i="12"/>
  <c r="I128" i="12"/>
  <c r="I127" i="12" s="1"/>
  <c r="K128" i="12"/>
  <c r="K127" i="12" s="1"/>
  <c r="M128" i="12"/>
  <c r="M127" i="12" s="1"/>
  <c r="O128" i="12"/>
  <c r="Q128" i="12"/>
  <c r="Q127" i="12" s="1"/>
  <c r="V128" i="12"/>
  <c r="AE130" i="12"/>
  <c r="F40" i="1" s="1"/>
  <c r="I18" i="1"/>
  <c r="J28" i="1"/>
  <c r="J26" i="1"/>
  <c r="G38" i="1"/>
  <c r="F38" i="1"/>
  <c r="J23" i="1"/>
  <c r="J24" i="1"/>
  <c r="J25" i="1"/>
  <c r="J27" i="1"/>
  <c r="E24" i="1"/>
  <c r="E26" i="1"/>
  <c r="I63" i="1" l="1"/>
  <c r="I20" i="1" s="1"/>
  <c r="M34" i="12"/>
  <c r="M14" i="12"/>
  <c r="F39" i="1"/>
  <c r="F42" i="1" s="1"/>
  <c r="G23" i="1" s="1"/>
  <c r="A23" i="1" s="1"/>
  <c r="F41" i="1"/>
  <c r="M66" i="12"/>
  <c r="G34" i="12"/>
  <c r="I56" i="1" s="1"/>
  <c r="I16" i="1" s="1"/>
  <c r="G122" i="12"/>
  <c r="I62" i="1" s="1"/>
  <c r="I19" i="1" s="1"/>
  <c r="M63" i="12"/>
  <c r="M61" i="12" s="1"/>
  <c r="M32" i="12"/>
  <c r="M29" i="12" s="1"/>
  <c r="M20" i="12"/>
  <c r="M19" i="12" s="1"/>
  <c r="G11" i="12"/>
  <c r="I53" i="1" s="1"/>
  <c r="AF130" i="12"/>
  <c r="G66" i="12"/>
  <c r="M46" i="12"/>
  <c r="M45" i="12" s="1"/>
  <c r="I60" i="1" l="1"/>
  <c r="G130" i="12"/>
  <c r="G41" i="1"/>
  <c r="H41" i="1" s="1"/>
  <c r="I41" i="1" s="1"/>
  <c r="G40" i="1"/>
  <c r="H40" i="1" s="1"/>
  <c r="I40" i="1" s="1"/>
  <c r="G39" i="1"/>
  <c r="G24" i="1"/>
  <c r="A24" i="1"/>
  <c r="G42" i="1" l="1"/>
  <c r="H39" i="1"/>
  <c r="H42" i="1" s="1"/>
  <c r="I17" i="1"/>
  <c r="I21" i="1" s="1"/>
  <c r="I64" i="1"/>
  <c r="J59" i="1" l="1"/>
  <c r="J57" i="1"/>
  <c r="J55" i="1"/>
  <c r="J52" i="1"/>
  <c r="J54" i="1"/>
  <c r="J60" i="1"/>
  <c r="J61" i="1"/>
  <c r="J58" i="1"/>
  <c r="J53" i="1"/>
  <c r="J56" i="1"/>
  <c r="J62" i="1"/>
  <c r="J63" i="1"/>
  <c r="I39" i="1"/>
  <c r="I42" i="1" s="1"/>
  <c r="G25" i="1"/>
  <c r="G28" i="1"/>
  <c r="J64" i="1" l="1"/>
  <c r="A25" i="1"/>
  <c r="J41" i="1"/>
  <c r="J40" i="1"/>
  <c r="J39" i="1"/>
  <c r="J42" i="1" s="1"/>
  <c r="A26" i="1" l="1"/>
  <c r="G26" i="1"/>
  <c r="A27" i="1" s="1"/>
  <c r="A29" i="1" s="1"/>
  <c r="G29" i="1" s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<sst xmlns="http://schemas.openxmlformats.org/spreadsheetml/2006/main" count="735" uniqueCount="293">
  <si>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</si>
  <si>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</si>
  <si>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</si>
  <si>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</si>
  <si>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</si>
  <si>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</si>
  <si>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</si>
  <si>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</si>
  <si>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</si>
  <si>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</si>
  <si>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</si>
  <si>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</si>
  <si>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</si>
  <si>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</si>
  <si>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</si>
  <si>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</si>
  <si>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</si>
  <si>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</si>
  <si>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</si>
  <si>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</si>
  <si>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</si>
  <si>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</si>
  <si>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</si>
  <si>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</si>
  <si>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</si>
  <si>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</si>
  <si>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</si>
  <si>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</si>
  <si>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</si>
  <si>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</si>
  <si>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</si>
  <si>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</si>
  <si>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</si>
  <si>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</si>
  <si>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</si>
  <si>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</si>
  <si>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</si>
  <si>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</si>
  <si>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</si>
  <si>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</si>
  <si>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</si>
  <si>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</si>
  <si>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</si>
  <si>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2341_01</t>
  </si>
  <si>
    <t>Stavební část</t>
  </si>
  <si>
    <t>01</t>
  </si>
  <si>
    <t>Objekt:</t>
  </si>
  <si>
    <t>Rozpočet:</t>
  </si>
  <si>
    <t>Ing.Daniel Malina</t>
  </si>
  <si>
    <t>2023/41</t>
  </si>
  <si>
    <t>Cornštejn - zpřístupnění hlásky</t>
  </si>
  <si>
    <t>Jihomoravské muzeum ve Znojmě, příspěvková organizace</t>
  </si>
  <si>
    <t>Přemyslovců 129/8</t>
  </si>
  <si>
    <t>Znojmo</t>
  </si>
  <si>
    <t>66902</t>
  </si>
  <si>
    <t>00092738</t>
  </si>
  <si>
    <t>Stavba</t>
  </si>
  <si>
    <t>Celkem za stavbu</t>
  </si>
  <si>
    <t>CZK</t>
  </si>
  <si>
    <t>#POPS</t>
  </si>
  <si>
    <t>Popis stavby: 2023/41 - Cornštejn - zpřístupnění hlásky</t>
  </si>
  <si>
    <t>#POPO</t>
  </si>
  <si>
    <t>Popis objektu: 01 - Stavební část</t>
  </si>
  <si>
    <t>#POPR</t>
  </si>
  <si>
    <t>Popis rozpočtu: 2341_01 - Stavební část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</si>
  <si>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</si>
  <si>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</si>
  <si>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</si>
  <si>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</si>
  <si>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</si>
  <si>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</si>
  <si>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</si>
  <si>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</si>
  <si>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62</t>
  </si>
  <si>
    <t>Úpravy povrchů vnější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</si>
  <si>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</si>
  <si>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</si>
  <si>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</si>
  <si>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</si>
  <si>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</si>
  <si>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</si>
  <si>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</si>
  <si>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</si>
  <si>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767</t>
  </si>
  <si>
    <t>Konstrukce zámečnické</t>
  </si>
  <si>
    <t>783</t>
  </si>
  <si>
    <t>Nátěry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</si>
  <si>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</si>
  <si>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</si>
  <si>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</si>
  <si>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</si>
  <si>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</si>
  <si>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</si>
  <si>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</si>
  <si>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</si>
  <si>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</si>
  <si>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</si>
  <si>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</si>
  <si>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</si>
  <si>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</si>
  <si>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</si>
  <si>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</si>
  <si>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</si>
  <si>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</si>
  <si>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</si>
  <si>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</si>
  <si>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</si>
  <si>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</si>
  <si>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</si>
  <si>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</si>
  <si>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</si>
  <si>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</si>
  <si>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</si>
  <si>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</si>
  <si>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</si>
  <si>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</si>
  <si>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</si>
  <si>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139601103R00</t>
  </si>
  <si>
    <t>Ruční výkop jam, rýh a šachet v hornině tř. 4</t>
  </si>
  <si>
    <t>m3</t>
  </si>
  <si>
    <t>RTS 24/ I</t>
  </si>
  <si>
    <t>RTS 23/ II</t>
  </si>
  <si>
    <t>Práce</t>
  </si>
  <si>
    <t>Běžná</t>
  </si>
  <si>
    <t>POL1_</t>
  </si>
  <si>
    <t>základy : 1*1,75*0,8+1*1*0,7</t>
  </si>
  <si>
    <t>VV</t>
  </si>
  <si>
    <t>274214111R00</t>
  </si>
  <si>
    <t>Základové pasy z lom. kamene na MC 10, do 3 m3</t>
  </si>
  <si>
    <t>311211124R00</t>
  </si>
  <si>
    <t>Zdivo nadzákladové z lomového kamene na maltu cementovou 10 MPa bez dodávky kamene</t>
  </si>
  <si>
    <t>Indiv</t>
  </si>
  <si>
    <t>koruna zdi- bez dodávky kamene : 0,3*1,7*(6,5*2+3*2)</t>
  </si>
  <si>
    <t>58380645R</t>
  </si>
  <si>
    <t>Kámen lomový neupravený, tříděný do 40 kg</t>
  </si>
  <si>
    <t>t</t>
  </si>
  <si>
    <t>SPCM</t>
  </si>
  <si>
    <t>Specifikace</t>
  </si>
  <si>
    <t>POL3_</t>
  </si>
  <si>
    <t>chybějící kámen-předpoklad : 9,6/100*30*1,9</t>
  </si>
  <si>
    <t>941941041R00</t>
  </si>
  <si>
    <t>Montáž lešení leh.řad.s podlahami,š.1,2 m, H 10 m</t>
  </si>
  <si>
    <t>m2</t>
  </si>
  <si>
    <t>7*7</t>
  </si>
  <si>
    <t>8*(6,1*2+8,5*2)</t>
  </si>
  <si>
    <t>941941291R00</t>
  </si>
  <si>
    <t>Příplatek za každý měsíc použití lešení k pol.1041</t>
  </si>
  <si>
    <t>Odkaz na mn. položky pořadí 5 : 282,60000</t>
  </si>
  <si>
    <t>941941841R00</t>
  </si>
  <si>
    <t>Demontáž lešení leh.řad.s podlahami,š.1,2 m,H 10 m</t>
  </si>
  <si>
    <t>Odkaz na mn. položky pořadí 6 : 282,60000</t>
  </si>
  <si>
    <t>943943221R00</t>
  </si>
  <si>
    <t>Montáž lešení prostorové lehké, do 200kg, H 10 m</t>
  </si>
  <si>
    <t>3*3*8,5</t>
  </si>
  <si>
    <t>627455111RT1</t>
  </si>
  <si>
    <t>Spárování starého zdiva z lom. kamene hl. do 8 cm cementovou maltou</t>
  </si>
  <si>
    <t>oprava spárování - předpoklad : 55</t>
  </si>
  <si>
    <t>622903111R00</t>
  </si>
  <si>
    <t>Očištění zdí a valů před opravou, ručně</t>
  </si>
  <si>
    <t>943943292R00</t>
  </si>
  <si>
    <t>Příplatek za každý měsíc použití k pol..3221, 3222</t>
  </si>
  <si>
    <t>Odkaz na mn. položky pořadí 8 : 76,50000</t>
  </si>
  <si>
    <t>943943821R00</t>
  </si>
  <si>
    <t>Demontáž lešení, prostor. lehké, 200 kPa, H 10 m</t>
  </si>
  <si>
    <t>943955021R00</t>
  </si>
  <si>
    <t>Montáž lešeňové podlahy s příčníky a podél.,H 10 m</t>
  </si>
  <si>
    <t>3*3*2</t>
  </si>
  <si>
    <t>943955198R00</t>
  </si>
  <si>
    <t>Pronájem - příplatek za každý den použití</t>
  </si>
  <si>
    <t>3*3*30</t>
  </si>
  <si>
    <t>943955821R00</t>
  </si>
  <si>
    <t>Demontáž leš. podlahy s příč. a podélníky, H 10 m</t>
  </si>
  <si>
    <t>953943111R00</t>
  </si>
  <si>
    <t>Osazení kovových předmětů do zdiva, 1 kg / kus</t>
  </si>
  <si>
    <t>kus</t>
  </si>
  <si>
    <t>panty mříže : 3</t>
  </si>
  <si>
    <t>953943113R00</t>
  </si>
  <si>
    <t>Osazení kovových předmětů do zdiva, 15 kg / kus</t>
  </si>
  <si>
    <t>madla : 9</t>
  </si>
  <si>
    <t>953981203R00</t>
  </si>
  <si>
    <t>Chemické kotvy, beton, hl.110 mm, M12, malta 2slož</t>
  </si>
  <si>
    <t>kotvení OK : 22+8</t>
  </si>
  <si>
    <t>31110714R</t>
  </si>
  <si>
    <t>Matice přesná šestihranná 02 1401 M12</t>
  </si>
  <si>
    <t>30</t>
  </si>
  <si>
    <t>31120568R</t>
  </si>
  <si>
    <t>Podložka přesná 021702 tvar B otvor 13 mm</t>
  </si>
  <si>
    <t>1000 ks</t>
  </si>
  <si>
    <t>30/1000</t>
  </si>
  <si>
    <t>31179127R</t>
  </si>
  <si>
    <t>Tyč závitová M12, DIN 975 pozinkovaná</t>
  </si>
  <si>
    <t>m</t>
  </si>
  <si>
    <t>kotvení OK : 15</t>
  </si>
  <si>
    <t>979021111R00</t>
  </si>
  <si>
    <t>Výběr a sbírání kamene ručně ze suti s očištěním</t>
  </si>
  <si>
    <t>koruna zdi- rozebrání uvolněných kamenů, očištění : 0,3*1,7*(6,5*2+3*2)</t>
  </si>
  <si>
    <t>999281148R00</t>
  </si>
  <si>
    <t>Přesun hmot pro opravy a údržbu do v. 12 m,nošením</t>
  </si>
  <si>
    <t>Přesun hmot</t>
  </si>
  <si>
    <t>POL7_</t>
  </si>
  <si>
    <t>999281148RV</t>
  </si>
  <si>
    <t>Přesun hmot - příplatek za ruční vodorovné přemístění do vzdálenosti 160m</t>
  </si>
  <si>
    <t>Vlastní</t>
  </si>
  <si>
    <t>45,147</t>
  </si>
  <si>
    <t>stáv. kamen : -17,66</t>
  </si>
  <si>
    <t>767162220R00</t>
  </si>
  <si>
    <t>Montáž zábradlí z profilů na konstrukci do 30 kg</t>
  </si>
  <si>
    <t>20+5</t>
  </si>
  <si>
    <t>767165120R00</t>
  </si>
  <si>
    <t>Montáž madel z trubek zábr. rovného - svařováním</t>
  </si>
  <si>
    <t>vnitřní madlo : 6</t>
  </si>
  <si>
    <t>767662210R00</t>
  </si>
  <si>
    <t>Montáž mříží otvíravých</t>
  </si>
  <si>
    <t>1,23*2,15</t>
  </si>
  <si>
    <t>767995104R00</t>
  </si>
  <si>
    <t>Výroba a montáž kov. atypických konstr. do 50 kg</t>
  </si>
  <si>
    <t>kg</t>
  </si>
  <si>
    <t>nosníky dle PD : 1453,9</t>
  </si>
  <si>
    <t>podlahový rošt PR 33/11 : 38,9*(13+7)</t>
  </si>
  <si>
    <t>plech P3 : 27,6*(4+6)</t>
  </si>
  <si>
    <t>TR50/3 : 27+21</t>
  </si>
  <si>
    <t>P-10 : 158</t>
  </si>
  <si>
    <t>767-100</t>
  </si>
  <si>
    <t>Drobný a spojovací materiál</t>
  </si>
  <si>
    <t>kpl</t>
  </si>
  <si>
    <t>767-101</t>
  </si>
  <si>
    <t>Mříž otevírací kovová 123x215cm, specifikace viz PD</t>
  </si>
  <si>
    <t>767-106</t>
  </si>
  <si>
    <t>Povrchová úprava OK zinkováním, vč. dopravy a otryskání</t>
  </si>
  <si>
    <t>mříž : 30</t>
  </si>
  <si>
    <t>zábradlí : 550</t>
  </si>
  <si>
    <t>767-107</t>
  </si>
  <si>
    <t>900      RT3</t>
  </si>
  <si>
    <t>HZS Práce v tarifní třídě 6 (např. tesař)</t>
  </si>
  <si>
    <t>h</t>
  </si>
  <si>
    <t>Prav.M</t>
  </si>
  <si>
    <t>HZS</t>
  </si>
  <si>
    <t>POL10_</t>
  </si>
  <si>
    <t>zámečnické práce jinde nespecifikované : 35</t>
  </si>
  <si>
    <t>13612628.AR</t>
  </si>
  <si>
    <t>Plech hladký S235JR 10,00 x 1250 x 2500 mm</t>
  </si>
  <si>
    <t>vnější schodnice : 158*1,1/1000</t>
  </si>
  <si>
    <t>13640710R</t>
  </si>
  <si>
    <t>Plech lístkový S235JR 3,00 x 1000 x 2000 mm</t>
  </si>
  <si>
    <t>plech P3 : 27,6*(4+6)/1000*1,1</t>
  </si>
  <si>
    <t>14115364R</t>
  </si>
  <si>
    <t>Trubka bezešvá hladká 11 353, rozměr 51,0 x 3,2 mm</t>
  </si>
  <si>
    <t>TR50/3 : (6+9)*1,1</t>
  </si>
  <si>
    <t>14226024R</t>
  </si>
  <si>
    <t>Trubka bezešvá hladká 11 353.0, rozměr 245,0 x 10,0 mm</t>
  </si>
  <si>
    <t>9*1,1</t>
  </si>
  <si>
    <t>14587796RV</t>
  </si>
  <si>
    <t>Profil dutý obdélníkový svařovaný S235JRH 160 x 80 x 4,0 mm</t>
  </si>
  <si>
    <t>(171+117,6+119,7+49,9+48,5+85,5)*1,1/1000</t>
  </si>
  <si>
    <t>14587796RV1</t>
  </si>
  <si>
    <t>Profil dutý obdélníkový svařovaný S235JRH 300 x 100 x 4,0 mm</t>
  </si>
  <si>
    <t>340,2*1,1/1000</t>
  </si>
  <si>
    <t>55347095RV</t>
  </si>
  <si>
    <t>Zábradlí ocelové, dodávka - specifikace viz PD</t>
  </si>
  <si>
    <t>500+50</t>
  </si>
  <si>
    <t>55347301.AR</t>
  </si>
  <si>
    <t>Stupeň schodišťový 40/3 lisovaný "P" 1200 x 305 mm</t>
  </si>
  <si>
    <t>22</t>
  </si>
  <si>
    <t>998767202R00</t>
  </si>
  <si>
    <t>Přesun hmot pro zámečnické konstr., výšky do 12 m</t>
  </si>
  <si>
    <t>783222130RT2</t>
  </si>
  <si>
    <t>Nátěr syntetický kov.konstrukcí Hostagrund 2x kovářská barva S 2160</t>
  </si>
  <si>
    <t>2*Pi*0,122*9</t>
  </si>
  <si>
    <t>(0,16*2+0,08*2)*(6*2+2,75*3+2,8*3+1,75*2+1,5*4)</t>
  </si>
  <si>
    <t>(0,3*2+0,1*2)*7*2</t>
  </si>
  <si>
    <t>13*2+7*2</t>
  </si>
  <si>
    <t>4*2+6*2</t>
  </si>
  <si>
    <t>2*Pi*0,025*(7,5+6)</t>
  </si>
  <si>
    <t>0,2*9*2</t>
  </si>
  <si>
    <t>zábradlí : 25*1*2</t>
  </si>
  <si>
    <t>mříž : 1,23*2,15*2</t>
  </si>
  <si>
    <t>005121 R</t>
  </si>
  <si>
    <t>Zařízení staveniště</t>
  </si>
  <si>
    <t>Soubor</t>
  </si>
  <si>
    <t>VRN</t>
  </si>
  <si>
    <t>POL99_2</t>
  </si>
  <si>
    <t>005123010R</t>
  </si>
  <si>
    <t>Extrémní místo provádění</t>
  </si>
  <si>
    <t>POL99_1</t>
  </si>
  <si>
    <t>999281148RV1</t>
  </si>
  <si>
    <t>3,293</t>
  </si>
  <si>
    <t>95-100</t>
  </si>
  <si>
    <t>Provedení záchranného archeologického průzkumu</t>
  </si>
  <si>
    <t>SUM</t>
  </si>
  <si>
    <t>Poznámky uchazeče k zadání</t>
  </si>
  <si>
    <t>POPUZIV</t>
  </si>
  <si>
    <t>END</t>
  </si>
  <si>
    <t>Dodávka a montáž elektronického zamykacího systému mříže, s přípravou na osazení platebního terminálu, včetně 2ks 12V 200mAh baterií LI - Fe Po4 s nabíječkou, kabeláže, schránky na baterie - specifikace v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</si>
</sst>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4" fontId="7" fillId="3" borderId="39" xfId="0" applyNumberFormat="1" applyFont="1" applyFill="1" applyBorder="1" applyAlignment="1">
      <alignment vertical="center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2" t="s">
        <v>41</v>
      </c>
      <c r="B2" s="192"/>
      <c r="C2" s="192"/>
      <c r="D2" s="192"/>
      <c r="E2" s="192"/>
      <c r="F2" s="192"/>
      <c r="G2" s="19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7"/>
  <sheetViews>
    <sheetView showGridLines="0" topLeftCell="B32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28" t="s">
        <v>4</v>
      </c>
      <c r="C1" s="229"/>
      <c r="D1" s="229"/>
      <c r="E1" s="229"/>
      <c r="F1" s="229"/>
      <c r="G1" s="229"/>
      <c r="H1" s="229"/>
      <c r="I1" s="229"/>
      <c r="J1" s="230"/>
    </row>
    <row r="2" spans="1:15" ht="36" customHeight="1" x14ac:dyDescent="0.2">
      <c r="A2" s="2"/>
      <c r="B2" s="78" t="s">
        <v>24</v>
      </c>
      <c r="C2" s="79"/>
      <c r="D2" s="80" t="s">
        <v>49</v>
      </c>
      <c r="E2" s="234" t="s">
        <v>50</v>
      </c>
      <c r="F2" s="235"/>
      <c r="G2" s="235"/>
      <c r="H2" s="235"/>
      <c r="I2" s="235"/>
      <c r="J2" s="236"/>
      <c r="O2" s="1"/>
    </row>
    <row r="3" spans="1:15" ht="27" customHeight="1" x14ac:dyDescent="0.2">
      <c r="A3" s="2"/>
      <c r="B3" s="81" t="s">
        <v>46</v>
      </c>
      <c r="C3" s="79"/>
      <c r="D3" s="82" t="s">
        <v>45</v>
      </c>
      <c r="E3" s="237" t="s">
        <v>44</v>
      </c>
      <c r="F3" s="238"/>
      <c r="G3" s="238"/>
      <c r="H3" s="238"/>
      <c r="I3" s="238"/>
      <c r="J3" s="239"/>
    </row>
    <row r="4" spans="1:15" ht="23.25" customHeight="1" x14ac:dyDescent="0.2">
      <c r="A4" s="76">
        <v>2117</v>
      </c>
      <c r="B4" s="83" t="s">
        <v>47</v>
      </c>
      <c r="C4" s="84"/>
      <c r="D4" s="85" t="s">
        <v>43</v>
      </c>
      <c r="E4" s="217" t="s">
        <v>44</v>
      </c>
      <c r="F4" s="218"/>
      <c r="G4" s="218"/>
      <c r="H4" s="218"/>
      <c r="I4" s="218"/>
      <c r="J4" s="219"/>
    </row>
    <row r="5" spans="1:15" ht="24" customHeight="1" x14ac:dyDescent="0.2">
      <c r="A5" s="2"/>
      <c r="B5" s="31" t="s">
        <v>23</v>
      </c>
      <c r="D5" s="222" t="s">
        <v>51</v>
      </c>
      <c r="E5" s="223"/>
      <c r="F5" s="223"/>
      <c r="G5" s="223"/>
      <c r="H5" s="18" t="s">
        <v>42</v>
      </c>
      <c r="I5" s="86" t="s">
        <v>55</v>
      </c>
      <c r="J5" s="8"/>
    </row>
    <row r="6" spans="1:15" ht="15.75" customHeight="1" x14ac:dyDescent="0.2">
      <c r="A6" s="2"/>
      <c r="B6" s="28"/>
      <c r="C6" s="55"/>
      <c r="D6" s="224" t="s">
        <v>52</v>
      </c>
      <c r="E6" s="225"/>
      <c r="F6" s="225"/>
      <c r="G6" s="225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77" t="s">
        <v>54</v>
      </c>
      <c r="E7" s="226" t="s">
        <v>53</v>
      </c>
      <c r="F7" s="227"/>
      <c r="G7" s="227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1"/>
      <c r="E11" s="241"/>
      <c r="F11" s="241"/>
      <c r="G11" s="241"/>
      <c r="H11" s="18" t="s">
        <v>42</v>
      </c>
      <c r="I11" s="88"/>
      <c r="J11" s="8"/>
    </row>
    <row r="12" spans="1:15" ht="15.75" customHeight="1" x14ac:dyDescent="0.2">
      <c r="A12" s="2"/>
      <c r="B12" s="28"/>
      <c r="C12" s="55"/>
      <c r="D12" s="216"/>
      <c r="E12" s="216"/>
      <c r="F12" s="216"/>
      <c r="G12" s="216"/>
      <c r="H12" s="18" t="s">
        <v>36</v>
      </c>
      <c r="I12" s="88"/>
      <c r="J12" s="8"/>
    </row>
    <row r="13" spans="1:15" ht="15.75" customHeight="1" x14ac:dyDescent="0.2">
      <c r="A13" s="2"/>
      <c r="B13" s="29"/>
      <c r="C13" s="56"/>
      <c r="D13" s="87"/>
      <c r="E13" s="220"/>
      <c r="F13" s="221"/>
      <c r="G13" s="221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 t="s">
        <v>48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40"/>
      <c r="F15" s="240"/>
      <c r="G15" s="242"/>
      <c r="H15" s="242"/>
      <c r="I15" s="242" t="s">
        <v>31</v>
      </c>
      <c r="J15" s="243"/>
    </row>
    <row r="16" spans="1:15" ht="23.25" customHeight="1" x14ac:dyDescent="0.2">
      <c r="A16" s="141" t="s">
        <v>26</v>
      </c>
      <c r="B16" s="38" t="s">
        <v>26</v>
      </c>
      <c r="C16" s="62"/>
      <c r="D16" s="63"/>
      <c r="E16" s="205"/>
      <c r="F16" s="206"/>
      <c r="G16" s="205"/>
      <c r="H16" s="206"/>
      <c r="I16" s="205">
        <f>SUMIF(F52:F63,A16,I52:I63)+SUMIF(F52:F63,"PSU",I52:I63)</f>
        <v>0</v>
      </c>
      <c r="J16" s="207"/>
    </row>
    <row r="17" spans="1:10" ht="23.25" customHeight="1" x14ac:dyDescent="0.2">
      <c r="A17" s="141" t="s">
        <v>27</v>
      </c>
      <c r="B17" s="38" t="s">
        <v>27</v>
      </c>
      <c r="C17" s="62"/>
      <c r="D17" s="63"/>
      <c r="E17" s="205"/>
      <c r="F17" s="206"/>
      <c r="G17" s="205"/>
      <c r="H17" s="206"/>
      <c r="I17" s="205">
        <f>SUMIF(F52:F63,A17,I52:I63)</f>
        <v>0</v>
      </c>
      <c r="J17" s="207"/>
    </row>
    <row r="18" spans="1:10" ht="23.25" customHeight="1" x14ac:dyDescent="0.2">
      <c r="A18" s="141" t="s">
        <v>28</v>
      </c>
      <c r="B18" s="38" t="s">
        <v>28</v>
      </c>
      <c r="C18" s="62"/>
      <c r="D18" s="63"/>
      <c r="E18" s="205"/>
      <c r="F18" s="206"/>
      <c r="G18" s="205"/>
      <c r="H18" s="206"/>
      <c r="I18" s="205">
        <f>SUMIF(F52:F63,A18,I52:I63)</f>
        <v>0</v>
      </c>
      <c r="J18" s="207"/>
    </row>
    <row r="19" spans="1:10" ht="23.25" customHeight="1" x14ac:dyDescent="0.2">
      <c r="A19" s="141" t="s">
        <v>87</v>
      </c>
      <c r="B19" s="38" t="s">
        <v>29</v>
      </c>
      <c r="C19" s="62"/>
      <c r="D19" s="63"/>
      <c r="E19" s="205"/>
      <c r="F19" s="206"/>
      <c r="G19" s="205"/>
      <c r="H19" s="206"/>
      <c r="I19" s="205">
        <f>SUMIF(F52:F63,A19,I52:I63)</f>
        <v>0</v>
      </c>
      <c r="J19" s="207"/>
    </row>
    <row r="20" spans="1:10" ht="23.25" customHeight="1" x14ac:dyDescent="0.2">
      <c r="A20" s="141" t="s">
        <v>88</v>
      </c>
      <c r="B20" s="38" t="s">
        <v>30</v>
      </c>
      <c r="C20" s="62"/>
      <c r="D20" s="63"/>
      <c r="E20" s="205"/>
      <c r="F20" s="206"/>
      <c r="G20" s="205"/>
      <c r="H20" s="206"/>
      <c r="I20" s="205">
        <f>SUMIF(F52:F63,A20,I52:I63)</f>
        <v>0</v>
      </c>
      <c r="J20" s="207"/>
    </row>
    <row r="21" spans="1:10" ht="23.25" customHeight="1" x14ac:dyDescent="0.2">
      <c r="A21" s="2"/>
      <c r="B21" s="48" t="s">
        <v>31</v>
      </c>
      <c r="C21" s="64"/>
      <c r="D21" s="65"/>
      <c r="E21" s="208"/>
      <c r="F21" s="244"/>
      <c r="G21" s="208"/>
      <c r="H21" s="244"/>
      <c r="I21" s="208">
        <f>SUM(I16:J20)</f>
        <v>0</v>
      </c>
      <c r="J21" s="209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03">
        <f>ZakladDPHSniVypocet</f>
        <v>0</v>
      </c>
      <c r="H23" s="204"/>
      <c r="I23" s="204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01">
        <f>A23</f>
        <v>0</v>
      </c>
      <c r="H24" s="202"/>
      <c r="I24" s="202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3">
        <f>ZakladDPHZaklVypocet</f>
        <v>0</v>
      </c>
      <c r="H25" s="204"/>
      <c r="I25" s="204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1">
        <f>A25</f>
        <v>0</v>
      </c>
      <c r="H26" s="232"/>
      <c r="I26" s="232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3">
        <f>CenaCelkem-(ZakladDPHSni+DPHSni+ZakladDPHZakl+DPHZakl)</f>
        <v>0</v>
      </c>
      <c r="H27" s="233"/>
      <c r="I27" s="233"/>
      <c r="J27" s="41" t="str">
        <f t="shared" si="0"/>
        <v>CZK</v>
      </c>
    </row>
    <row r="28" spans="1:10" ht="27.75" hidden="1" customHeight="1" thickBot="1" x14ac:dyDescent="0.25">
      <c r="A28" s="2"/>
      <c r="B28" s="114" t="s">
        <v>25</v>
      </c>
      <c r="C28" s="115"/>
      <c r="D28" s="115"/>
      <c r="E28" s="116"/>
      <c r="F28" s="117"/>
      <c r="G28" s="210">
        <f>ZakladDPHSniVypocet+ZakladDPHZaklVypocet</f>
        <v>0</v>
      </c>
      <c r="H28" s="211"/>
      <c r="I28" s="211"/>
      <c r="J28" s="11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4" t="s">
        <v>37</v>
      </c>
      <c r="C29" s="119"/>
      <c r="D29" s="119"/>
      <c r="E29" s="119"/>
      <c r="F29" s="120"/>
      <c r="G29" s="210">
        <f>IF(A29&gt;50, ROUNDUP(A27, 0), ROUNDDOWN(A27, 0))</f>
        <v>0</v>
      </c>
      <c r="H29" s="210"/>
      <c r="I29" s="210"/>
      <c r="J29" s="121" t="s">
        <v>58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2"/>
      <c r="E34" s="213"/>
      <c r="G34" s="214"/>
      <c r="H34" s="215"/>
      <c r="I34" s="215"/>
      <c r="J34" s="25"/>
    </row>
    <row r="35" spans="1:10" ht="12.75" customHeight="1" x14ac:dyDescent="0.2">
      <c r="A35" s="2"/>
      <c r="B35" s="2"/>
      <c r="D35" s="200" t="s">
        <v>2</v>
      </c>
      <c r="E35" s="200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1" t="s">
        <v>17</v>
      </c>
      <c r="C37" s="92"/>
      <c r="D37" s="92"/>
      <c r="E37" s="92"/>
      <c r="F37" s="93"/>
      <c r="G37" s="93"/>
      <c r="H37" s="93"/>
      <c r="I37" s="93"/>
      <c r="J37" s="94"/>
    </row>
    <row r="38" spans="1:10" ht="25.5" hidden="1" customHeight="1" x14ac:dyDescent="0.2">
      <c r="A38" s="90" t="s">
        <v>39</v>
      </c>
      <c r="B38" s="95" t="s">
        <v>18</v>
      </c>
      <c r="C38" s="96" t="s">
        <v>6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19</v>
      </c>
      <c r="I38" s="98" t="s">
        <v>1</v>
      </c>
      <c r="J38" s="99" t="s">
        <v>0</v>
      </c>
    </row>
    <row r="39" spans="1:10" ht="25.5" hidden="1" customHeight="1" x14ac:dyDescent="0.2">
      <c r="A39" s="90">
        <v>1</v>
      </c>
      <c r="B39" s="100" t="s">
        <v>56</v>
      </c>
      <c r="C39" s="195"/>
      <c r="D39" s="195"/>
      <c r="E39" s="195"/>
      <c r="F39" s="101">
        <f>'01 2341_01 Pol'!AE130</f>
        <v>0</v>
      </c>
      <c r="G39" s="102">
        <f>'01 2341_01 Pol'!AF130</f>
        <v>0</v>
      </c>
      <c r="H39" s="103">
        <f>(F39*SazbaDPH1/100)+(G39*SazbaDPH2/100)</f>
        <v>0</v>
      </c>
      <c r="I39" s="103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0">
        <v>2</v>
      </c>
      <c r="B40" s="105" t="s">
        <v>45</v>
      </c>
      <c r="C40" s="196" t="s">
        <v>44</v>
      </c>
      <c r="D40" s="196"/>
      <c r="E40" s="196"/>
      <c r="F40" s="106">
        <f>'01 2341_01 Pol'!AE130</f>
        <v>0</v>
      </c>
      <c r="G40" s="107">
        <f>'01 2341_01 Pol'!AF130</f>
        <v>0</v>
      </c>
      <c r="H40" s="107">
        <f>(F40*SazbaDPH1/100)+(G40*SazbaDPH2/100)</f>
        <v>0</v>
      </c>
      <c r="I40" s="107">
        <f>F40+G40+H40</f>
        <v>0</v>
      </c>
      <c r="J40" s="108" t="str">
        <f>IF(CenaCelkemVypocet=0,"",I40/CenaCelkemVypocet*100)</f>
        <v/>
      </c>
    </row>
    <row r="41" spans="1:10" ht="25.5" hidden="1" customHeight="1" x14ac:dyDescent="0.2">
      <c r="A41" s="90">
        <v>3</v>
      </c>
      <c r="B41" s="109" t="s">
        <v>43</v>
      </c>
      <c r="C41" s="195" t="s">
        <v>44</v>
      </c>
      <c r="D41" s="195"/>
      <c r="E41" s="195"/>
      <c r="F41" s="110">
        <f>'01 2341_01 Pol'!AE130</f>
        <v>0</v>
      </c>
      <c r="G41" s="103">
        <f>'01 2341_01 Pol'!AF130</f>
        <v>0</v>
      </c>
      <c r="H41" s="103">
        <f>(F41*SazbaDPH1/100)+(G41*SazbaDPH2/100)</f>
        <v>0</v>
      </c>
      <c r="I41" s="103">
        <f>F41+G41+H41</f>
        <v>0</v>
      </c>
      <c r="J41" s="104" t="str">
        <f>IF(CenaCelkemVypocet=0,"",I41/CenaCelkemVypocet*100)</f>
        <v/>
      </c>
    </row>
    <row r="42" spans="1:10" ht="25.5" hidden="1" customHeight="1" x14ac:dyDescent="0.2">
      <c r="A42" s="90"/>
      <c r="B42" s="197" t="s">
        <v>57</v>
      </c>
      <c r="C42" s="198"/>
      <c r="D42" s="198"/>
      <c r="E42" s="199"/>
      <c r="F42" s="111">
        <f>SUMIF(A39:A41,"=1",F39:F41)</f>
        <v>0</v>
      </c>
      <c r="G42" s="112">
        <f>SUMIF(A39:A41,"=1",G39:G41)</f>
        <v>0</v>
      </c>
      <c r="H42" s="112">
        <f>SUMIF(A39:A41,"=1",H39:H41)</f>
        <v>0</v>
      </c>
      <c r="I42" s="112">
        <f>SUMIF(A39:A41,"=1",I39:I41)</f>
        <v>0</v>
      </c>
      <c r="J42" s="113">
        <f>SUMIF(A39:A41,"=1",J39:J41)</f>
        <v>0</v>
      </c>
    </row>
    <row r="44" spans="1:10" x14ac:dyDescent="0.2">
      <c r="A44" t="s">
        <v>59</v>
      </c>
      <c r="B44" t="s">
        <v>60</v>
      </c>
    </row>
    <row r="45" spans="1:10" x14ac:dyDescent="0.2">
      <c r="A45" t="s">
        <v>61</v>
      </c>
      <c r="B45" t="s">
        <v>62</v>
      </c>
    </row>
    <row r="46" spans="1:10" x14ac:dyDescent="0.2">
      <c r="A46" t="s">
        <v>63</v>
      </c>
      <c r="B46" t="s">
        <v>64</v>
      </c>
    </row>
    <row r="49" spans="1:10" ht="15.75" x14ac:dyDescent="0.25">
      <c r="B49" s="122" t="s">
        <v>65</v>
      </c>
    </row>
    <row r="51" spans="1:10" ht="25.5" customHeight="1" x14ac:dyDescent="0.2">
      <c r="A51" s="124"/>
      <c r="B51" s="127" t="s">
        <v>18</v>
      </c>
      <c r="C51" s="127" t="s">
        <v>6</v>
      </c>
      <c r="D51" s="128"/>
      <c r="E51" s="128"/>
      <c r="F51" s="129" t="s">
        <v>66</v>
      </c>
      <c r="G51" s="129"/>
      <c r="H51" s="129"/>
      <c r="I51" s="129" t="s">
        <v>31</v>
      </c>
      <c r="J51" s="129" t="s">
        <v>0</v>
      </c>
    </row>
    <row r="52" spans="1:10" ht="36.75" customHeight="1" x14ac:dyDescent="0.2">
      <c r="A52" s="125"/>
      <c r="B52" s="130" t="s">
        <v>67</v>
      </c>
      <c r="C52" s="193" t="s">
        <v>68</v>
      </c>
      <c r="D52" s="194"/>
      <c r="E52" s="194"/>
      <c r="F52" s="139" t="s">
        <v>26</v>
      </c>
      <c r="G52" s="131"/>
      <c r="H52" s="131"/>
      <c r="I52" s="131">
        <f>'01 2341_01 Pol'!G8</f>
        <v>0</v>
      </c>
      <c r="J52" s="136" t="str">
        <f>IF(I64=0,"",I52/I64*100)</f>
        <v/>
      </c>
    </row>
    <row r="53" spans="1:10" ht="36.75" customHeight="1" x14ac:dyDescent="0.2">
      <c r="A53" s="125"/>
      <c r="B53" s="130" t="s">
        <v>69</v>
      </c>
      <c r="C53" s="193" t="s">
        <v>70</v>
      </c>
      <c r="D53" s="194"/>
      <c r="E53" s="194"/>
      <c r="F53" s="139" t="s">
        <v>26</v>
      </c>
      <c r="G53" s="131"/>
      <c r="H53" s="131"/>
      <c r="I53" s="131">
        <f>'01 2341_01 Pol'!G11</f>
        <v>0</v>
      </c>
      <c r="J53" s="136" t="str">
        <f>IF(I64=0,"",I53/I64*100)</f>
        <v/>
      </c>
    </row>
    <row r="54" spans="1:10" ht="36.75" customHeight="1" x14ac:dyDescent="0.2">
      <c r="A54" s="125"/>
      <c r="B54" s="130" t="s">
        <v>71</v>
      </c>
      <c r="C54" s="193" t="s">
        <v>72</v>
      </c>
      <c r="D54" s="194"/>
      <c r="E54" s="194"/>
      <c r="F54" s="139" t="s">
        <v>26</v>
      </c>
      <c r="G54" s="131"/>
      <c r="H54" s="131"/>
      <c r="I54" s="131">
        <f>'01 2341_01 Pol'!G14</f>
        <v>0</v>
      </c>
      <c r="J54" s="136" t="str">
        <f>IF(I64=0,"",I54/I64*100)</f>
        <v/>
      </c>
    </row>
    <row r="55" spans="1:10" ht="36.75" customHeight="1" x14ac:dyDescent="0.2">
      <c r="A55" s="125"/>
      <c r="B55" s="130" t="s">
        <v>73</v>
      </c>
      <c r="C55" s="193" t="s">
        <v>74</v>
      </c>
      <c r="D55" s="194"/>
      <c r="E55" s="194"/>
      <c r="F55" s="139" t="s">
        <v>26</v>
      </c>
      <c r="G55" s="131"/>
      <c r="H55" s="131"/>
      <c r="I55" s="131">
        <f>'01 2341_01 Pol'!G29</f>
        <v>0</v>
      </c>
      <c r="J55" s="136" t="str">
        <f>IF(I64=0,"",I55/I64*100)</f>
        <v/>
      </c>
    </row>
    <row r="56" spans="1:10" ht="36.75" customHeight="1" x14ac:dyDescent="0.2">
      <c r="A56" s="125"/>
      <c r="B56" s="130" t="s">
        <v>75</v>
      </c>
      <c r="C56" s="193" t="s">
        <v>76</v>
      </c>
      <c r="D56" s="194"/>
      <c r="E56" s="194"/>
      <c r="F56" s="139" t="s">
        <v>26</v>
      </c>
      <c r="G56" s="131"/>
      <c r="H56" s="131"/>
      <c r="I56" s="131">
        <f>'01 2341_01 Pol'!G19+'01 2341_01 Pol'!G34</f>
        <v>0</v>
      </c>
      <c r="J56" s="136" t="str">
        <f>IF(I64=0,"",I56/I64*100)</f>
        <v/>
      </c>
    </row>
    <row r="57" spans="1:10" ht="36.75" customHeight="1" x14ac:dyDescent="0.2">
      <c r="A57" s="125"/>
      <c r="B57" s="130" t="s">
        <v>77</v>
      </c>
      <c r="C57" s="193" t="s">
        <v>78</v>
      </c>
      <c r="D57" s="194"/>
      <c r="E57" s="194"/>
      <c r="F57" s="139" t="s">
        <v>26</v>
      </c>
      <c r="G57" s="131"/>
      <c r="H57" s="131"/>
      <c r="I57" s="131">
        <f>'01 2341_01 Pol'!G45</f>
        <v>0</v>
      </c>
      <c r="J57" s="136" t="str">
        <f>IF(I64=0,"",I57/I64*100)</f>
        <v/>
      </c>
    </row>
    <row r="58" spans="1:10" ht="36.75" customHeight="1" x14ac:dyDescent="0.2">
      <c r="A58" s="125"/>
      <c r="B58" s="130" t="s">
        <v>79</v>
      </c>
      <c r="C58" s="193" t="s">
        <v>80</v>
      </c>
      <c r="D58" s="194"/>
      <c r="E58" s="194"/>
      <c r="F58" s="139" t="s">
        <v>26</v>
      </c>
      <c r="G58" s="131"/>
      <c r="H58" s="131"/>
      <c r="I58" s="131">
        <f>'01 2341_01 Pol'!G58</f>
        <v>0</v>
      </c>
      <c r="J58" s="136" t="str">
        <f>IF(I64=0,"",I58/I64*100)</f>
        <v/>
      </c>
    </row>
    <row r="59" spans="1:10" ht="36.75" customHeight="1" x14ac:dyDescent="0.2">
      <c r="A59" s="125"/>
      <c r="B59" s="130" t="s">
        <v>81</v>
      </c>
      <c r="C59" s="193" t="s">
        <v>82</v>
      </c>
      <c r="D59" s="194"/>
      <c r="E59" s="194"/>
      <c r="F59" s="139" t="s">
        <v>26</v>
      </c>
      <c r="G59" s="131"/>
      <c r="H59" s="131"/>
      <c r="I59" s="131">
        <f>'01 2341_01 Pol'!G61</f>
        <v>0</v>
      </c>
      <c r="J59" s="136" t="str">
        <f>IF(I64=0,"",I59/I64*100)</f>
        <v/>
      </c>
    </row>
    <row r="60" spans="1:10" ht="36.75" customHeight="1" x14ac:dyDescent="0.2">
      <c r="A60" s="125"/>
      <c r="B60" s="130" t="s">
        <v>83</v>
      </c>
      <c r="C60" s="193" t="s">
        <v>84</v>
      </c>
      <c r="D60" s="194"/>
      <c r="E60" s="194"/>
      <c r="F60" s="139" t="s">
        <v>27</v>
      </c>
      <c r="G60" s="131"/>
      <c r="H60" s="131"/>
      <c r="I60" s="131">
        <f>'01 2341_01 Pol'!G66+'01 2341_01 Pol'!G124</f>
        <v>0</v>
      </c>
      <c r="J60" s="136" t="str">
        <f>IF(I64=0,"",I60/I64*100)</f>
        <v/>
      </c>
    </row>
    <row r="61" spans="1:10" ht="36.75" customHeight="1" x14ac:dyDescent="0.2">
      <c r="A61" s="125"/>
      <c r="B61" s="130" t="s">
        <v>85</v>
      </c>
      <c r="C61" s="193" t="s">
        <v>86</v>
      </c>
      <c r="D61" s="194"/>
      <c r="E61" s="194"/>
      <c r="F61" s="139" t="s">
        <v>27</v>
      </c>
      <c r="G61" s="131"/>
      <c r="H61" s="131"/>
      <c r="I61" s="131">
        <f>'01 2341_01 Pol'!G109</f>
        <v>0</v>
      </c>
      <c r="J61" s="136" t="str">
        <f>IF(I64=0,"",I61/I64*100)</f>
        <v/>
      </c>
    </row>
    <row r="62" spans="1:10" ht="36.75" customHeight="1" x14ac:dyDescent="0.2">
      <c r="A62" s="125"/>
      <c r="B62" s="130" t="s">
        <v>87</v>
      </c>
      <c r="C62" s="193" t="s">
        <v>29</v>
      </c>
      <c r="D62" s="194"/>
      <c r="E62" s="194"/>
      <c r="F62" s="139" t="s">
        <v>87</v>
      </c>
      <c r="G62" s="131"/>
      <c r="H62" s="131"/>
      <c r="I62" s="131">
        <f>'01 2341_01 Pol'!G122</f>
        <v>0</v>
      </c>
      <c r="J62" s="136" t="str">
        <f>IF(I64=0,"",I62/I64*100)</f>
        <v/>
      </c>
    </row>
    <row r="63" spans="1:10" ht="36.75" customHeight="1" x14ac:dyDescent="0.2">
      <c r="A63" s="125"/>
      <c r="B63" s="130" t="s">
        <v>88</v>
      </c>
      <c r="C63" s="193" t="s">
        <v>30</v>
      </c>
      <c r="D63" s="194"/>
      <c r="E63" s="194"/>
      <c r="F63" s="139" t="s">
        <v>88</v>
      </c>
      <c r="G63" s="131"/>
      <c r="H63" s="131"/>
      <c r="I63" s="131">
        <f>'01 2341_01 Pol'!G120+'01 2341_01 Pol'!G127</f>
        <v>0</v>
      </c>
      <c r="J63" s="136" t="str">
        <f>IF(I64=0,"",I63/I64*100)</f>
        <v/>
      </c>
    </row>
    <row r="64" spans="1:10" ht="25.5" customHeight="1" x14ac:dyDescent="0.2">
      <c r="A64" s="126"/>
      <c r="B64" s="132" t="s">
        <v>1</v>
      </c>
      <c r="C64" s="133"/>
      <c r="D64" s="134"/>
      <c r="E64" s="134"/>
      <c r="F64" s="140"/>
      <c r="G64" s="135"/>
      <c r="H64" s="135"/>
      <c r="I64" s="135">
        <f>SUM(I52:I63)</f>
        <v>0</v>
      </c>
      <c r="J64" s="137">
        <f>SUM(J52:J63)</f>
        <v>0</v>
      </c>
    </row>
    <row r="65" spans="6:10" x14ac:dyDescent="0.2">
      <c r="F65" s="89"/>
      <c r="G65" s="89"/>
      <c r="H65" s="89"/>
      <c r="I65" s="89"/>
      <c r="J65" s="138"/>
    </row>
    <row r="66" spans="6:10" x14ac:dyDescent="0.2">
      <c r="F66" s="89"/>
      <c r="G66" s="89"/>
      <c r="H66" s="89"/>
      <c r="I66" s="89"/>
      <c r="J66" s="138"/>
    </row>
    <row r="67" spans="6:10" x14ac:dyDescent="0.2">
      <c r="F67" s="89"/>
      <c r="G67" s="89"/>
      <c r="H67" s="89"/>
      <c r="I67" s="89"/>
      <c r="J67" s="13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52:E52"/>
    <mergeCell ref="C53:E53"/>
    <mergeCell ref="C54:E54"/>
    <mergeCell ref="C55:E55"/>
    <mergeCell ref="C56:E56"/>
    <mergeCell ref="C57:E57"/>
    <mergeCell ref="C63:E63"/>
    <mergeCell ref="C58:E58"/>
    <mergeCell ref="C59:E59"/>
    <mergeCell ref="C60:E60"/>
    <mergeCell ref="C61:E61"/>
    <mergeCell ref="C62:E6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5" t="s">
        <v>7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50" t="s">
        <v>8</v>
      </c>
      <c r="B2" s="49"/>
      <c r="C2" s="247"/>
      <c r="D2" s="247"/>
      <c r="E2" s="247"/>
      <c r="F2" s="247"/>
      <c r="G2" s="248"/>
    </row>
    <row r="3" spans="1:7" ht="24.95" customHeight="1" x14ac:dyDescent="0.2">
      <c r="A3" s="50" t="s">
        <v>9</v>
      </c>
      <c r="B3" s="49"/>
      <c r="C3" s="247"/>
      <c r="D3" s="247"/>
      <c r="E3" s="247"/>
      <c r="F3" s="247"/>
      <c r="G3" s="248"/>
    </row>
    <row r="4" spans="1:7" ht="24.95" customHeight="1" x14ac:dyDescent="0.2">
      <c r="A4" s="50" t="s">
        <v>10</v>
      </c>
      <c r="B4" s="49"/>
      <c r="C4" s="247"/>
      <c r="D4" s="247"/>
      <c r="E4" s="247"/>
      <c r="F4" s="247"/>
      <c r="G4" s="248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F128" sqref="F128"/>
    </sheetView>
  </sheetViews>
  <sheetFormatPr defaultRowHeight="12.75" outlineLevelRow="3" x14ac:dyDescent="0.2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89</v>
      </c>
    </row>
    <row r="2" spans="1:60" ht="24.95" customHeight="1" x14ac:dyDescent="0.2">
      <c r="A2" s="142" t="s">
        <v>8</v>
      </c>
      <c r="B2" s="49" t="s">
        <v>49</v>
      </c>
      <c r="C2" s="262" t="s">
        <v>50</v>
      </c>
      <c r="D2" s="263"/>
      <c r="E2" s="263"/>
      <c r="F2" s="263"/>
      <c r="G2" s="264"/>
      <c r="AG2" t="s">
        <v>90</v>
      </c>
    </row>
    <row r="3" spans="1:60" ht="24.95" customHeight="1" x14ac:dyDescent="0.2">
      <c r="A3" s="142" t="s">
        <v>9</v>
      </c>
      <c r="B3" s="49" t="s">
        <v>45</v>
      </c>
      <c r="C3" s="262" t="s">
        <v>44</v>
      </c>
      <c r="D3" s="263"/>
      <c r="E3" s="263"/>
      <c r="F3" s="263"/>
      <c r="G3" s="264"/>
      <c r="AC3" s="123" t="s">
        <v>90</v>
      </c>
      <c r="AG3" t="s">
        <v>91</v>
      </c>
    </row>
    <row r="4" spans="1:60" ht="24.95" customHeight="1" x14ac:dyDescent="0.2">
      <c r="A4" s="143" t="s">
        <v>10</v>
      </c>
      <c r="B4" s="144" t="s">
        <v>43</v>
      </c>
      <c r="C4" s="265" t="s">
        <v>44</v>
      </c>
      <c r="D4" s="266"/>
      <c r="E4" s="266"/>
      <c r="F4" s="266"/>
      <c r="G4" s="267"/>
      <c r="AG4" t="s">
        <v>92</v>
      </c>
    </row>
    <row r="5" spans="1:60" x14ac:dyDescent="0.2">
      <c r="D5" s="10"/>
    </row>
    <row r="6" spans="1:60" ht="38.25" x14ac:dyDescent="0.2">
      <c r="A6" s="146" t="s">
        <v>93</v>
      </c>
      <c r="B6" s="148" t="s">
        <v>94</v>
      </c>
      <c r="C6" s="148" t="s">
        <v>95</v>
      </c>
      <c r="D6" s="147" t="s">
        <v>96</v>
      </c>
      <c r="E6" s="146" t="s">
        <v>97</v>
      </c>
      <c r="F6" s="145" t="s">
        <v>98</v>
      </c>
      <c r="G6" s="146" t="s">
        <v>31</v>
      </c>
      <c r="H6" s="149" t="s">
        <v>32</v>
      </c>
      <c r="I6" s="149" t="s">
        <v>99</v>
      </c>
      <c r="J6" s="149" t="s">
        <v>33</v>
      </c>
      <c r="K6" s="149" t="s">
        <v>100</v>
      </c>
      <c r="L6" s="149" t="s">
        <v>101</v>
      </c>
      <c r="M6" s="149" t="s">
        <v>102</v>
      </c>
      <c r="N6" s="149" t="s">
        <v>103</v>
      </c>
      <c r="O6" s="149" t="s">
        <v>104</v>
      </c>
      <c r="P6" s="149" t="s">
        <v>105</v>
      </c>
      <c r="Q6" s="149" t="s">
        <v>106</v>
      </c>
      <c r="R6" s="149" t="s">
        <v>107</v>
      </c>
      <c r="S6" s="149" t="s">
        <v>108</v>
      </c>
      <c r="T6" s="149" t="s">
        <v>109</v>
      </c>
      <c r="U6" s="149" t="s">
        <v>110</v>
      </c>
      <c r="V6" s="149" t="s">
        <v>111</v>
      </c>
      <c r="W6" s="149" t="s">
        <v>112</v>
      </c>
      <c r="X6" s="149" t="s">
        <v>113</v>
      </c>
      <c r="Y6" s="149" t="s">
        <v>114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6" t="s">
        <v>115</v>
      </c>
      <c r="B8" s="167" t="s">
        <v>67</v>
      </c>
      <c r="C8" s="185" t="s">
        <v>68</v>
      </c>
      <c r="D8" s="168"/>
      <c r="E8" s="169"/>
      <c r="F8" s="170"/>
      <c r="G8" s="171">
        <f>SUMIF(AG9:AG10,"&lt;&gt;NOR",G9:G10)</f>
        <v>0</v>
      </c>
      <c r="H8" s="165"/>
      <c r="I8" s="165">
        <f>SUM(I9:I10)</f>
        <v>0</v>
      </c>
      <c r="J8" s="165"/>
      <c r="K8" s="165">
        <f>SUM(K9:K10)</f>
        <v>4231.5</v>
      </c>
      <c r="L8" s="165"/>
      <c r="M8" s="165">
        <f>SUM(M9:M10)</f>
        <v>0</v>
      </c>
      <c r="N8" s="164"/>
      <c r="O8" s="164">
        <f>SUM(O9:O10)</f>
        <v>0</v>
      </c>
      <c r="P8" s="164"/>
      <c r="Q8" s="164">
        <f>SUM(Q9:Q10)</f>
        <v>0</v>
      </c>
      <c r="R8" s="165"/>
      <c r="S8" s="165"/>
      <c r="T8" s="165"/>
      <c r="U8" s="165"/>
      <c r="V8" s="165">
        <f>SUM(V9:V10)</f>
        <v>9.7799999999999994</v>
      </c>
      <c r="W8" s="165"/>
      <c r="X8" s="165"/>
      <c r="Y8" s="165"/>
      <c r="AG8" t="s">
        <v>116</v>
      </c>
    </row>
    <row r="9" spans="1:60" outlineLevel="1" x14ac:dyDescent="0.2">
      <c r="A9" s="173">
        <v>1</v>
      </c>
      <c r="B9" s="174" t="s">
        <v>117</v>
      </c>
      <c r="C9" s="186" t="s">
        <v>118</v>
      </c>
      <c r="D9" s="175" t="s">
        <v>119</v>
      </c>
      <c r="E9" s="176">
        <v>2.1</v>
      </c>
      <c r="F9" s="177"/>
      <c r="G9" s="178">
        <f>ROUND(E9*F9,2)</f>
        <v>0</v>
      </c>
      <c r="H9" s="161">
        <v>0</v>
      </c>
      <c r="I9" s="160">
        <f>ROUND(E9*H9,2)</f>
        <v>0</v>
      </c>
      <c r="J9" s="161">
        <v>2015</v>
      </c>
      <c r="K9" s="160">
        <f>ROUND(E9*J9,2)</f>
        <v>4231.5</v>
      </c>
      <c r="L9" s="160">
        <v>21</v>
      </c>
      <c r="M9" s="160">
        <f>G9*(1+L9/100)</f>
        <v>0</v>
      </c>
      <c r="N9" s="159">
        <v>0</v>
      </c>
      <c r="O9" s="159">
        <f>ROUND(E9*N9,2)</f>
        <v>0</v>
      </c>
      <c r="P9" s="159">
        <v>0</v>
      </c>
      <c r="Q9" s="159">
        <f>ROUND(E9*P9,2)</f>
        <v>0</v>
      </c>
      <c r="R9" s="160"/>
      <c r="S9" s="160" t="s">
        <v>120</v>
      </c>
      <c r="T9" s="160" t="s">
        <v>121</v>
      </c>
      <c r="U9" s="160">
        <v>4.6550000000000002</v>
      </c>
      <c r="V9" s="160">
        <f>ROUND(E9*U9,2)</f>
        <v>9.7799999999999994</v>
      </c>
      <c r="W9" s="160"/>
      <c r="X9" s="160" t="s">
        <v>122</v>
      </c>
      <c r="Y9" s="160" t="s">
        <v>123</v>
      </c>
      <c r="Z9" s="150"/>
      <c r="AA9" s="150"/>
      <c r="AB9" s="150"/>
      <c r="AC9" s="150"/>
      <c r="AD9" s="150"/>
      <c r="AE9" s="150"/>
      <c r="AF9" s="150"/>
      <c r="AG9" s="150" t="s">
        <v>124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2" x14ac:dyDescent="0.2">
      <c r="A10" s="157"/>
      <c r="B10" s="158"/>
      <c r="C10" s="187" t="s">
        <v>125</v>
      </c>
      <c r="D10" s="162"/>
      <c r="E10" s="163">
        <v>2.1</v>
      </c>
      <c r="F10" s="160"/>
      <c r="G10" s="160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50"/>
      <c r="AA10" s="150"/>
      <c r="AB10" s="150"/>
      <c r="AC10" s="150"/>
      <c r="AD10" s="150"/>
      <c r="AE10" s="150"/>
      <c r="AF10" s="150"/>
      <c r="AG10" s="150" t="s">
        <v>126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x14ac:dyDescent="0.2">
      <c r="A11" s="166" t="s">
        <v>115</v>
      </c>
      <c r="B11" s="167" t="s">
        <v>69</v>
      </c>
      <c r="C11" s="185" t="s">
        <v>70</v>
      </c>
      <c r="D11" s="168"/>
      <c r="E11" s="169"/>
      <c r="F11" s="170"/>
      <c r="G11" s="171">
        <f>SUMIF(AG12:AG13,"&lt;&gt;NOR",G12:G13)</f>
        <v>0</v>
      </c>
      <c r="H11" s="165"/>
      <c r="I11" s="165">
        <f>SUM(I12:I13)</f>
        <v>8928.23</v>
      </c>
      <c r="J11" s="165"/>
      <c r="K11" s="165">
        <f>SUM(K12:K13)</f>
        <v>5687.77</v>
      </c>
      <c r="L11" s="165"/>
      <c r="M11" s="165">
        <f>SUM(M12:M13)</f>
        <v>0</v>
      </c>
      <c r="N11" s="164"/>
      <c r="O11" s="164">
        <f>SUM(O12:O13)</f>
        <v>5.88</v>
      </c>
      <c r="P11" s="164"/>
      <c r="Q11" s="164">
        <f>SUM(Q12:Q13)</f>
        <v>0</v>
      </c>
      <c r="R11" s="165"/>
      <c r="S11" s="165"/>
      <c r="T11" s="165"/>
      <c r="U11" s="165"/>
      <c r="V11" s="165">
        <f>SUM(V12:V13)</f>
        <v>10.87</v>
      </c>
      <c r="W11" s="165"/>
      <c r="X11" s="165"/>
      <c r="Y11" s="165"/>
      <c r="AG11" t="s">
        <v>116</v>
      </c>
    </row>
    <row r="12" spans="1:60" outlineLevel="1" x14ac:dyDescent="0.2">
      <c r="A12" s="173">
        <v>2</v>
      </c>
      <c r="B12" s="174" t="s">
        <v>127</v>
      </c>
      <c r="C12" s="186" t="s">
        <v>128</v>
      </c>
      <c r="D12" s="175" t="s">
        <v>119</v>
      </c>
      <c r="E12" s="176">
        <v>2.1</v>
      </c>
      <c r="F12" s="177"/>
      <c r="G12" s="178">
        <f>ROUND(E12*F12,2)</f>
        <v>0</v>
      </c>
      <c r="H12" s="161">
        <v>4251.54</v>
      </c>
      <c r="I12" s="160">
        <f>ROUND(E12*H12,2)</f>
        <v>8928.23</v>
      </c>
      <c r="J12" s="161">
        <v>2708.46</v>
      </c>
      <c r="K12" s="160">
        <f>ROUND(E12*J12,2)</f>
        <v>5687.77</v>
      </c>
      <c r="L12" s="160">
        <v>21</v>
      </c>
      <c r="M12" s="160">
        <f>G12*(1+L12/100)</f>
        <v>0</v>
      </c>
      <c r="N12" s="159">
        <v>2.7995999999999999</v>
      </c>
      <c r="O12" s="159">
        <f>ROUND(E12*N12,2)</f>
        <v>5.88</v>
      </c>
      <c r="P12" s="159">
        <v>0</v>
      </c>
      <c r="Q12" s="159">
        <f>ROUND(E12*P12,2)</f>
        <v>0</v>
      </c>
      <c r="R12" s="160"/>
      <c r="S12" s="160" t="s">
        <v>120</v>
      </c>
      <c r="T12" s="160" t="s">
        <v>121</v>
      </c>
      <c r="U12" s="160">
        <v>5.1740000000000004</v>
      </c>
      <c r="V12" s="160">
        <f>ROUND(E12*U12,2)</f>
        <v>10.87</v>
      </c>
      <c r="W12" s="160"/>
      <c r="X12" s="160" t="s">
        <v>122</v>
      </c>
      <c r="Y12" s="160" t="s">
        <v>123</v>
      </c>
      <c r="Z12" s="150"/>
      <c r="AA12" s="150"/>
      <c r="AB12" s="150"/>
      <c r="AC12" s="150"/>
      <c r="AD12" s="150"/>
      <c r="AE12" s="150"/>
      <c r="AF12" s="150"/>
      <c r="AG12" s="150" t="s">
        <v>124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2" x14ac:dyDescent="0.2">
      <c r="A13" s="157"/>
      <c r="B13" s="158"/>
      <c r="C13" s="187" t="s">
        <v>125</v>
      </c>
      <c r="D13" s="162"/>
      <c r="E13" s="163">
        <v>2.1</v>
      </c>
      <c r="F13" s="160"/>
      <c r="G13" s="160"/>
      <c r="H13" s="160"/>
      <c r="I13" s="160"/>
      <c r="J13" s="160"/>
      <c r="K13" s="160"/>
      <c r="L13" s="160"/>
      <c r="M13" s="160"/>
      <c r="N13" s="159"/>
      <c r="O13" s="159"/>
      <c r="P13" s="159"/>
      <c r="Q13" s="159"/>
      <c r="R13" s="160"/>
      <c r="S13" s="160"/>
      <c r="T13" s="160"/>
      <c r="U13" s="160"/>
      <c r="V13" s="160"/>
      <c r="W13" s="160"/>
      <c r="X13" s="160"/>
      <c r="Y13" s="160"/>
      <c r="Z13" s="150"/>
      <c r="AA13" s="150"/>
      <c r="AB13" s="150"/>
      <c r="AC13" s="150"/>
      <c r="AD13" s="150"/>
      <c r="AE13" s="150"/>
      <c r="AF13" s="150"/>
      <c r="AG13" s="150" t="s">
        <v>126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x14ac:dyDescent="0.2">
      <c r="A14" s="166" t="s">
        <v>115</v>
      </c>
      <c r="B14" s="167" t="s">
        <v>71</v>
      </c>
      <c r="C14" s="185" t="s">
        <v>72</v>
      </c>
      <c r="D14" s="168"/>
      <c r="E14" s="169"/>
      <c r="F14" s="170"/>
      <c r="G14" s="171">
        <f>SUMIF(AG15:AG18,"&lt;&gt;NOR",G15:G18)</f>
        <v>0</v>
      </c>
      <c r="H14" s="165"/>
      <c r="I14" s="165">
        <f>SUM(I15:I18)</f>
        <v>19771.36</v>
      </c>
      <c r="J14" s="165"/>
      <c r="K14" s="165">
        <f>SUM(K15:K18)</f>
        <v>22335.45</v>
      </c>
      <c r="L14" s="165"/>
      <c r="M14" s="165">
        <f>SUM(M15:M18)</f>
        <v>0</v>
      </c>
      <c r="N14" s="164"/>
      <c r="O14" s="164">
        <f>SUM(O15:O18)</f>
        <v>30.89</v>
      </c>
      <c r="P14" s="164"/>
      <c r="Q14" s="164">
        <f>SUM(Q15:Q18)</f>
        <v>0</v>
      </c>
      <c r="R14" s="165"/>
      <c r="S14" s="165"/>
      <c r="T14" s="165"/>
      <c r="U14" s="165"/>
      <c r="V14" s="165">
        <f>SUM(V15:V18)</f>
        <v>42.25</v>
      </c>
      <c r="W14" s="165"/>
      <c r="X14" s="165"/>
      <c r="Y14" s="165"/>
      <c r="AG14" t="s">
        <v>116</v>
      </c>
    </row>
    <row r="15" spans="1:60" ht="22.5" outlineLevel="1" x14ac:dyDescent="0.2">
      <c r="A15" s="173">
        <v>3</v>
      </c>
      <c r="B15" s="174" t="s">
        <v>129</v>
      </c>
      <c r="C15" s="186" t="s">
        <v>130</v>
      </c>
      <c r="D15" s="175" t="s">
        <v>119</v>
      </c>
      <c r="E15" s="176">
        <v>9.69</v>
      </c>
      <c r="F15" s="177"/>
      <c r="G15" s="178">
        <f>ROUND(E15*F15,2)</f>
        <v>0</v>
      </c>
      <c r="H15" s="161">
        <v>1653</v>
      </c>
      <c r="I15" s="160">
        <f>ROUND(E15*H15,2)</f>
        <v>16017.57</v>
      </c>
      <c r="J15" s="161">
        <v>2305</v>
      </c>
      <c r="K15" s="160">
        <f>ROUND(E15*J15,2)</f>
        <v>22335.45</v>
      </c>
      <c r="L15" s="160">
        <v>21</v>
      </c>
      <c r="M15" s="160">
        <f>G15*(1+L15/100)</f>
        <v>0</v>
      </c>
      <c r="N15" s="159">
        <v>2.6229100000000001</v>
      </c>
      <c r="O15" s="159">
        <f>ROUND(E15*N15,2)</f>
        <v>25.42</v>
      </c>
      <c r="P15" s="159">
        <v>0</v>
      </c>
      <c r="Q15" s="159">
        <f>ROUND(E15*P15,2)</f>
        <v>0</v>
      </c>
      <c r="R15" s="160"/>
      <c r="S15" s="160" t="s">
        <v>120</v>
      </c>
      <c r="T15" s="160" t="s">
        <v>131</v>
      </c>
      <c r="U15" s="160">
        <v>4.3600000000000003</v>
      </c>
      <c r="V15" s="160">
        <f>ROUND(E15*U15,2)</f>
        <v>42.25</v>
      </c>
      <c r="W15" s="160"/>
      <c r="X15" s="160" t="s">
        <v>122</v>
      </c>
      <c r="Y15" s="160" t="s">
        <v>123</v>
      </c>
      <c r="Z15" s="150"/>
      <c r="AA15" s="150"/>
      <c r="AB15" s="150"/>
      <c r="AC15" s="150"/>
      <c r="AD15" s="150"/>
      <c r="AE15" s="150"/>
      <c r="AF15" s="150"/>
      <c r="AG15" s="150" t="s">
        <v>124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ht="22.5" outlineLevel="2" x14ac:dyDescent="0.2">
      <c r="A16" s="157"/>
      <c r="B16" s="158"/>
      <c r="C16" s="187" t="s">
        <v>132</v>
      </c>
      <c r="D16" s="162"/>
      <c r="E16" s="163">
        <v>9.69</v>
      </c>
      <c r="F16" s="160"/>
      <c r="G16" s="160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60"/>
      <c r="Z16" s="150"/>
      <c r="AA16" s="150"/>
      <c r="AB16" s="150"/>
      <c r="AC16" s="150"/>
      <c r="AD16" s="150"/>
      <c r="AE16" s="150"/>
      <c r="AF16" s="150"/>
      <c r="AG16" s="150" t="s">
        <v>126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3">
        <v>4</v>
      </c>
      <c r="B17" s="174" t="s">
        <v>133</v>
      </c>
      <c r="C17" s="186" t="s">
        <v>134</v>
      </c>
      <c r="D17" s="175" t="s">
        <v>135</v>
      </c>
      <c r="E17" s="176">
        <v>5.4720000000000004</v>
      </c>
      <c r="F17" s="177"/>
      <c r="G17" s="178">
        <f>ROUND(E17*F17,2)</f>
        <v>0</v>
      </c>
      <c r="H17" s="161">
        <v>686</v>
      </c>
      <c r="I17" s="160">
        <f>ROUND(E17*H17,2)</f>
        <v>3753.79</v>
      </c>
      <c r="J17" s="161">
        <v>0</v>
      </c>
      <c r="K17" s="160">
        <f>ROUND(E17*J17,2)</f>
        <v>0</v>
      </c>
      <c r="L17" s="160">
        <v>21</v>
      </c>
      <c r="M17" s="160">
        <f>G17*(1+L17/100)</f>
        <v>0</v>
      </c>
      <c r="N17" s="159">
        <v>1</v>
      </c>
      <c r="O17" s="159">
        <f>ROUND(E17*N17,2)</f>
        <v>5.47</v>
      </c>
      <c r="P17" s="159">
        <v>0</v>
      </c>
      <c r="Q17" s="159">
        <f>ROUND(E17*P17,2)</f>
        <v>0</v>
      </c>
      <c r="R17" s="160" t="s">
        <v>136</v>
      </c>
      <c r="S17" s="160" t="s">
        <v>120</v>
      </c>
      <c r="T17" s="160" t="s">
        <v>121</v>
      </c>
      <c r="U17" s="160">
        <v>0</v>
      </c>
      <c r="V17" s="160">
        <f>ROUND(E17*U17,2)</f>
        <v>0</v>
      </c>
      <c r="W17" s="160"/>
      <c r="X17" s="160" t="s">
        <v>137</v>
      </c>
      <c r="Y17" s="160" t="s">
        <v>123</v>
      </c>
      <c r="Z17" s="150"/>
      <c r="AA17" s="150"/>
      <c r="AB17" s="150"/>
      <c r="AC17" s="150"/>
      <c r="AD17" s="150"/>
      <c r="AE17" s="150"/>
      <c r="AF17" s="150"/>
      <c r="AG17" s="150" t="s">
        <v>138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2" x14ac:dyDescent="0.2">
      <c r="A18" s="157"/>
      <c r="B18" s="158"/>
      <c r="C18" s="187" t="s">
        <v>139</v>
      </c>
      <c r="D18" s="162"/>
      <c r="E18" s="163">
        <v>5.4720000000000004</v>
      </c>
      <c r="F18" s="160"/>
      <c r="G18" s="160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60"/>
      <c r="Z18" s="150"/>
      <c r="AA18" s="150"/>
      <c r="AB18" s="150"/>
      <c r="AC18" s="150"/>
      <c r="AD18" s="150"/>
      <c r="AE18" s="150"/>
      <c r="AF18" s="150"/>
      <c r="AG18" s="150" t="s">
        <v>126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x14ac:dyDescent="0.2">
      <c r="A19" s="166" t="s">
        <v>115</v>
      </c>
      <c r="B19" s="167" t="s">
        <v>75</v>
      </c>
      <c r="C19" s="185" t="s">
        <v>76</v>
      </c>
      <c r="D19" s="168"/>
      <c r="E19" s="169"/>
      <c r="F19" s="170"/>
      <c r="G19" s="171">
        <f>SUMIF(AG20:AG28,"&lt;&gt;NOR",G20:G28)</f>
        <v>0</v>
      </c>
      <c r="H19" s="165"/>
      <c r="I19" s="165">
        <f>SUM(I20:I28)</f>
        <v>15423.01</v>
      </c>
      <c r="J19" s="165"/>
      <c r="K19" s="165">
        <f>SUM(K20:K28)</f>
        <v>47358.2</v>
      </c>
      <c r="L19" s="165"/>
      <c r="M19" s="165">
        <f>SUM(M20:M28)</f>
        <v>0</v>
      </c>
      <c r="N19" s="164"/>
      <c r="O19" s="164">
        <f>SUM(O20:O28)</f>
        <v>6.0200000000000014</v>
      </c>
      <c r="P19" s="164"/>
      <c r="Q19" s="164">
        <f>SUM(Q20:Q28)</f>
        <v>0</v>
      </c>
      <c r="R19" s="165"/>
      <c r="S19" s="165"/>
      <c r="T19" s="165"/>
      <c r="U19" s="165"/>
      <c r="V19" s="165">
        <f>SUM(V20:V28)</f>
        <v>80.52</v>
      </c>
      <c r="W19" s="165"/>
      <c r="X19" s="165"/>
      <c r="Y19" s="165"/>
      <c r="AG19" t="s">
        <v>116</v>
      </c>
    </row>
    <row r="20" spans="1:60" outlineLevel="1" x14ac:dyDescent="0.2">
      <c r="A20" s="173">
        <v>5</v>
      </c>
      <c r="B20" s="174" t="s">
        <v>140</v>
      </c>
      <c r="C20" s="186" t="s">
        <v>141</v>
      </c>
      <c r="D20" s="175" t="s">
        <v>142</v>
      </c>
      <c r="E20" s="176">
        <v>282.60000000000002</v>
      </c>
      <c r="F20" s="177"/>
      <c r="G20" s="178">
        <f>ROUND(E20*F20,2)</f>
        <v>0</v>
      </c>
      <c r="H20" s="161">
        <v>0.04</v>
      </c>
      <c r="I20" s="160">
        <f>ROUND(E20*H20,2)</f>
        <v>11.3</v>
      </c>
      <c r="J20" s="161">
        <v>81.96</v>
      </c>
      <c r="K20" s="160">
        <f>ROUND(E20*J20,2)</f>
        <v>23161.9</v>
      </c>
      <c r="L20" s="160">
        <v>21</v>
      </c>
      <c r="M20" s="160">
        <f>G20*(1+L20/100)</f>
        <v>0</v>
      </c>
      <c r="N20" s="159">
        <v>1.8380000000000001E-2</v>
      </c>
      <c r="O20" s="159">
        <f>ROUND(E20*N20,2)</f>
        <v>5.19</v>
      </c>
      <c r="P20" s="159">
        <v>0</v>
      </c>
      <c r="Q20" s="159">
        <f>ROUND(E20*P20,2)</f>
        <v>0</v>
      </c>
      <c r="R20" s="160"/>
      <c r="S20" s="160" t="s">
        <v>120</v>
      </c>
      <c r="T20" s="160" t="s">
        <v>121</v>
      </c>
      <c r="U20" s="160">
        <v>0.14399999999999999</v>
      </c>
      <c r="V20" s="160">
        <f>ROUND(E20*U20,2)</f>
        <v>40.69</v>
      </c>
      <c r="W20" s="160"/>
      <c r="X20" s="160" t="s">
        <v>122</v>
      </c>
      <c r="Y20" s="160" t="s">
        <v>123</v>
      </c>
      <c r="Z20" s="150"/>
      <c r="AA20" s="150"/>
      <c r="AB20" s="150"/>
      <c r="AC20" s="150"/>
      <c r="AD20" s="150"/>
      <c r="AE20" s="150"/>
      <c r="AF20" s="150"/>
      <c r="AG20" s="150" t="s">
        <v>124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2" x14ac:dyDescent="0.2">
      <c r="A21" s="157"/>
      <c r="B21" s="158"/>
      <c r="C21" s="187" t="s">
        <v>143</v>
      </c>
      <c r="D21" s="162"/>
      <c r="E21" s="163">
        <v>49</v>
      </c>
      <c r="F21" s="160"/>
      <c r="G21" s="160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60"/>
      <c r="Z21" s="150"/>
      <c r="AA21" s="150"/>
      <c r="AB21" s="150"/>
      <c r="AC21" s="150"/>
      <c r="AD21" s="150"/>
      <c r="AE21" s="150"/>
      <c r="AF21" s="150"/>
      <c r="AG21" s="150" t="s">
        <v>126</v>
      </c>
      <c r="AH21" s="150">
        <v>0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3" x14ac:dyDescent="0.2">
      <c r="A22" s="157"/>
      <c r="B22" s="158"/>
      <c r="C22" s="187" t="s">
        <v>144</v>
      </c>
      <c r="D22" s="162"/>
      <c r="E22" s="163">
        <v>233.6</v>
      </c>
      <c r="F22" s="160"/>
      <c r="G22" s="160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60"/>
      <c r="Z22" s="150"/>
      <c r="AA22" s="150"/>
      <c r="AB22" s="150"/>
      <c r="AC22" s="150"/>
      <c r="AD22" s="150"/>
      <c r="AE22" s="150"/>
      <c r="AF22" s="150"/>
      <c r="AG22" s="150" t="s">
        <v>126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73">
        <v>6</v>
      </c>
      <c r="B23" s="174" t="s">
        <v>145</v>
      </c>
      <c r="C23" s="186" t="s">
        <v>146</v>
      </c>
      <c r="D23" s="175" t="s">
        <v>142</v>
      </c>
      <c r="E23" s="176">
        <v>282.60000000000002</v>
      </c>
      <c r="F23" s="177"/>
      <c r="G23" s="178">
        <f>ROUND(E23*F23,2)</f>
        <v>0</v>
      </c>
      <c r="H23" s="161">
        <v>54.53</v>
      </c>
      <c r="I23" s="160">
        <f>ROUND(E23*H23,2)</f>
        <v>15410.18</v>
      </c>
      <c r="J23" s="161">
        <v>2.97</v>
      </c>
      <c r="K23" s="160">
        <f>ROUND(E23*J23,2)</f>
        <v>839.32</v>
      </c>
      <c r="L23" s="160">
        <v>21</v>
      </c>
      <c r="M23" s="160">
        <f>G23*(1+L23/100)</f>
        <v>0</v>
      </c>
      <c r="N23" s="159">
        <v>9.7000000000000005E-4</v>
      </c>
      <c r="O23" s="159">
        <f>ROUND(E23*N23,2)</f>
        <v>0.27</v>
      </c>
      <c r="P23" s="159">
        <v>0</v>
      </c>
      <c r="Q23" s="159">
        <f>ROUND(E23*P23,2)</f>
        <v>0</v>
      </c>
      <c r="R23" s="160"/>
      <c r="S23" s="160" t="s">
        <v>120</v>
      </c>
      <c r="T23" s="160" t="s">
        <v>121</v>
      </c>
      <c r="U23" s="160">
        <v>6.0000000000000001E-3</v>
      </c>
      <c r="V23" s="160">
        <f>ROUND(E23*U23,2)</f>
        <v>1.7</v>
      </c>
      <c r="W23" s="160"/>
      <c r="X23" s="160" t="s">
        <v>122</v>
      </c>
      <c r="Y23" s="160" t="s">
        <v>123</v>
      </c>
      <c r="Z23" s="150"/>
      <c r="AA23" s="150"/>
      <c r="AB23" s="150"/>
      <c r="AC23" s="150"/>
      <c r="AD23" s="150"/>
      <c r="AE23" s="150"/>
      <c r="AF23" s="150"/>
      <c r="AG23" s="150" t="s">
        <v>124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2" x14ac:dyDescent="0.2">
      <c r="A24" s="157"/>
      <c r="B24" s="158"/>
      <c r="C24" s="187" t="s">
        <v>147</v>
      </c>
      <c r="D24" s="162"/>
      <c r="E24" s="163">
        <v>282.60000000000002</v>
      </c>
      <c r="F24" s="160"/>
      <c r="G24" s="160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60"/>
      <c r="Z24" s="150"/>
      <c r="AA24" s="150"/>
      <c r="AB24" s="150"/>
      <c r="AC24" s="150"/>
      <c r="AD24" s="150"/>
      <c r="AE24" s="150"/>
      <c r="AF24" s="150"/>
      <c r="AG24" s="150" t="s">
        <v>126</v>
      </c>
      <c r="AH24" s="150">
        <v>5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73">
        <v>7</v>
      </c>
      <c r="B25" s="174" t="s">
        <v>148</v>
      </c>
      <c r="C25" s="186" t="s">
        <v>149</v>
      </c>
      <c r="D25" s="175" t="s">
        <v>142</v>
      </c>
      <c r="E25" s="176">
        <v>282.60000000000002</v>
      </c>
      <c r="F25" s="177"/>
      <c r="G25" s="178">
        <f>ROUND(E25*F25,2)</f>
        <v>0</v>
      </c>
      <c r="H25" s="161">
        <v>0</v>
      </c>
      <c r="I25" s="160">
        <f>ROUND(E25*H25,2)</f>
        <v>0</v>
      </c>
      <c r="J25" s="161">
        <v>73.099999999999994</v>
      </c>
      <c r="K25" s="160">
        <f>ROUND(E25*J25,2)</f>
        <v>20658.060000000001</v>
      </c>
      <c r="L25" s="160">
        <v>21</v>
      </c>
      <c r="M25" s="160">
        <f>G25*(1+L25/100)</f>
        <v>0</v>
      </c>
      <c r="N25" s="159">
        <v>0</v>
      </c>
      <c r="O25" s="159">
        <f>ROUND(E25*N25,2)</f>
        <v>0</v>
      </c>
      <c r="P25" s="159">
        <v>0</v>
      </c>
      <c r="Q25" s="159">
        <f>ROUND(E25*P25,2)</f>
        <v>0</v>
      </c>
      <c r="R25" s="160"/>
      <c r="S25" s="160" t="s">
        <v>120</v>
      </c>
      <c r="T25" s="160" t="s">
        <v>121</v>
      </c>
      <c r="U25" s="160">
        <v>0.126</v>
      </c>
      <c r="V25" s="160">
        <f>ROUND(E25*U25,2)</f>
        <v>35.61</v>
      </c>
      <c r="W25" s="160"/>
      <c r="X25" s="160" t="s">
        <v>122</v>
      </c>
      <c r="Y25" s="160" t="s">
        <v>123</v>
      </c>
      <c r="Z25" s="150"/>
      <c r="AA25" s="150"/>
      <c r="AB25" s="150"/>
      <c r="AC25" s="150"/>
      <c r="AD25" s="150"/>
      <c r="AE25" s="150"/>
      <c r="AF25" s="150"/>
      <c r="AG25" s="150" t="s">
        <v>124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2" x14ac:dyDescent="0.2">
      <c r="A26" s="157"/>
      <c r="B26" s="158"/>
      <c r="C26" s="187" t="s">
        <v>150</v>
      </c>
      <c r="D26" s="162"/>
      <c r="E26" s="163">
        <v>282.60000000000002</v>
      </c>
      <c r="F26" s="160"/>
      <c r="G26" s="160"/>
      <c r="H26" s="160"/>
      <c r="I26" s="160"/>
      <c r="J26" s="160"/>
      <c r="K26" s="160"/>
      <c r="L26" s="160"/>
      <c r="M26" s="160"/>
      <c r="N26" s="159"/>
      <c r="O26" s="159"/>
      <c r="P26" s="159"/>
      <c r="Q26" s="159"/>
      <c r="R26" s="160"/>
      <c r="S26" s="160"/>
      <c r="T26" s="160"/>
      <c r="U26" s="160"/>
      <c r="V26" s="160"/>
      <c r="W26" s="160"/>
      <c r="X26" s="160"/>
      <c r="Y26" s="160"/>
      <c r="Z26" s="150"/>
      <c r="AA26" s="150"/>
      <c r="AB26" s="150"/>
      <c r="AC26" s="150"/>
      <c r="AD26" s="150"/>
      <c r="AE26" s="150"/>
      <c r="AF26" s="150"/>
      <c r="AG26" s="150" t="s">
        <v>126</v>
      </c>
      <c r="AH26" s="150">
        <v>5</v>
      </c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73">
        <v>8</v>
      </c>
      <c r="B27" s="174" t="s">
        <v>151</v>
      </c>
      <c r="C27" s="186" t="s">
        <v>152</v>
      </c>
      <c r="D27" s="175" t="s">
        <v>119</v>
      </c>
      <c r="E27" s="176">
        <v>76.5</v>
      </c>
      <c r="F27" s="177"/>
      <c r="G27" s="178">
        <f>ROUND(E27*F27,2)</f>
        <v>0</v>
      </c>
      <c r="H27" s="161">
        <v>0.02</v>
      </c>
      <c r="I27" s="160">
        <f>ROUND(E27*H27,2)</f>
        <v>1.53</v>
      </c>
      <c r="J27" s="161">
        <v>35.28</v>
      </c>
      <c r="K27" s="160">
        <f>ROUND(E27*J27,2)</f>
        <v>2698.92</v>
      </c>
      <c r="L27" s="160">
        <v>21</v>
      </c>
      <c r="M27" s="160">
        <f>G27*(1+L27/100)</f>
        <v>0</v>
      </c>
      <c r="N27" s="159">
        <v>7.3499999999999998E-3</v>
      </c>
      <c r="O27" s="159">
        <f>ROUND(E27*N27,2)</f>
        <v>0.56000000000000005</v>
      </c>
      <c r="P27" s="159">
        <v>0</v>
      </c>
      <c r="Q27" s="159">
        <f>ROUND(E27*P27,2)</f>
        <v>0</v>
      </c>
      <c r="R27" s="160"/>
      <c r="S27" s="160" t="s">
        <v>120</v>
      </c>
      <c r="T27" s="160" t="s">
        <v>121</v>
      </c>
      <c r="U27" s="160">
        <v>3.3000000000000002E-2</v>
      </c>
      <c r="V27" s="160">
        <f>ROUND(E27*U27,2)</f>
        <v>2.52</v>
      </c>
      <c r="W27" s="160"/>
      <c r="X27" s="160" t="s">
        <v>122</v>
      </c>
      <c r="Y27" s="160" t="s">
        <v>123</v>
      </c>
      <c r="Z27" s="150"/>
      <c r="AA27" s="150"/>
      <c r="AB27" s="150"/>
      <c r="AC27" s="150"/>
      <c r="AD27" s="150"/>
      <c r="AE27" s="150"/>
      <c r="AF27" s="150"/>
      <c r="AG27" s="150" t="s">
        <v>124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2" x14ac:dyDescent="0.2">
      <c r="A28" s="157"/>
      <c r="B28" s="158"/>
      <c r="C28" s="187" t="s">
        <v>153</v>
      </c>
      <c r="D28" s="162"/>
      <c r="E28" s="163">
        <v>76.5</v>
      </c>
      <c r="F28" s="160"/>
      <c r="G28" s="160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60"/>
      <c r="Z28" s="150"/>
      <c r="AA28" s="150"/>
      <c r="AB28" s="150"/>
      <c r="AC28" s="150"/>
      <c r="AD28" s="150"/>
      <c r="AE28" s="150"/>
      <c r="AF28" s="150"/>
      <c r="AG28" s="150" t="s">
        <v>126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x14ac:dyDescent="0.2">
      <c r="A29" s="166" t="s">
        <v>115</v>
      </c>
      <c r="B29" s="167" t="s">
        <v>73</v>
      </c>
      <c r="C29" s="185" t="s">
        <v>74</v>
      </c>
      <c r="D29" s="168"/>
      <c r="E29" s="169"/>
      <c r="F29" s="170"/>
      <c r="G29" s="171">
        <f>SUMIF(AG30:AG33,"&lt;&gt;NOR",G30:G33)</f>
        <v>0</v>
      </c>
      <c r="H29" s="165"/>
      <c r="I29" s="165">
        <f>SUM(I30:I33)</f>
        <v>2386.4499999999998</v>
      </c>
      <c r="J29" s="165"/>
      <c r="K29" s="165">
        <f>SUM(K30:K33)</f>
        <v>87566.05</v>
      </c>
      <c r="L29" s="165"/>
      <c r="M29" s="165">
        <f>SUM(M30:M33)</f>
        <v>0</v>
      </c>
      <c r="N29" s="164"/>
      <c r="O29" s="164">
        <f>SUM(O30:O33)</f>
        <v>1.78</v>
      </c>
      <c r="P29" s="164"/>
      <c r="Q29" s="164">
        <f>SUM(Q30:Q33)</f>
        <v>0</v>
      </c>
      <c r="R29" s="165"/>
      <c r="S29" s="165"/>
      <c r="T29" s="165"/>
      <c r="U29" s="165"/>
      <c r="V29" s="165">
        <f>SUM(V30:V33)</f>
        <v>169.95000000000002</v>
      </c>
      <c r="W29" s="165"/>
      <c r="X29" s="165"/>
      <c r="Y29" s="165"/>
      <c r="AG29" t="s">
        <v>116</v>
      </c>
    </row>
    <row r="30" spans="1:60" ht="22.5" outlineLevel="1" x14ac:dyDescent="0.2">
      <c r="A30" s="173">
        <v>9</v>
      </c>
      <c r="B30" s="174" t="s">
        <v>154</v>
      </c>
      <c r="C30" s="186" t="s">
        <v>155</v>
      </c>
      <c r="D30" s="175" t="s">
        <v>142</v>
      </c>
      <c r="E30" s="176">
        <v>55</v>
      </c>
      <c r="F30" s="177"/>
      <c r="G30" s="178">
        <f>ROUND(E30*F30,2)</f>
        <v>0</v>
      </c>
      <c r="H30" s="161">
        <v>43.39</v>
      </c>
      <c r="I30" s="160">
        <f>ROUND(E30*H30,2)</f>
        <v>2386.4499999999998</v>
      </c>
      <c r="J30" s="161">
        <v>1422.61</v>
      </c>
      <c r="K30" s="160">
        <f>ROUND(E30*J30,2)</f>
        <v>78243.55</v>
      </c>
      <c r="L30" s="160">
        <v>21</v>
      </c>
      <c r="M30" s="160">
        <f>G30*(1+L30/100)</f>
        <v>0</v>
      </c>
      <c r="N30" s="159">
        <v>3.2340000000000001E-2</v>
      </c>
      <c r="O30" s="159">
        <f>ROUND(E30*N30,2)</f>
        <v>1.78</v>
      </c>
      <c r="P30" s="159">
        <v>0</v>
      </c>
      <c r="Q30" s="159">
        <f>ROUND(E30*P30,2)</f>
        <v>0</v>
      </c>
      <c r="R30" s="160"/>
      <c r="S30" s="160" t="s">
        <v>120</v>
      </c>
      <c r="T30" s="160" t="s">
        <v>121</v>
      </c>
      <c r="U30" s="160">
        <v>2.71</v>
      </c>
      <c r="V30" s="160">
        <f>ROUND(E30*U30,2)</f>
        <v>149.05000000000001</v>
      </c>
      <c r="W30" s="160"/>
      <c r="X30" s="160" t="s">
        <v>122</v>
      </c>
      <c r="Y30" s="160" t="s">
        <v>123</v>
      </c>
      <c r="Z30" s="150"/>
      <c r="AA30" s="150"/>
      <c r="AB30" s="150"/>
      <c r="AC30" s="150"/>
      <c r="AD30" s="150"/>
      <c r="AE30" s="150"/>
      <c r="AF30" s="150"/>
      <c r="AG30" s="150" t="s">
        <v>124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2" x14ac:dyDescent="0.2">
      <c r="A31" s="157"/>
      <c r="B31" s="158"/>
      <c r="C31" s="187" t="s">
        <v>156</v>
      </c>
      <c r="D31" s="162"/>
      <c r="E31" s="163">
        <v>55</v>
      </c>
      <c r="F31" s="160"/>
      <c r="G31" s="160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60"/>
      <c r="Z31" s="150"/>
      <c r="AA31" s="150"/>
      <c r="AB31" s="150"/>
      <c r="AC31" s="150"/>
      <c r="AD31" s="150"/>
      <c r="AE31" s="150"/>
      <c r="AF31" s="150"/>
      <c r="AG31" s="150" t="s">
        <v>126</v>
      </c>
      <c r="AH31" s="150">
        <v>0</v>
      </c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73">
        <v>10</v>
      </c>
      <c r="B32" s="174" t="s">
        <v>157</v>
      </c>
      <c r="C32" s="186" t="s">
        <v>158</v>
      </c>
      <c r="D32" s="175" t="s">
        <v>142</v>
      </c>
      <c r="E32" s="176">
        <v>55</v>
      </c>
      <c r="F32" s="177"/>
      <c r="G32" s="178">
        <f>ROUND(E32*F32,2)</f>
        <v>0</v>
      </c>
      <c r="H32" s="161">
        <v>0</v>
      </c>
      <c r="I32" s="160">
        <f>ROUND(E32*H32,2)</f>
        <v>0</v>
      </c>
      <c r="J32" s="161">
        <v>169.5</v>
      </c>
      <c r="K32" s="160">
        <f>ROUND(E32*J32,2)</f>
        <v>9322.5</v>
      </c>
      <c r="L32" s="160">
        <v>21</v>
      </c>
      <c r="M32" s="160">
        <f>G32*(1+L32/100)</f>
        <v>0</v>
      </c>
      <c r="N32" s="159">
        <v>0</v>
      </c>
      <c r="O32" s="159">
        <f>ROUND(E32*N32,2)</f>
        <v>0</v>
      </c>
      <c r="P32" s="159">
        <v>0</v>
      </c>
      <c r="Q32" s="159">
        <f>ROUND(E32*P32,2)</f>
        <v>0</v>
      </c>
      <c r="R32" s="160"/>
      <c r="S32" s="160" t="s">
        <v>120</v>
      </c>
      <c r="T32" s="160" t="s">
        <v>121</v>
      </c>
      <c r="U32" s="160">
        <v>0.38</v>
      </c>
      <c r="V32" s="160">
        <f>ROUND(E32*U32,2)</f>
        <v>20.9</v>
      </c>
      <c r="W32" s="160"/>
      <c r="X32" s="160" t="s">
        <v>122</v>
      </c>
      <c r="Y32" s="160" t="s">
        <v>123</v>
      </c>
      <c r="Z32" s="150"/>
      <c r="AA32" s="150"/>
      <c r="AB32" s="150"/>
      <c r="AC32" s="150"/>
      <c r="AD32" s="150"/>
      <c r="AE32" s="150"/>
      <c r="AF32" s="150"/>
      <c r="AG32" s="150" t="s">
        <v>124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2" x14ac:dyDescent="0.2">
      <c r="A33" s="157"/>
      <c r="B33" s="158"/>
      <c r="C33" s="187" t="s">
        <v>156</v>
      </c>
      <c r="D33" s="162"/>
      <c r="E33" s="163">
        <v>55</v>
      </c>
      <c r="F33" s="160"/>
      <c r="G33" s="160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60"/>
      <c r="Z33" s="150"/>
      <c r="AA33" s="150"/>
      <c r="AB33" s="150"/>
      <c r="AC33" s="150"/>
      <c r="AD33" s="150"/>
      <c r="AE33" s="150"/>
      <c r="AF33" s="150"/>
      <c r="AG33" s="150" t="s">
        <v>126</v>
      </c>
      <c r="AH33" s="150">
        <v>0</v>
      </c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x14ac:dyDescent="0.2">
      <c r="A34" s="166" t="s">
        <v>115</v>
      </c>
      <c r="B34" s="167" t="s">
        <v>75</v>
      </c>
      <c r="C34" s="185" t="s">
        <v>76</v>
      </c>
      <c r="D34" s="168"/>
      <c r="E34" s="169"/>
      <c r="F34" s="170"/>
      <c r="G34" s="171">
        <f>SUMIF(AG35:AG44,"&lt;&gt;NOR",G35:G44)</f>
        <v>0</v>
      </c>
      <c r="H34" s="165"/>
      <c r="I34" s="165">
        <f>SUM(I35:I44)</f>
        <v>677.20999999999992</v>
      </c>
      <c r="J34" s="165"/>
      <c r="K34" s="165">
        <f>SUM(K35:K44)</f>
        <v>4245.3499999999995</v>
      </c>
      <c r="L34" s="165"/>
      <c r="M34" s="165">
        <f>SUM(M35:M44)</f>
        <v>0</v>
      </c>
      <c r="N34" s="164"/>
      <c r="O34" s="164">
        <f>SUM(O35:O44)</f>
        <v>0.31</v>
      </c>
      <c r="P34" s="164"/>
      <c r="Q34" s="164">
        <f>SUM(Q35:Q44)</f>
        <v>0</v>
      </c>
      <c r="R34" s="165"/>
      <c r="S34" s="165"/>
      <c r="T34" s="165"/>
      <c r="U34" s="165"/>
      <c r="V34" s="165">
        <f>SUM(V35:V44)</f>
        <v>4.8599999999999994</v>
      </c>
      <c r="W34" s="165"/>
      <c r="X34" s="165"/>
      <c r="Y34" s="165"/>
      <c r="AG34" t="s">
        <v>116</v>
      </c>
    </row>
    <row r="35" spans="1:60" outlineLevel="1" x14ac:dyDescent="0.2">
      <c r="A35" s="173">
        <v>11</v>
      </c>
      <c r="B35" s="174" t="s">
        <v>159</v>
      </c>
      <c r="C35" s="186" t="s">
        <v>160</v>
      </c>
      <c r="D35" s="175" t="s">
        <v>119</v>
      </c>
      <c r="E35" s="176">
        <v>76.5</v>
      </c>
      <c r="F35" s="177"/>
      <c r="G35" s="178">
        <f>ROUND(E35*F35,2)</f>
        <v>0</v>
      </c>
      <c r="H35" s="161">
        <v>8.85</v>
      </c>
      <c r="I35" s="160">
        <f>ROUND(E35*H35,2)</f>
        <v>677.03</v>
      </c>
      <c r="J35" s="161">
        <v>0.55000000000000004</v>
      </c>
      <c r="K35" s="160">
        <f>ROUND(E35*J35,2)</f>
        <v>42.08</v>
      </c>
      <c r="L35" s="160">
        <v>21</v>
      </c>
      <c r="M35" s="160">
        <f>G35*(1+L35/100)</f>
        <v>0</v>
      </c>
      <c r="N35" s="159">
        <v>1.2E-4</v>
      </c>
      <c r="O35" s="159">
        <f>ROUND(E35*N35,2)</f>
        <v>0.01</v>
      </c>
      <c r="P35" s="159">
        <v>0</v>
      </c>
      <c r="Q35" s="159">
        <f>ROUND(E35*P35,2)</f>
        <v>0</v>
      </c>
      <c r="R35" s="160"/>
      <c r="S35" s="160" t="s">
        <v>120</v>
      </c>
      <c r="T35" s="160" t="s">
        <v>121</v>
      </c>
      <c r="U35" s="160">
        <v>1E-3</v>
      </c>
      <c r="V35" s="160">
        <f>ROUND(E35*U35,2)</f>
        <v>0.08</v>
      </c>
      <c r="W35" s="160"/>
      <c r="X35" s="160" t="s">
        <v>122</v>
      </c>
      <c r="Y35" s="160" t="s">
        <v>123</v>
      </c>
      <c r="Z35" s="150"/>
      <c r="AA35" s="150"/>
      <c r="AB35" s="150"/>
      <c r="AC35" s="150"/>
      <c r="AD35" s="150"/>
      <c r="AE35" s="150"/>
      <c r="AF35" s="150"/>
      <c r="AG35" s="150" t="s">
        <v>124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2" x14ac:dyDescent="0.2">
      <c r="A36" s="157"/>
      <c r="B36" s="158"/>
      <c r="C36" s="187" t="s">
        <v>161</v>
      </c>
      <c r="D36" s="162"/>
      <c r="E36" s="163">
        <v>76.5</v>
      </c>
      <c r="F36" s="160"/>
      <c r="G36" s="160"/>
      <c r="H36" s="160"/>
      <c r="I36" s="160"/>
      <c r="J36" s="160"/>
      <c r="K36" s="160"/>
      <c r="L36" s="160"/>
      <c r="M36" s="160"/>
      <c r="N36" s="159"/>
      <c r="O36" s="159"/>
      <c r="P36" s="159"/>
      <c r="Q36" s="159"/>
      <c r="R36" s="160"/>
      <c r="S36" s="160"/>
      <c r="T36" s="160"/>
      <c r="U36" s="160"/>
      <c r="V36" s="160"/>
      <c r="W36" s="160"/>
      <c r="X36" s="160"/>
      <c r="Y36" s="160"/>
      <c r="Z36" s="150"/>
      <c r="AA36" s="150"/>
      <c r="AB36" s="150"/>
      <c r="AC36" s="150"/>
      <c r="AD36" s="150"/>
      <c r="AE36" s="150"/>
      <c r="AF36" s="150"/>
      <c r="AG36" s="150" t="s">
        <v>126</v>
      </c>
      <c r="AH36" s="150">
        <v>5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73">
        <v>12</v>
      </c>
      <c r="B37" s="174" t="s">
        <v>162</v>
      </c>
      <c r="C37" s="186" t="s">
        <v>163</v>
      </c>
      <c r="D37" s="175" t="s">
        <v>119</v>
      </c>
      <c r="E37" s="176">
        <v>76.5</v>
      </c>
      <c r="F37" s="177"/>
      <c r="G37" s="178">
        <f>ROUND(E37*F37,2)</f>
        <v>0</v>
      </c>
      <c r="H37" s="161">
        <v>0</v>
      </c>
      <c r="I37" s="160">
        <f>ROUND(E37*H37,2)</f>
        <v>0</v>
      </c>
      <c r="J37" s="161">
        <v>20.7</v>
      </c>
      <c r="K37" s="160">
        <f>ROUND(E37*J37,2)</f>
        <v>1583.55</v>
      </c>
      <c r="L37" s="160">
        <v>21</v>
      </c>
      <c r="M37" s="160">
        <f>G37*(1+L37/100)</f>
        <v>0</v>
      </c>
      <c r="N37" s="159">
        <v>0</v>
      </c>
      <c r="O37" s="159">
        <f>ROUND(E37*N37,2)</f>
        <v>0</v>
      </c>
      <c r="P37" s="159">
        <v>0</v>
      </c>
      <c r="Q37" s="159">
        <f>ROUND(E37*P37,2)</f>
        <v>0</v>
      </c>
      <c r="R37" s="160"/>
      <c r="S37" s="160" t="s">
        <v>120</v>
      </c>
      <c r="T37" s="160" t="s">
        <v>121</v>
      </c>
      <c r="U37" s="160">
        <v>2.1000000000000001E-2</v>
      </c>
      <c r="V37" s="160">
        <f>ROUND(E37*U37,2)</f>
        <v>1.61</v>
      </c>
      <c r="W37" s="160"/>
      <c r="X37" s="160" t="s">
        <v>122</v>
      </c>
      <c r="Y37" s="160" t="s">
        <v>123</v>
      </c>
      <c r="Z37" s="150"/>
      <c r="AA37" s="150"/>
      <c r="AB37" s="150"/>
      <c r="AC37" s="150"/>
      <c r="AD37" s="150"/>
      <c r="AE37" s="150"/>
      <c r="AF37" s="150"/>
      <c r="AG37" s="150" t="s">
        <v>124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2" x14ac:dyDescent="0.2">
      <c r="A38" s="157"/>
      <c r="B38" s="158"/>
      <c r="C38" s="187" t="s">
        <v>153</v>
      </c>
      <c r="D38" s="162"/>
      <c r="E38" s="163">
        <v>76.5</v>
      </c>
      <c r="F38" s="160"/>
      <c r="G38" s="160"/>
      <c r="H38" s="160"/>
      <c r="I38" s="160"/>
      <c r="J38" s="160"/>
      <c r="K38" s="160"/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60"/>
      <c r="Z38" s="150"/>
      <c r="AA38" s="150"/>
      <c r="AB38" s="150"/>
      <c r="AC38" s="150"/>
      <c r="AD38" s="150"/>
      <c r="AE38" s="150"/>
      <c r="AF38" s="150"/>
      <c r="AG38" s="150" t="s">
        <v>126</v>
      </c>
      <c r="AH38" s="150">
        <v>0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73">
        <v>13</v>
      </c>
      <c r="B39" s="174" t="s">
        <v>164</v>
      </c>
      <c r="C39" s="186" t="s">
        <v>165</v>
      </c>
      <c r="D39" s="175" t="s">
        <v>142</v>
      </c>
      <c r="E39" s="176">
        <v>18</v>
      </c>
      <c r="F39" s="177"/>
      <c r="G39" s="178">
        <f>ROUND(E39*F39,2)</f>
        <v>0</v>
      </c>
      <c r="H39" s="161">
        <v>0.01</v>
      </c>
      <c r="I39" s="160">
        <f>ROUND(E39*H39,2)</f>
        <v>0.18</v>
      </c>
      <c r="J39" s="161">
        <v>68.39</v>
      </c>
      <c r="K39" s="160">
        <f>ROUND(E39*J39,2)</f>
        <v>1231.02</v>
      </c>
      <c r="L39" s="160">
        <v>21</v>
      </c>
      <c r="M39" s="160">
        <f>G39*(1+L39/100)</f>
        <v>0</v>
      </c>
      <c r="N39" s="159">
        <v>1.6910000000000001E-2</v>
      </c>
      <c r="O39" s="159">
        <f>ROUND(E39*N39,2)</f>
        <v>0.3</v>
      </c>
      <c r="P39" s="159">
        <v>0</v>
      </c>
      <c r="Q39" s="159">
        <f>ROUND(E39*P39,2)</f>
        <v>0</v>
      </c>
      <c r="R39" s="160"/>
      <c r="S39" s="160" t="s">
        <v>120</v>
      </c>
      <c r="T39" s="160" t="s">
        <v>121</v>
      </c>
      <c r="U39" s="160">
        <v>0.08</v>
      </c>
      <c r="V39" s="160">
        <f>ROUND(E39*U39,2)</f>
        <v>1.44</v>
      </c>
      <c r="W39" s="160"/>
      <c r="X39" s="160" t="s">
        <v>122</v>
      </c>
      <c r="Y39" s="160" t="s">
        <v>123</v>
      </c>
      <c r="Z39" s="150"/>
      <c r="AA39" s="150"/>
      <c r="AB39" s="150"/>
      <c r="AC39" s="150"/>
      <c r="AD39" s="150"/>
      <c r="AE39" s="150"/>
      <c r="AF39" s="150"/>
      <c r="AG39" s="150" t="s">
        <v>124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2" x14ac:dyDescent="0.2">
      <c r="A40" s="157"/>
      <c r="B40" s="158"/>
      <c r="C40" s="187" t="s">
        <v>166</v>
      </c>
      <c r="D40" s="162"/>
      <c r="E40" s="163">
        <v>18</v>
      </c>
      <c r="F40" s="160"/>
      <c r="G40" s="160"/>
      <c r="H40" s="160"/>
      <c r="I40" s="160"/>
      <c r="J40" s="160"/>
      <c r="K40" s="160"/>
      <c r="L40" s="160"/>
      <c r="M40" s="160"/>
      <c r="N40" s="159"/>
      <c r="O40" s="159"/>
      <c r="P40" s="159"/>
      <c r="Q40" s="159"/>
      <c r="R40" s="160"/>
      <c r="S40" s="160"/>
      <c r="T40" s="160"/>
      <c r="U40" s="160"/>
      <c r="V40" s="160"/>
      <c r="W40" s="160"/>
      <c r="X40" s="160"/>
      <c r="Y40" s="160"/>
      <c r="Z40" s="150"/>
      <c r="AA40" s="150"/>
      <c r="AB40" s="150"/>
      <c r="AC40" s="150"/>
      <c r="AD40" s="150"/>
      <c r="AE40" s="150"/>
      <c r="AF40" s="150"/>
      <c r="AG40" s="150" t="s">
        <v>126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73">
        <v>14</v>
      </c>
      <c r="B41" s="174" t="s">
        <v>167</v>
      </c>
      <c r="C41" s="186" t="s">
        <v>168</v>
      </c>
      <c r="D41" s="175" t="s">
        <v>142</v>
      </c>
      <c r="E41" s="176">
        <v>270</v>
      </c>
      <c r="F41" s="177"/>
      <c r="G41" s="178">
        <f>ROUND(E41*F41,2)</f>
        <v>0</v>
      </c>
      <c r="H41" s="161">
        <v>0</v>
      </c>
      <c r="I41" s="160">
        <f>ROUND(E41*H41,2)</f>
        <v>0</v>
      </c>
      <c r="J41" s="161">
        <v>1.65</v>
      </c>
      <c r="K41" s="160">
        <f>ROUND(E41*J41,2)</f>
        <v>445.5</v>
      </c>
      <c r="L41" s="160">
        <v>21</v>
      </c>
      <c r="M41" s="160">
        <f>G41*(1+L41/100)</f>
        <v>0</v>
      </c>
      <c r="N41" s="159">
        <v>0</v>
      </c>
      <c r="O41" s="159">
        <f>ROUND(E41*N41,2)</f>
        <v>0</v>
      </c>
      <c r="P41" s="159">
        <v>0</v>
      </c>
      <c r="Q41" s="159">
        <f>ROUND(E41*P41,2)</f>
        <v>0</v>
      </c>
      <c r="R41" s="160"/>
      <c r="S41" s="160" t="s">
        <v>120</v>
      </c>
      <c r="T41" s="160" t="s">
        <v>121</v>
      </c>
      <c r="U41" s="160">
        <v>2E-3</v>
      </c>
      <c r="V41" s="160">
        <f>ROUND(E41*U41,2)</f>
        <v>0.54</v>
      </c>
      <c r="W41" s="160"/>
      <c r="X41" s="160" t="s">
        <v>122</v>
      </c>
      <c r="Y41" s="160" t="s">
        <v>123</v>
      </c>
      <c r="Z41" s="150"/>
      <c r="AA41" s="150"/>
      <c r="AB41" s="150"/>
      <c r="AC41" s="150"/>
      <c r="AD41" s="150"/>
      <c r="AE41" s="150"/>
      <c r="AF41" s="150"/>
      <c r="AG41" s="150" t="s">
        <v>124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2" x14ac:dyDescent="0.2">
      <c r="A42" s="157"/>
      <c r="B42" s="158"/>
      <c r="C42" s="187" t="s">
        <v>169</v>
      </c>
      <c r="D42" s="162"/>
      <c r="E42" s="163">
        <v>270</v>
      </c>
      <c r="F42" s="160"/>
      <c r="G42" s="160"/>
      <c r="H42" s="160"/>
      <c r="I42" s="160"/>
      <c r="J42" s="160"/>
      <c r="K42" s="160"/>
      <c r="L42" s="160"/>
      <c r="M42" s="160"/>
      <c r="N42" s="159"/>
      <c r="O42" s="159"/>
      <c r="P42" s="159"/>
      <c r="Q42" s="159"/>
      <c r="R42" s="160"/>
      <c r="S42" s="160"/>
      <c r="T42" s="160"/>
      <c r="U42" s="160"/>
      <c r="V42" s="160"/>
      <c r="W42" s="160"/>
      <c r="X42" s="160"/>
      <c r="Y42" s="160"/>
      <c r="Z42" s="150"/>
      <c r="AA42" s="150"/>
      <c r="AB42" s="150"/>
      <c r="AC42" s="150"/>
      <c r="AD42" s="150"/>
      <c r="AE42" s="150"/>
      <c r="AF42" s="150"/>
      <c r="AG42" s="150" t="s">
        <v>126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73">
        <v>15</v>
      </c>
      <c r="B43" s="174" t="s">
        <v>170</v>
      </c>
      <c r="C43" s="186" t="s">
        <v>171</v>
      </c>
      <c r="D43" s="175" t="s">
        <v>142</v>
      </c>
      <c r="E43" s="176">
        <v>18</v>
      </c>
      <c r="F43" s="177"/>
      <c r="G43" s="178">
        <f>ROUND(E43*F43,2)</f>
        <v>0</v>
      </c>
      <c r="H43" s="161">
        <v>0</v>
      </c>
      <c r="I43" s="160">
        <f>ROUND(E43*H43,2)</f>
        <v>0</v>
      </c>
      <c r="J43" s="161">
        <v>52.4</v>
      </c>
      <c r="K43" s="160">
        <f>ROUND(E43*J43,2)</f>
        <v>943.2</v>
      </c>
      <c r="L43" s="160">
        <v>21</v>
      </c>
      <c r="M43" s="160">
        <f>G43*(1+L43/100)</f>
        <v>0</v>
      </c>
      <c r="N43" s="159">
        <v>0</v>
      </c>
      <c r="O43" s="159">
        <f>ROUND(E43*N43,2)</f>
        <v>0</v>
      </c>
      <c r="P43" s="159">
        <v>0</v>
      </c>
      <c r="Q43" s="159">
        <f>ROUND(E43*P43,2)</f>
        <v>0</v>
      </c>
      <c r="R43" s="160"/>
      <c r="S43" s="160" t="s">
        <v>120</v>
      </c>
      <c r="T43" s="160" t="s">
        <v>121</v>
      </c>
      <c r="U43" s="160">
        <v>6.6000000000000003E-2</v>
      </c>
      <c r="V43" s="160">
        <f>ROUND(E43*U43,2)</f>
        <v>1.19</v>
      </c>
      <c r="W43" s="160"/>
      <c r="X43" s="160" t="s">
        <v>122</v>
      </c>
      <c r="Y43" s="160" t="s">
        <v>123</v>
      </c>
      <c r="Z43" s="150"/>
      <c r="AA43" s="150"/>
      <c r="AB43" s="150"/>
      <c r="AC43" s="150"/>
      <c r="AD43" s="150"/>
      <c r="AE43" s="150"/>
      <c r="AF43" s="150"/>
      <c r="AG43" s="150" t="s">
        <v>124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2" x14ac:dyDescent="0.2">
      <c r="A44" s="157"/>
      <c r="B44" s="158"/>
      <c r="C44" s="187" t="s">
        <v>166</v>
      </c>
      <c r="D44" s="162"/>
      <c r="E44" s="163">
        <v>18</v>
      </c>
      <c r="F44" s="160"/>
      <c r="G44" s="160"/>
      <c r="H44" s="160"/>
      <c r="I44" s="160"/>
      <c r="J44" s="160"/>
      <c r="K44" s="160"/>
      <c r="L44" s="160"/>
      <c r="M44" s="160"/>
      <c r="N44" s="159"/>
      <c r="O44" s="159"/>
      <c r="P44" s="159"/>
      <c r="Q44" s="159"/>
      <c r="R44" s="160"/>
      <c r="S44" s="160"/>
      <c r="T44" s="160"/>
      <c r="U44" s="160"/>
      <c r="V44" s="160"/>
      <c r="W44" s="160"/>
      <c r="X44" s="160"/>
      <c r="Y44" s="160"/>
      <c r="Z44" s="150"/>
      <c r="AA44" s="150"/>
      <c r="AB44" s="150"/>
      <c r="AC44" s="150"/>
      <c r="AD44" s="150"/>
      <c r="AE44" s="150"/>
      <c r="AF44" s="150"/>
      <c r="AG44" s="150" t="s">
        <v>126</v>
      </c>
      <c r="AH44" s="150">
        <v>0</v>
      </c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ht="25.5" x14ac:dyDescent="0.2">
      <c r="A45" s="166" t="s">
        <v>115</v>
      </c>
      <c r="B45" s="167" t="s">
        <v>77</v>
      </c>
      <c r="C45" s="185" t="s">
        <v>78</v>
      </c>
      <c r="D45" s="168"/>
      <c r="E45" s="169"/>
      <c r="F45" s="170"/>
      <c r="G45" s="171">
        <f>SUMIF(AG46:AG57,"&lt;&gt;NOR",G46:G57)</f>
        <v>0</v>
      </c>
      <c r="H45" s="165"/>
      <c r="I45" s="165">
        <f>SUM(I46:I57)</f>
        <v>3213.48</v>
      </c>
      <c r="J45" s="165"/>
      <c r="K45" s="165">
        <f>SUM(K46:K57)</f>
        <v>4765.6499999999996</v>
      </c>
      <c r="L45" s="165"/>
      <c r="M45" s="165">
        <f>SUM(M46:M57)</f>
        <v>0</v>
      </c>
      <c r="N45" s="164"/>
      <c r="O45" s="164">
        <f>SUM(O46:O57)</f>
        <v>0.26</v>
      </c>
      <c r="P45" s="164"/>
      <c r="Q45" s="164">
        <f>SUM(Q46:Q57)</f>
        <v>0</v>
      </c>
      <c r="R45" s="165"/>
      <c r="S45" s="165"/>
      <c r="T45" s="165"/>
      <c r="U45" s="165"/>
      <c r="V45" s="165">
        <f>SUM(V46:V57)</f>
        <v>9.120000000000001</v>
      </c>
      <c r="W45" s="165"/>
      <c r="X45" s="165"/>
      <c r="Y45" s="165"/>
      <c r="AG45" t="s">
        <v>116</v>
      </c>
    </row>
    <row r="46" spans="1:60" outlineLevel="1" x14ac:dyDescent="0.2">
      <c r="A46" s="173">
        <v>16</v>
      </c>
      <c r="B46" s="174" t="s">
        <v>172</v>
      </c>
      <c r="C46" s="186" t="s">
        <v>173</v>
      </c>
      <c r="D46" s="175" t="s">
        <v>174</v>
      </c>
      <c r="E46" s="176">
        <v>3</v>
      </c>
      <c r="F46" s="177"/>
      <c r="G46" s="178">
        <f>ROUND(E46*F46,2)</f>
        <v>0</v>
      </c>
      <c r="H46" s="161">
        <v>15.75</v>
      </c>
      <c r="I46" s="160">
        <f>ROUND(E46*H46,2)</f>
        <v>47.25</v>
      </c>
      <c r="J46" s="161">
        <v>143.25</v>
      </c>
      <c r="K46" s="160">
        <f>ROUND(E46*J46,2)</f>
        <v>429.75</v>
      </c>
      <c r="L46" s="160">
        <v>21</v>
      </c>
      <c r="M46" s="160">
        <f>G46*(1+L46/100)</f>
        <v>0</v>
      </c>
      <c r="N46" s="159">
        <v>1.17E-2</v>
      </c>
      <c r="O46" s="159">
        <f>ROUND(E46*N46,2)</f>
        <v>0.04</v>
      </c>
      <c r="P46" s="159">
        <v>0</v>
      </c>
      <c r="Q46" s="159">
        <f>ROUND(E46*P46,2)</f>
        <v>0</v>
      </c>
      <c r="R46" s="160"/>
      <c r="S46" s="160" t="s">
        <v>120</v>
      </c>
      <c r="T46" s="160" t="s">
        <v>121</v>
      </c>
      <c r="U46" s="160">
        <v>0.28999999999999998</v>
      </c>
      <c r="V46" s="160">
        <f>ROUND(E46*U46,2)</f>
        <v>0.87</v>
      </c>
      <c r="W46" s="160"/>
      <c r="X46" s="160" t="s">
        <v>122</v>
      </c>
      <c r="Y46" s="160" t="s">
        <v>123</v>
      </c>
      <c r="Z46" s="150"/>
      <c r="AA46" s="150"/>
      <c r="AB46" s="150"/>
      <c r="AC46" s="150"/>
      <c r="AD46" s="150"/>
      <c r="AE46" s="150"/>
      <c r="AF46" s="150"/>
      <c r="AG46" s="150" t="s">
        <v>124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2" x14ac:dyDescent="0.2">
      <c r="A47" s="157"/>
      <c r="B47" s="158"/>
      <c r="C47" s="187" t="s">
        <v>175</v>
      </c>
      <c r="D47" s="162"/>
      <c r="E47" s="163">
        <v>3</v>
      </c>
      <c r="F47" s="160"/>
      <c r="G47" s="160"/>
      <c r="H47" s="160"/>
      <c r="I47" s="160"/>
      <c r="J47" s="160"/>
      <c r="K47" s="160"/>
      <c r="L47" s="160"/>
      <c r="M47" s="160"/>
      <c r="N47" s="159"/>
      <c r="O47" s="159"/>
      <c r="P47" s="159"/>
      <c r="Q47" s="159"/>
      <c r="R47" s="160"/>
      <c r="S47" s="160"/>
      <c r="T47" s="160"/>
      <c r="U47" s="160"/>
      <c r="V47" s="160"/>
      <c r="W47" s="160"/>
      <c r="X47" s="160"/>
      <c r="Y47" s="160"/>
      <c r="Z47" s="150"/>
      <c r="AA47" s="150"/>
      <c r="AB47" s="150"/>
      <c r="AC47" s="150"/>
      <c r="AD47" s="150"/>
      <c r="AE47" s="150"/>
      <c r="AF47" s="150"/>
      <c r="AG47" s="150" t="s">
        <v>126</v>
      </c>
      <c r="AH47" s="150">
        <v>0</v>
      </c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73">
        <v>17</v>
      </c>
      <c r="B48" s="174" t="s">
        <v>176</v>
      </c>
      <c r="C48" s="186" t="s">
        <v>177</v>
      </c>
      <c r="D48" s="175" t="s">
        <v>174</v>
      </c>
      <c r="E48" s="176">
        <v>9</v>
      </c>
      <c r="F48" s="177"/>
      <c r="G48" s="178">
        <f>ROUND(E48*F48,2)</f>
        <v>0</v>
      </c>
      <c r="H48" s="161">
        <v>31.5</v>
      </c>
      <c r="I48" s="160">
        <f>ROUND(E48*H48,2)</f>
        <v>283.5</v>
      </c>
      <c r="J48" s="161">
        <v>247</v>
      </c>
      <c r="K48" s="160">
        <f>ROUND(E48*J48,2)</f>
        <v>2223</v>
      </c>
      <c r="L48" s="160">
        <v>21</v>
      </c>
      <c r="M48" s="160">
        <f>G48*(1+L48/100)</f>
        <v>0</v>
      </c>
      <c r="N48" s="159">
        <v>2.3400000000000001E-2</v>
      </c>
      <c r="O48" s="159">
        <f>ROUND(E48*N48,2)</f>
        <v>0.21</v>
      </c>
      <c r="P48" s="159">
        <v>0</v>
      </c>
      <c r="Q48" s="159">
        <f>ROUND(E48*P48,2)</f>
        <v>0</v>
      </c>
      <c r="R48" s="160"/>
      <c r="S48" s="160" t="s">
        <v>120</v>
      </c>
      <c r="T48" s="160" t="s">
        <v>121</v>
      </c>
      <c r="U48" s="160">
        <v>0.5</v>
      </c>
      <c r="V48" s="160">
        <f>ROUND(E48*U48,2)</f>
        <v>4.5</v>
      </c>
      <c r="W48" s="160"/>
      <c r="X48" s="160" t="s">
        <v>122</v>
      </c>
      <c r="Y48" s="160" t="s">
        <v>123</v>
      </c>
      <c r="Z48" s="150"/>
      <c r="AA48" s="150"/>
      <c r="AB48" s="150"/>
      <c r="AC48" s="150"/>
      <c r="AD48" s="150"/>
      <c r="AE48" s="150"/>
      <c r="AF48" s="150"/>
      <c r="AG48" s="150" t="s">
        <v>124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2" x14ac:dyDescent="0.2">
      <c r="A49" s="157"/>
      <c r="B49" s="158"/>
      <c r="C49" s="187" t="s">
        <v>178</v>
      </c>
      <c r="D49" s="162"/>
      <c r="E49" s="163">
        <v>9</v>
      </c>
      <c r="F49" s="160"/>
      <c r="G49" s="160"/>
      <c r="H49" s="160"/>
      <c r="I49" s="160"/>
      <c r="J49" s="160"/>
      <c r="K49" s="160"/>
      <c r="L49" s="160"/>
      <c r="M49" s="160"/>
      <c r="N49" s="159"/>
      <c r="O49" s="159"/>
      <c r="P49" s="159"/>
      <c r="Q49" s="159"/>
      <c r="R49" s="160"/>
      <c r="S49" s="160"/>
      <c r="T49" s="160"/>
      <c r="U49" s="160"/>
      <c r="V49" s="160"/>
      <c r="W49" s="160"/>
      <c r="X49" s="160"/>
      <c r="Y49" s="160"/>
      <c r="Z49" s="150"/>
      <c r="AA49" s="150"/>
      <c r="AB49" s="150"/>
      <c r="AC49" s="150"/>
      <c r="AD49" s="150"/>
      <c r="AE49" s="150"/>
      <c r="AF49" s="150"/>
      <c r="AG49" s="150" t="s">
        <v>126</v>
      </c>
      <c r="AH49" s="150">
        <v>0</v>
      </c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73">
        <v>18</v>
      </c>
      <c r="B50" s="174" t="s">
        <v>179</v>
      </c>
      <c r="C50" s="186" t="s">
        <v>180</v>
      </c>
      <c r="D50" s="175" t="s">
        <v>174</v>
      </c>
      <c r="E50" s="176">
        <v>30</v>
      </c>
      <c r="F50" s="177"/>
      <c r="G50" s="178">
        <f>ROUND(E50*F50,2)</f>
        <v>0</v>
      </c>
      <c r="H50" s="161">
        <v>83.07</v>
      </c>
      <c r="I50" s="160">
        <f>ROUND(E50*H50,2)</f>
        <v>2492.1</v>
      </c>
      <c r="J50" s="161">
        <v>70.430000000000007</v>
      </c>
      <c r="K50" s="160">
        <f>ROUND(E50*J50,2)</f>
        <v>2112.9</v>
      </c>
      <c r="L50" s="160">
        <v>21</v>
      </c>
      <c r="M50" s="160">
        <f>G50*(1+L50/100)</f>
        <v>0</v>
      </c>
      <c r="N50" s="159">
        <v>2.0000000000000002E-5</v>
      </c>
      <c r="O50" s="159">
        <f>ROUND(E50*N50,2)</f>
        <v>0</v>
      </c>
      <c r="P50" s="159">
        <v>0</v>
      </c>
      <c r="Q50" s="159">
        <f>ROUND(E50*P50,2)</f>
        <v>0</v>
      </c>
      <c r="R50" s="160"/>
      <c r="S50" s="160" t="s">
        <v>120</v>
      </c>
      <c r="T50" s="160" t="s">
        <v>121</v>
      </c>
      <c r="U50" s="160">
        <v>0.125</v>
      </c>
      <c r="V50" s="160">
        <f>ROUND(E50*U50,2)</f>
        <v>3.75</v>
      </c>
      <c r="W50" s="160"/>
      <c r="X50" s="160" t="s">
        <v>122</v>
      </c>
      <c r="Y50" s="160" t="s">
        <v>123</v>
      </c>
      <c r="Z50" s="150"/>
      <c r="AA50" s="150"/>
      <c r="AB50" s="150"/>
      <c r="AC50" s="150"/>
      <c r="AD50" s="150"/>
      <c r="AE50" s="150"/>
      <c r="AF50" s="150"/>
      <c r="AG50" s="150" t="s">
        <v>124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2" x14ac:dyDescent="0.2">
      <c r="A51" s="157"/>
      <c r="B51" s="158"/>
      <c r="C51" s="187" t="s">
        <v>181</v>
      </c>
      <c r="D51" s="162"/>
      <c r="E51" s="163">
        <v>30</v>
      </c>
      <c r="F51" s="160"/>
      <c r="G51" s="160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60"/>
      <c r="Z51" s="150"/>
      <c r="AA51" s="150"/>
      <c r="AB51" s="150"/>
      <c r="AC51" s="150"/>
      <c r="AD51" s="150"/>
      <c r="AE51" s="150"/>
      <c r="AF51" s="150"/>
      <c r="AG51" s="150" t="s">
        <v>126</v>
      </c>
      <c r="AH51" s="150">
        <v>0</v>
      </c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73">
        <v>19</v>
      </c>
      <c r="B52" s="174" t="s">
        <v>182</v>
      </c>
      <c r="C52" s="186" t="s">
        <v>183</v>
      </c>
      <c r="D52" s="175" t="s">
        <v>174</v>
      </c>
      <c r="E52" s="176">
        <v>30</v>
      </c>
      <c r="F52" s="177"/>
      <c r="G52" s="178">
        <f>ROUND(E52*F52,2)</f>
        <v>0</v>
      </c>
      <c r="H52" s="161">
        <v>0.9</v>
      </c>
      <c r="I52" s="160">
        <f>ROUND(E52*H52,2)</f>
        <v>27</v>
      </c>
      <c r="J52" s="161">
        <v>0</v>
      </c>
      <c r="K52" s="160">
        <f>ROUND(E52*J52,2)</f>
        <v>0</v>
      </c>
      <c r="L52" s="160">
        <v>21</v>
      </c>
      <c r="M52" s="160">
        <f>G52*(1+L52/100)</f>
        <v>0</v>
      </c>
      <c r="N52" s="159">
        <v>0</v>
      </c>
      <c r="O52" s="159">
        <f>ROUND(E52*N52,2)</f>
        <v>0</v>
      </c>
      <c r="P52" s="159">
        <v>0</v>
      </c>
      <c r="Q52" s="159">
        <f>ROUND(E52*P52,2)</f>
        <v>0</v>
      </c>
      <c r="R52" s="160" t="s">
        <v>136</v>
      </c>
      <c r="S52" s="160" t="s">
        <v>120</v>
      </c>
      <c r="T52" s="160" t="s">
        <v>121</v>
      </c>
      <c r="U52" s="160">
        <v>0</v>
      </c>
      <c r="V52" s="160">
        <f>ROUND(E52*U52,2)</f>
        <v>0</v>
      </c>
      <c r="W52" s="160"/>
      <c r="X52" s="160" t="s">
        <v>137</v>
      </c>
      <c r="Y52" s="160" t="s">
        <v>123</v>
      </c>
      <c r="Z52" s="150"/>
      <c r="AA52" s="150"/>
      <c r="AB52" s="150"/>
      <c r="AC52" s="150"/>
      <c r="AD52" s="150"/>
      <c r="AE52" s="150"/>
      <c r="AF52" s="150"/>
      <c r="AG52" s="150" t="s">
        <v>138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2" x14ac:dyDescent="0.2">
      <c r="A53" s="157"/>
      <c r="B53" s="158"/>
      <c r="C53" s="187" t="s">
        <v>184</v>
      </c>
      <c r="D53" s="162"/>
      <c r="E53" s="163">
        <v>30</v>
      </c>
      <c r="F53" s="160"/>
      <c r="G53" s="160"/>
      <c r="H53" s="160"/>
      <c r="I53" s="160"/>
      <c r="J53" s="160"/>
      <c r="K53" s="160"/>
      <c r="L53" s="160"/>
      <c r="M53" s="160"/>
      <c r="N53" s="159"/>
      <c r="O53" s="159"/>
      <c r="P53" s="159"/>
      <c r="Q53" s="159"/>
      <c r="R53" s="160"/>
      <c r="S53" s="160"/>
      <c r="T53" s="160"/>
      <c r="U53" s="160"/>
      <c r="V53" s="160"/>
      <c r="W53" s="160"/>
      <c r="X53" s="160"/>
      <c r="Y53" s="160"/>
      <c r="Z53" s="150"/>
      <c r="AA53" s="150"/>
      <c r="AB53" s="150"/>
      <c r="AC53" s="150"/>
      <c r="AD53" s="150"/>
      <c r="AE53" s="150"/>
      <c r="AF53" s="150"/>
      <c r="AG53" s="150" t="s">
        <v>126</v>
      </c>
      <c r="AH53" s="150">
        <v>0</v>
      </c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73">
        <v>20</v>
      </c>
      <c r="B54" s="174" t="s">
        <v>185</v>
      </c>
      <c r="C54" s="186" t="s">
        <v>186</v>
      </c>
      <c r="D54" s="175" t="s">
        <v>187</v>
      </c>
      <c r="E54" s="176">
        <v>0.03</v>
      </c>
      <c r="F54" s="177"/>
      <c r="G54" s="178">
        <f>ROUND(E54*F54,2)</f>
        <v>0</v>
      </c>
      <c r="H54" s="161">
        <v>821</v>
      </c>
      <c r="I54" s="160">
        <f>ROUND(E54*H54,2)</f>
        <v>24.63</v>
      </c>
      <c r="J54" s="161">
        <v>0</v>
      </c>
      <c r="K54" s="160">
        <f>ROUND(E54*J54,2)</f>
        <v>0</v>
      </c>
      <c r="L54" s="160">
        <v>21</v>
      </c>
      <c r="M54" s="160">
        <f>G54*(1+L54/100)</f>
        <v>0</v>
      </c>
      <c r="N54" s="159">
        <v>6.1999999999999998E-3</v>
      </c>
      <c r="O54" s="159">
        <f>ROUND(E54*N54,2)</f>
        <v>0</v>
      </c>
      <c r="P54" s="159">
        <v>0</v>
      </c>
      <c r="Q54" s="159">
        <f>ROUND(E54*P54,2)</f>
        <v>0</v>
      </c>
      <c r="R54" s="160" t="s">
        <v>136</v>
      </c>
      <c r="S54" s="160" t="s">
        <v>121</v>
      </c>
      <c r="T54" s="160" t="s">
        <v>121</v>
      </c>
      <c r="U54" s="160">
        <v>0</v>
      </c>
      <c r="V54" s="160">
        <f>ROUND(E54*U54,2)</f>
        <v>0</v>
      </c>
      <c r="W54" s="160"/>
      <c r="X54" s="160" t="s">
        <v>137</v>
      </c>
      <c r="Y54" s="160" t="s">
        <v>123</v>
      </c>
      <c r="Z54" s="150"/>
      <c r="AA54" s="150"/>
      <c r="AB54" s="150"/>
      <c r="AC54" s="150"/>
      <c r="AD54" s="150"/>
      <c r="AE54" s="150"/>
      <c r="AF54" s="150"/>
      <c r="AG54" s="150" t="s">
        <v>138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2" x14ac:dyDescent="0.2">
      <c r="A55" s="157"/>
      <c r="B55" s="158"/>
      <c r="C55" s="187" t="s">
        <v>188</v>
      </c>
      <c r="D55" s="162"/>
      <c r="E55" s="163">
        <v>0.03</v>
      </c>
      <c r="F55" s="160"/>
      <c r="G55" s="160"/>
      <c r="H55" s="160"/>
      <c r="I55" s="160"/>
      <c r="J55" s="160"/>
      <c r="K55" s="160"/>
      <c r="L55" s="160"/>
      <c r="M55" s="160"/>
      <c r="N55" s="159"/>
      <c r="O55" s="159"/>
      <c r="P55" s="159"/>
      <c r="Q55" s="159"/>
      <c r="R55" s="160"/>
      <c r="S55" s="160"/>
      <c r="T55" s="160"/>
      <c r="U55" s="160"/>
      <c r="V55" s="160"/>
      <c r="W55" s="160"/>
      <c r="X55" s="160"/>
      <c r="Y55" s="160"/>
      <c r="Z55" s="150"/>
      <c r="AA55" s="150"/>
      <c r="AB55" s="150"/>
      <c r="AC55" s="150"/>
      <c r="AD55" s="150"/>
      <c r="AE55" s="150"/>
      <c r="AF55" s="150"/>
      <c r="AG55" s="150" t="s">
        <v>126</v>
      </c>
      <c r="AH55" s="150">
        <v>0</v>
      </c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73">
        <v>21</v>
      </c>
      <c r="B56" s="174" t="s">
        <v>189</v>
      </c>
      <c r="C56" s="186" t="s">
        <v>190</v>
      </c>
      <c r="D56" s="175" t="s">
        <v>191</v>
      </c>
      <c r="E56" s="176">
        <v>15</v>
      </c>
      <c r="F56" s="177"/>
      <c r="G56" s="178">
        <f>ROUND(E56*F56,2)</f>
        <v>0</v>
      </c>
      <c r="H56" s="161">
        <v>22.6</v>
      </c>
      <c r="I56" s="160">
        <f>ROUND(E56*H56,2)</f>
        <v>339</v>
      </c>
      <c r="J56" s="161">
        <v>0</v>
      </c>
      <c r="K56" s="160">
        <f>ROUND(E56*J56,2)</f>
        <v>0</v>
      </c>
      <c r="L56" s="160">
        <v>21</v>
      </c>
      <c r="M56" s="160">
        <f>G56*(1+L56/100)</f>
        <v>0</v>
      </c>
      <c r="N56" s="159">
        <v>7.2000000000000005E-4</v>
      </c>
      <c r="O56" s="159">
        <f>ROUND(E56*N56,2)</f>
        <v>0.01</v>
      </c>
      <c r="P56" s="159">
        <v>0</v>
      </c>
      <c r="Q56" s="159">
        <f>ROUND(E56*P56,2)</f>
        <v>0</v>
      </c>
      <c r="R56" s="160" t="s">
        <v>136</v>
      </c>
      <c r="S56" s="160" t="s">
        <v>120</v>
      </c>
      <c r="T56" s="160" t="s">
        <v>121</v>
      </c>
      <c r="U56" s="160">
        <v>0</v>
      </c>
      <c r="V56" s="160">
        <f>ROUND(E56*U56,2)</f>
        <v>0</v>
      </c>
      <c r="W56" s="160"/>
      <c r="X56" s="160" t="s">
        <v>137</v>
      </c>
      <c r="Y56" s="160" t="s">
        <v>123</v>
      </c>
      <c r="Z56" s="150"/>
      <c r="AA56" s="150"/>
      <c r="AB56" s="150"/>
      <c r="AC56" s="150"/>
      <c r="AD56" s="150"/>
      <c r="AE56" s="150"/>
      <c r="AF56" s="150"/>
      <c r="AG56" s="150" t="s">
        <v>138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2" x14ac:dyDescent="0.2">
      <c r="A57" s="157"/>
      <c r="B57" s="158"/>
      <c r="C57" s="187" t="s">
        <v>192</v>
      </c>
      <c r="D57" s="162"/>
      <c r="E57" s="163">
        <v>15</v>
      </c>
      <c r="F57" s="160"/>
      <c r="G57" s="160"/>
      <c r="H57" s="160"/>
      <c r="I57" s="160"/>
      <c r="J57" s="160"/>
      <c r="K57" s="160"/>
      <c r="L57" s="160"/>
      <c r="M57" s="160"/>
      <c r="N57" s="159"/>
      <c r="O57" s="159"/>
      <c r="P57" s="159"/>
      <c r="Q57" s="159"/>
      <c r="R57" s="160"/>
      <c r="S57" s="160"/>
      <c r="T57" s="160"/>
      <c r="U57" s="160"/>
      <c r="V57" s="160"/>
      <c r="W57" s="160"/>
      <c r="X57" s="160"/>
      <c r="Y57" s="160"/>
      <c r="Z57" s="150"/>
      <c r="AA57" s="150"/>
      <c r="AB57" s="150"/>
      <c r="AC57" s="150"/>
      <c r="AD57" s="150"/>
      <c r="AE57" s="150"/>
      <c r="AF57" s="150"/>
      <c r="AG57" s="150" t="s">
        <v>126</v>
      </c>
      <c r="AH57" s="150">
        <v>0</v>
      </c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x14ac:dyDescent="0.2">
      <c r="A58" s="166" t="s">
        <v>115</v>
      </c>
      <c r="B58" s="167" t="s">
        <v>79</v>
      </c>
      <c r="C58" s="185" t="s">
        <v>80</v>
      </c>
      <c r="D58" s="168"/>
      <c r="E58" s="169"/>
      <c r="F58" s="170"/>
      <c r="G58" s="171">
        <f>SUMIF(AG59:AG60,"&lt;&gt;NOR",G59:G60)</f>
        <v>0</v>
      </c>
      <c r="H58" s="165"/>
      <c r="I58" s="165">
        <f>SUM(I59:I60)</f>
        <v>165.6</v>
      </c>
      <c r="J58" s="165"/>
      <c r="K58" s="165">
        <f>SUM(K59:K60)</f>
        <v>35493.599999999999</v>
      </c>
      <c r="L58" s="165"/>
      <c r="M58" s="165">
        <f>SUM(M59:M60)</f>
        <v>0</v>
      </c>
      <c r="N58" s="164"/>
      <c r="O58" s="164">
        <f>SUM(O59:O60)</f>
        <v>0</v>
      </c>
      <c r="P58" s="164"/>
      <c r="Q58" s="164">
        <f>SUM(Q59:Q60)</f>
        <v>0</v>
      </c>
      <c r="R58" s="165"/>
      <c r="S58" s="165"/>
      <c r="T58" s="165"/>
      <c r="U58" s="165"/>
      <c r="V58" s="165">
        <f>SUM(V59:V60)</f>
        <v>71.84</v>
      </c>
      <c r="W58" s="165"/>
      <c r="X58" s="165"/>
      <c r="Y58" s="165"/>
      <c r="AG58" t="s">
        <v>116</v>
      </c>
    </row>
    <row r="59" spans="1:60" outlineLevel="1" x14ac:dyDescent="0.2">
      <c r="A59" s="173">
        <v>22</v>
      </c>
      <c r="B59" s="174" t="s">
        <v>193</v>
      </c>
      <c r="C59" s="186" t="s">
        <v>194</v>
      </c>
      <c r="D59" s="175" t="s">
        <v>119</v>
      </c>
      <c r="E59" s="176">
        <v>9.69</v>
      </c>
      <c r="F59" s="177"/>
      <c r="G59" s="178">
        <f>ROUND(E59*F59,2)</f>
        <v>0</v>
      </c>
      <c r="H59" s="161">
        <v>17.09</v>
      </c>
      <c r="I59" s="160">
        <f>ROUND(E59*H59,2)</f>
        <v>165.6</v>
      </c>
      <c r="J59" s="161">
        <v>3662.91</v>
      </c>
      <c r="K59" s="160">
        <f>ROUND(E59*J59,2)</f>
        <v>35493.599999999999</v>
      </c>
      <c r="L59" s="160">
        <v>21</v>
      </c>
      <c r="M59" s="160">
        <f>G59*(1+L59/100)</f>
        <v>0</v>
      </c>
      <c r="N59" s="159">
        <v>0</v>
      </c>
      <c r="O59" s="159">
        <f>ROUND(E59*N59,2)</f>
        <v>0</v>
      </c>
      <c r="P59" s="159">
        <v>0</v>
      </c>
      <c r="Q59" s="159">
        <f>ROUND(E59*P59,2)</f>
        <v>0</v>
      </c>
      <c r="R59" s="160"/>
      <c r="S59" s="160" t="s">
        <v>120</v>
      </c>
      <c r="T59" s="160" t="s">
        <v>121</v>
      </c>
      <c r="U59" s="160">
        <v>7.4139999999999997</v>
      </c>
      <c r="V59" s="160">
        <f>ROUND(E59*U59,2)</f>
        <v>71.84</v>
      </c>
      <c r="W59" s="160"/>
      <c r="X59" s="160" t="s">
        <v>122</v>
      </c>
      <c r="Y59" s="160" t="s">
        <v>123</v>
      </c>
      <c r="Z59" s="150"/>
      <c r="AA59" s="150"/>
      <c r="AB59" s="150"/>
      <c r="AC59" s="150"/>
      <c r="AD59" s="150"/>
      <c r="AE59" s="150"/>
      <c r="AF59" s="150"/>
      <c r="AG59" s="150" t="s">
        <v>124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ht="22.5" outlineLevel="2" x14ac:dyDescent="0.2">
      <c r="A60" s="157"/>
      <c r="B60" s="158"/>
      <c r="C60" s="187" t="s">
        <v>195</v>
      </c>
      <c r="D60" s="162"/>
      <c r="E60" s="163">
        <v>9.69</v>
      </c>
      <c r="F60" s="160"/>
      <c r="G60" s="160"/>
      <c r="H60" s="160"/>
      <c r="I60" s="160"/>
      <c r="J60" s="160"/>
      <c r="K60" s="160"/>
      <c r="L60" s="160"/>
      <c r="M60" s="160"/>
      <c r="N60" s="159"/>
      <c r="O60" s="159"/>
      <c r="P60" s="159"/>
      <c r="Q60" s="159"/>
      <c r="R60" s="160"/>
      <c r="S60" s="160"/>
      <c r="T60" s="160"/>
      <c r="U60" s="160"/>
      <c r="V60" s="160"/>
      <c r="W60" s="160"/>
      <c r="X60" s="160"/>
      <c r="Y60" s="160"/>
      <c r="Z60" s="150"/>
      <c r="AA60" s="150"/>
      <c r="AB60" s="150"/>
      <c r="AC60" s="150"/>
      <c r="AD60" s="150"/>
      <c r="AE60" s="150"/>
      <c r="AF60" s="150"/>
      <c r="AG60" s="150" t="s">
        <v>126</v>
      </c>
      <c r="AH60" s="150">
        <v>0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x14ac:dyDescent="0.2">
      <c r="A61" s="166" t="s">
        <v>115</v>
      </c>
      <c r="B61" s="167" t="s">
        <v>81</v>
      </c>
      <c r="C61" s="185" t="s">
        <v>82</v>
      </c>
      <c r="D61" s="168"/>
      <c r="E61" s="169"/>
      <c r="F61" s="170"/>
      <c r="G61" s="171">
        <f>SUMIF(AG62:AG65,"&lt;&gt;NOR",G62:G65)</f>
        <v>0</v>
      </c>
      <c r="H61" s="165"/>
      <c r="I61" s="165">
        <f>SUM(I62:I65)</f>
        <v>0</v>
      </c>
      <c r="J61" s="165"/>
      <c r="K61" s="165">
        <f>SUM(K62:K65)</f>
        <v>135941.81</v>
      </c>
      <c r="L61" s="165"/>
      <c r="M61" s="165">
        <f>SUM(M62:M65)</f>
        <v>0</v>
      </c>
      <c r="N61" s="164"/>
      <c r="O61" s="164">
        <f>SUM(O62:O65)</f>
        <v>0</v>
      </c>
      <c r="P61" s="164"/>
      <c r="Q61" s="164">
        <f>SUM(Q62:Q65)</f>
        <v>0</v>
      </c>
      <c r="R61" s="165"/>
      <c r="S61" s="165"/>
      <c r="T61" s="165"/>
      <c r="U61" s="165"/>
      <c r="V61" s="165">
        <f>SUM(V62:V65)</f>
        <v>228.79000000000002</v>
      </c>
      <c r="W61" s="165"/>
      <c r="X61" s="165"/>
      <c r="Y61" s="165"/>
      <c r="AG61" t="s">
        <v>116</v>
      </c>
    </row>
    <row r="62" spans="1:60" ht="22.5" outlineLevel="1" x14ac:dyDescent="0.2">
      <c r="A62" s="179">
        <v>23</v>
      </c>
      <c r="B62" s="180" t="s">
        <v>196</v>
      </c>
      <c r="C62" s="188" t="s">
        <v>197</v>
      </c>
      <c r="D62" s="181" t="s">
        <v>135</v>
      </c>
      <c r="E62" s="182">
        <v>45.147289999999998</v>
      </c>
      <c r="F62" s="183"/>
      <c r="G62" s="184">
        <f>ROUND(E62*F62,2)</f>
        <v>0</v>
      </c>
      <c r="H62" s="161">
        <v>0</v>
      </c>
      <c r="I62" s="160">
        <f>ROUND(E62*H62,2)</f>
        <v>0</v>
      </c>
      <c r="J62" s="161">
        <v>1489</v>
      </c>
      <c r="K62" s="160">
        <f>ROUND(E62*J62,2)</f>
        <v>67224.31</v>
      </c>
      <c r="L62" s="160">
        <v>21</v>
      </c>
      <c r="M62" s="160">
        <f>G62*(1+L62/100)</f>
        <v>0</v>
      </c>
      <c r="N62" s="159">
        <v>0</v>
      </c>
      <c r="O62" s="159">
        <f>ROUND(E62*N62,2)</f>
        <v>0</v>
      </c>
      <c r="P62" s="159">
        <v>0</v>
      </c>
      <c r="Q62" s="159">
        <f>ROUND(E62*P62,2)</f>
        <v>0</v>
      </c>
      <c r="R62" s="160"/>
      <c r="S62" s="160" t="s">
        <v>120</v>
      </c>
      <c r="T62" s="160" t="s">
        <v>121</v>
      </c>
      <c r="U62" s="160">
        <v>3.15</v>
      </c>
      <c r="V62" s="160">
        <f>ROUND(E62*U62,2)</f>
        <v>142.21</v>
      </c>
      <c r="W62" s="160"/>
      <c r="X62" s="160" t="s">
        <v>198</v>
      </c>
      <c r="Y62" s="160" t="s">
        <v>123</v>
      </c>
      <c r="Z62" s="150"/>
      <c r="AA62" s="150"/>
      <c r="AB62" s="150"/>
      <c r="AC62" s="150"/>
      <c r="AD62" s="150"/>
      <c r="AE62" s="150"/>
      <c r="AF62" s="150"/>
      <c r="AG62" s="150" t="s">
        <v>199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ht="22.5" outlineLevel="1" x14ac:dyDescent="0.2">
      <c r="A63" s="173">
        <v>24</v>
      </c>
      <c r="B63" s="174" t="s">
        <v>200</v>
      </c>
      <c r="C63" s="186" t="s">
        <v>201</v>
      </c>
      <c r="D63" s="175" t="s">
        <v>135</v>
      </c>
      <c r="E63" s="176">
        <v>27.486999999999998</v>
      </c>
      <c r="F63" s="177"/>
      <c r="G63" s="178">
        <f>ROUND(E63*F63,2)</f>
        <v>0</v>
      </c>
      <c r="H63" s="161">
        <v>0</v>
      </c>
      <c r="I63" s="160">
        <f>ROUND(E63*H63,2)</f>
        <v>0</v>
      </c>
      <c r="J63" s="161">
        <v>2500</v>
      </c>
      <c r="K63" s="160">
        <f>ROUND(E63*J63,2)</f>
        <v>68717.5</v>
      </c>
      <c r="L63" s="160">
        <v>21</v>
      </c>
      <c r="M63" s="160">
        <f>G63*(1+L63/100)</f>
        <v>0</v>
      </c>
      <c r="N63" s="159">
        <v>0</v>
      </c>
      <c r="O63" s="159">
        <f>ROUND(E63*N63,2)</f>
        <v>0</v>
      </c>
      <c r="P63" s="159">
        <v>0</v>
      </c>
      <c r="Q63" s="159">
        <f>ROUND(E63*P63,2)</f>
        <v>0</v>
      </c>
      <c r="R63" s="160"/>
      <c r="S63" s="160" t="s">
        <v>202</v>
      </c>
      <c r="T63" s="160" t="s">
        <v>131</v>
      </c>
      <c r="U63" s="160">
        <v>3.15</v>
      </c>
      <c r="V63" s="160">
        <f>ROUND(E63*U63,2)</f>
        <v>86.58</v>
      </c>
      <c r="W63" s="160"/>
      <c r="X63" s="160" t="s">
        <v>122</v>
      </c>
      <c r="Y63" s="160" t="s">
        <v>123</v>
      </c>
      <c r="Z63" s="150"/>
      <c r="AA63" s="150"/>
      <c r="AB63" s="150"/>
      <c r="AC63" s="150"/>
      <c r="AD63" s="150"/>
      <c r="AE63" s="150"/>
      <c r="AF63" s="150"/>
      <c r="AG63" s="150" t="s">
        <v>124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2" x14ac:dyDescent="0.2">
      <c r="A64" s="157"/>
      <c r="B64" s="158"/>
      <c r="C64" s="187" t="s">
        <v>203</v>
      </c>
      <c r="D64" s="162"/>
      <c r="E64" s="163">
        <v>45.146999999999998</v>
      </c>
      <c r="F64" s="160"/>
      <c r="G64" s="160"/>
      <c r="H64" s="160"/>
      <c r="I64" s="160"/>
      <c r="J64" s="160"/>
      <c r="K64" s="160"/>
      <c r="L64" s="160"/>
      <c r="M64" s="160"/>
      <c r="N64" s="159"/>
      <c r="O64" s="159"/>
      <c r="P64" s="159"/>
      <c r="Q64" s="159"/>
      <c r="R64" s="160"/>
      <c r="S64" s="160"/>
      <c r="T64" s="160"/>
      <c r="U64" s="160"/>
      <c r="V64" s="160"/>
      <c r="W64" s="160"/>
      <c r="X64" s="160"/>
      <c r="Y64" s="160"/>
      <c r="Z64" s="150"/>
      <c r="AA64" s="150"/>
      <c r="AB64" s="150"/>
      <c r="AC64" s="150"/>
      <c r="AD64" s="150"/>
      <c r="AE64" s="150"/>
      <c r="AF64" s="150"/>
      <c r="AG64" s="150" t="s">
        <v>126</v>
      </c>
      <c r="AH64" s="150">
        <v>0</v>
      </c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3" x14ac:dyDescent="0.2">
      <c r="A65" s="157"/>
      <c r="B65" s="158"/>
      <c r="C65" s="187" t="s">
        <v>204</v>
      </c>
      <c r="D65" s="162"/>
      <c r="E65" s="163">
        <v>-17.66</v>
      </c>
      <c r="F65" s="160"/>
      <c r="G65" s="160"/>
      <c r="H65" s="160"/>
      <c r="I65" s="160"/>
      <c r="J65" s="160"/>
      <c r="K65" s="160"/>
      <c r="L65" s="160"/>
      <c r="M65" s="160"/>
      <c r="N65" s="159"/>
      <c r="O65" s="159"/>
      <c r="P65" s="159"/>
      <c r="Q65" s="159"/>
      <c r="R65" s="160"/>
      <c r="S65" s="160"/>
      <c r="T65" s="160"/>
      <c r="U65" s="160"/>
      <c r="V65" s="160"/>
      <c r="W65" s="160"/>
      <c r="X65" s="160"/>
      <c r="Y65" s="160"/>
      <c r="Z65" s="150"/>
      <c r="AA65" s="150"/>
      <c r="AB65" s="150"/>
      <c r="AC65" s="150"/>
      <c r="AD65" s="150"/>
      <c r="AE65" s="150"/>
      <c r="AF65" s="150"/>
      <c r="AG65" s="150" t="s">
        <v>126</v>
      </c>
      <c r="AH65" s="150">
        <v>0</v>
      </c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x14ac:dyDescent="0.2">
      <c r="A66" s="166" t="s">
        <v>115</v>
      </c>
      <c r="B66" s="167" t="s">
        <v>83</v>
      </c>
      <c r="C66" s="185" t="s">
        <v>84</v>
      </c>
      <c r="D66" s="168"/>
      <c r="E66" s="169"/>
      <c r="F66" s="170"/>
      <c r="G66" s="171">
        <f>SUMIF(AG67:AG108,"&lt;&gt;NOR",G67:G108)</f>
        <v>0</v>
      </c>
      <c r="H66" s="165"/>
      <c r="I66" s="165">
        <f>SUM(I67:I108)</f>
        <v>285347.79000000004</v>
      </c>
      <c r="J66" s="165"/>
      <c r="K66" s="165">
        <f>SUM(K67:K108)</f>
        <v>449942.31999999995</v>
      </c>
      <c r="L66" s="165"/>
      <c r="M66" s="165">
        <f>SUM(M67:M108)</f>
        <v>0</v>
      </c>
      <c r="N66" s="164"/>
      <c r="O66" s="164">
        <f>SUM(O67:O108)</f>
        <v>6.04</v>
      </c>
      <c r="P66" s="164"/>
      <c r="Q66" s="164">
        <f>SUM(Q67:Q108)</f>
        <v>0</v>
      </c>
      <c r="R66" s="165"/>
      <c r="S66" s="165"/>
      <c r="T66" s="165"/>
      <c r="U66" s="165"/>
      <c r="V66" s="165">
        <f>SUM(V67:V108)</f>
        <v>316.89999999999998</v>
      </c>
      <c r="W66" s="165"/>
      <c r="X66" s="165"/>
      <c r="Y66" s="165"/>
      <c r="AG66" t="s">
        <v>116</v>
      </c>
    </row>
    <row r="67" spans="1:60" outlineLevel="1" x14ac:dyDescent="0.2">
      <c r="A67" s="173">
        <v>25</v>
      </c>
      <c r="B67" s="174" t="s">
        <v>205</v>
      </c>
      <c r="C67" s="186" t="s">
        <v>206</v>
      </c>
      <c r="D67" s="175" t="s">
        <v>191</v>
      </c>
      <c r="E67" s="176">
        <v>25</v>
      </c>
      <c r="F67" s="177"/>
      <c r="G67" s="178">
        <f>ROUND(E67*F67,2)</f>
        <v>0</v>
      </c>
      <c r="H67" s="161">
        <v>14.94</v>
      </c>
      <c r="I67" s="160">
        <f>ROUND(E67*H67,2)</f>
        <v>373.5</v>
      </c>
      <c r="J67" s="161">
        <v>177.06</v>
      </c>
      <c r="K67" s="160">
        <f>ROUND(E67*J67,2)</f>
        <v>4426.5</v>
      </c>
      <c r="L67" s="160">
        <v>21</v>
      </c>
      <c r="M67" s="160">
        <f>G67*(1+L67/100)</f>
        <v>0</v>
      </c>
      <c r="N67" s="159">
        <v>6.0000000000000002E-5</v>
      </c>
      <c r="O67" s="159">
        <f>ROUND(E67*N67,2)</f>
        <v>0</v>
      </c>
      <c r="P67" s="159">
        <v>0</v>
      </c>
      <c r="Q67" s="159">
        <f>ROUND(E67*P67,2)</f>
        <v>0</v>
      </c>
      <c r="R67" s="160"/>
      <c r="S67" s="160" t="s">
        <v>120</v>
      </c>
      <c r="T67" s="160" t="s">
        <v>121</v>
      </c>
      <c r="U67" s="160">
        <v>0.32</v>
      </c>
      <c r="V67" s="160">
        <f>ROUND(E67*U67,2)</f>
        <v>8</v>
      </c>
      <c r="W67" s="160"/>
      <c r="X67" s="160" t="s">
        <v>122</v>
      </c>
      <c r="Y67" s="160" t="s">
        <v>123</v>
      </c>
      <c r="Z67" s="150"/>
      <c r="AA67" s="150"/>
      <c r="AB67" s="150"/>
      <c r="AC67" s="150"/>
      <c r="AD67" s="150"/>
      <c r="AE67" s="150"/>
      <c r="AF67" s="150"/>
      <c r="AG67" s="150" t="s">
        <v>124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2" x14ac:dyDescent="0.2">
      <c r="A68" s="157"/>
      <c r="B68" s="158"/>
      <c r="C68" s="187" t="s">
        <v>207</v>
      </c>
      <c r="D68" s="162"/>
      <c r="E68" s="163">
        <v>25</v>
      </c>
      <c r="F68" s="160"/>
      <c r="G68" s="160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60"/>
      <c r="Z68" s="150"/>
      <c r="AA68" s="150"/>
      <c r="AB68" s="150"/>
      <c r="AC68" s="150"/>
      <c r="AD68" s="150"/>
      <c r="AE68" s="150"/>
      <c r="AF68" s="150"/>
      <c r="AG68" s="150" t="s">
        <v>126</v>
      </c>
      <c r="AH68" s="150">
        <v>0</v>
      </c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73">
        <v>26</v>
      </c>
      <c r="B69" s="174" t="s">
        <v>208</v>
      </c>
      <c r="C69" s="186" t="s">
        <v>209</v>
      </c>
      <c r="D69" s="175" t="s">
        <v>191</v>
      </c>
      <c r="E69" s="176">
        <v>6</v>
      </c>
      <c r="F69" s="177"/>
      <c r="G69" s="178">
        <f>ROUND(E69*F69,2)</f>
        <v>0</v>
      </c>
      <c r="H69" s="161">
        <v>44.82</v>
      </c>
      <c r="I69" s="160">
        <f>ROUND(E69*H69,2)</f>
        <v>268.92</v>
      </c>
      <c r="J69" s="161">
        <v>156.18</v>
      </c>
      <c r="K69" s="160">
        <f>ROUND(E69*J69,2)</f>
        <v>937.08</v>
      </c>
      <c r="L69" s="160">
        <v>21</v>
      </c>
      <c r="M69" s="160">
        <f>G69*(1+L69/100)</f>
        <v>0</v>
      </c>
      <c r="N69" s="159">
        <v>1.9000000000000001E-4</v>
      </c>
      <c r="O69" s="159">
        <f>ROUND(E69*N69,2)</f>
        <v>0</v>
      </c>
      <c r="P69" s="159">
        <v>0</v>
      </c>
      <c r="Q69" s="159">
        <f>ROUND(E69*P69,2)</f>
        <v>0</v>
      </c>
      <c r="R69" s="160"/>
      <c r="S69" s="160" t="s">
        <v>120</v>
      </c>
      <c r="T69" s="160" t="s">
        <v>121</v>
      </c>
      <c r="U69" s="160">
        <v>0.23400000000000001</v>
      </c>
      <c r="V69" s="160">
        <f>ROUND(E69*U69,2)</f>
        <v>1.4</v>
      </c>
      <c r="W69" s="160"/>
      <c r="X69" s="160" t="s">
        <v>122</v>
      </c>
      <c r="Y69" s="160" t="s">
        <v>123</v>
      </c>
      <c r="Z69" s="150"/>
      <c r="AA69" s="150"/>
      <c r="AB69" s="150"/>
      <c r="AC69" s="150"/>
      <c r="AD69" s="150"/>
      <c r="AE69" s="150"/>
      <c r="AF69" s="150"/>
      <c r="AG69" s="150" t="s">
        <v>124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2" x14ac:dyDescent="0.2">
      <c r="A70" s="157"/>
      <c r="B70" s="158"/>
      <c r="C70" s="187" t="s">
        <v>210</v>
      </c>
      <c r="D70" s="162"/>
      <c r="E70" s="163">
        <v>6</v>
      </c>
      <c r="F70" s="160"/>
      <c r="G70" s="160"/>
      <c r="H70" s="160"/>
      <c r="I70" s="160"/>
      <c r="J70" s="160"/>
      <c r="K70" s="160"/>
      <c r="L70" s="160"/>
      <c r="M70" s="160"/>
      <c r="N70" s="159"/>
      <c r="O70" s="159"/>
      <c r="P70" s="159"/>
      <c r="Q70" s="159"/>
      <c r="R70" s="160"/>
      <c r="S70" s="160"/>
      <c r="T70" s="160"/>
      <c r="U70" s="160"/>
      <c r="V70" s="160"/>
      <c r="W70" s="160"/>
      <c r="X70" s="160"/>
      <c r="Y70" s="160"/>
      <c r="Z70" s="150"/>
      <c r="AA70" s="150"/>
      <c r="AB70" s="150"/>
      <c r="AC70" s="150"/>
      <c r="AD70" s="150"/>
      <c r="AE70" s="150"/>
      <c r="AF70" s="150"/>
      <c r="AG70" s="150" t="s">
        <v>126</v>
      </c>
      <c r="AH70" s="150">
        <v>0</v>
      </c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73">
        <v>27</v>
      </c>
      <c r="B71" s="174" t="s">
        <v>211</v>
      </c>
      <c r="C71" s="186" t="s">
        <v>212</v>
      </c>
      <c r="D71" s="175" t="s">
        <v>142</v>
      </c>
      <c r="E71" s="176">
        <v>2.6444999999999999</v>
      </c>
      <c r="F71" s="177"/>
      <c r="G71" s="178">
        <f>ROUND(E71*F71,2)</f>
        <v>0</v>
      </c>
      <c r="H71" s="161">
        <v>29.88</v>
      </c>
      <c r="I71" s="160">
        <f>ROUND(E71*H71,2)</f>
        <v>79.02</v>
      </c>
      <c r="J71" s="161">
        <v>240.62</v>
      </c>
      <c r="K71" s="160">
        <f>ROUND(E71*J71,2)</f>
        <v>636.32000000000005</v>
      </c>
      <c r="L71" s="160">
        <v>21</v>
      </c>
      <c r="M71" s="160">
        <f>G71*(1+L71/100)</f>
        <v>0</v>
      </c>
      <c r="N71" s="159">
        <v>1.2E-4</v>
      </c>
      <c r="O71" s="159">
        <f>ROUND(E71*N71,2)</f>
        <v>0</v>
      </c>
      <c r="P71" s="159">
        <v>0</v>
      </c>
      <c r="Q71" s="159">
        <f>ROUND(E71*P71,2)</f>
        <v>0</v>
      </c>
      <c r="R71" s="160"/>
      <c r="S71" s="160" t="s">
        <v>120</v>
      </c>
      <c r="T71" s="160" t="s">
        <v>121</v>
      </c>
      <c r="U71" s="160">
        <v>0.42</v>
      </c>
      <c r="V71" s="160">
        <f>ROUND(E71*U71,2)</f>
        <v>1.1100000000000001</v>
      </c>
      <c r="W71" s="160"/>
      <c r="X71" s="160" t="s">
        <v>122</v>
      </c>
      <c r="Y71" s="160" t="s">
        <v>123</v>
      </c>
      <c r="Z71" s="150"/>
      <c r="AA71" s="150"/>
      <c r="AB71" s="150"/>
      <c r="AC71" s="150"/>
      <c r="AD71" s="150"/>
      <c r="AE71" s="150"/>
      <c r="AF71" s="150"/>
      <c r="AG71" s="150" t="s">
        <v>124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2" x14ac:dyDescent="0.2">
      <c r="A72" s="157"/>
      <c r="B72" s="158"/>
      <c r="C72" s="187" t="s">
        <v>213</v>
      </c>
      <c r="D72" s="162"/>
      <c r="E72" s="163">
        <v>2.6444999999999999</v>
      </c>
      <c r="F72" s="160"/>
      <c r="G72" s="160"/>
      <c r="H72" s="160"/>
      <c r="I72" s="160"/>
      <c r="J72" s="160"/>
      <c r="K72" s="160"/>
      <c r="L72" s="160"/>
      <c r="M72" s="160"/>
      <c r="N72" s="159"/>
      <c r="O72" s="159"/>
      <c r="P72" s="159"/>
      <c r="Q72" s="159"/>
      <c r="R72" s="160"/>
      <c r="S72" s="160"/>
      <c r="T72" s="160"/>
      <c r="U72" s="160"/>
      <c r="V72" s="160"/>
      <c r="W72" s="160"/>
      <c r="X72" s="160"/>
      <c r="Y72" s="160"/>
      <c r="Z72" s="150"/>
      <c r="AA72" s="150"/>
      <c r="AB72" s="150"/>
      <c r="AC72" s="150"/>
      <c r="AD72" s="150"/>
      <c r="AE72" s="150"/>
      <c r="AF72" s="150"/>
      <c r="AG72" s="150" t="s">
        <v>126</v>
      </c>
      <c r="AH72" s="150">
        <v>0</v>
      </c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73">
        <v>28</v>
      </c>
      <c r="B73" s="174" t="s">
        <v>214</v>
      </c>
      <c r="C73" s="186" t="s">
        <v>215</v>
      </c>
      <c r="D73" s="175" t="s">
        <v>216</v>
      </c>
      <c r="E73" s="176">
        <v>2713.9</v>
      </c>
      <c r="F73" s="177"/>
      <c r="G73" s="178">
        <f>ROUND(E73*F73,2)</f>
        <v>0</v>
      </c>
      <c r="H73" s="161">
        <v>12.02</v>
      </c>
      <c r="I73" s="160">
        <f>ROUND(E73*H73,2)</f>
        <v>32621.08</v>
      </c>
      <c r="J73" s="161">
        <v>53.98</v>
      </c>
      <c r="K73" s="160">
        <f>ROUND(E73*J73,2)</f>
        <v>146496.32000000001</v>
      </c>
      <c r="L73" s="160">
        <v>21</v>
      </c>
      <c r="M73" s="160">
        <f>G73*(1+L73/100)</f>
        <v>0</v>
      </c>
      <c r="N73" s="159">
        <v>5.0000000000000002E-5</v>
      </c>
      <c r="O73" s="159">
        <f>ROUND(E73*N73,2)</f>
        <v>0.14000000000000001</v>
      </c>
      <c r="P73" s="159">
        <v>0</v>
      </c>
      <c r="Q73" s="159">
        <f>ROUND(E73*P73,2)</f>
        <v>0</v>
      </c>
      <c r="R73" s="160"/>
      <c r="S73" s="160" t="s">
        <v>120</v>
      </c>
      <c r="T73" s="160" t="s">
        <v>121</v>
      </c>
      <c r="U73" s="160">
        <v>0.1</v>
      </c>
      <c r="V73" s="160">
        <f>ROUND(E73*U73,2)</f>
        <v>271.39</v>
      </c>
      <c r="W73" s="160"/>
      <c r="X73" s="160" t="s">
        <v>122</v>
      </c>
      <c r="Y73" s="160" t="s">
        <v>123</v>
      </c>
      <c r="Z73" s="150"/>
      <c r="AA73" s="150"/>
      <c r="AB73" s="150"/>
      <c r="AC73" s="150"/>
      <c r="AD73" s="150"/>
      <c r="AE73" s="150"/>
      <c r="AF73" s="150"/>
      <c r="AG73" s="150" t="s">
        <v>124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2" x14ac:dyDescent="0.2">
      <c r="A74" s="157"/>
      <c r="B74" s="158"/>
      <c r="C74" s="187" t="s">
        <v>217</v>
      </c>
      <c r="D74" s="162"/>
      <c r="E74" s="163">
        <v>1453.9</v>
      </c>
      <c r="F74" s="160"/>
      <c r="G74" s="160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60"/>
      <c r="Z74" s="150"/>
      <c r="AA74" s="150"/>
      <c r="AB74" s="150"/>
      <c r="AC74" s="150"/>
      <c r="AD74" s="150"/>
      <c r="AE74" s="150"/>
      <c r="AF74" s="150"/>
      <c r="AG74" s="150" t="s">
        <v>126</v>
      </c>
      <c r="AH74" s="150">
        <v>0</v>
      </c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3" x14ac:dyDescent="0.2">
      <c r="A75" s="157"/>
      <c r="B75" s="158"/>
      <c r="C75" s="187" t="s">
        <v>218</v>
      </c>
      <c r="D75" s="162"/>
      <c r="E75" s="163">
        <v>778</v>
      </c>
      <c r="F75" s="160"/>
      <c r="G75" s="160"/>
      <c r="H75" s="160"/>
      <c r="I75" s="160"/>
      <c r="J75" s="160"/>
      <c r="K75" s="160"/>
      <c r="L75" s="160"/>
      <c r="M75" s="160"/>
      <c r="N75" s="159"/>
      <c r="O75" s="159"/>
      <c r="P75" s="159"/>
      <c r="Q75" s="159"/>
      <c r="R75" s="160"/>
      <c r="S75" s="160"/>
      <c r="T75" s="160"/>
      <c r="U75" s="160"/>
      <c r="V75" s="160"/>
      <c r="W75" s="160"/>
      <c r="X75" s="160"/>
      <c r="Y75" s="160"/>
      <c r="Z75" s="150"/>
      <c r="AA75" s="150"/>
      <c r="AB75" s="150"/>
      <c r="AC75" s="150"/>
      <c r="AD75" s="150"/>
      <c r="AE75" s="150"/>
      <c r="AF75" s="150"/>
      <c r="AG75" s="150" t="s">
        <v>126</v>
      </c>
      <c r="AH75" s="150">
        <v>0</v>
      </c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3" x14ac:dyDescent="0.2">
      <c r="A76" s="157"/>
      <c r="B76" s="158"/>
      <c r="C76" s="187" t="s">
        <v>219</v>
      </c>
      <c r="D76" s="162"/>
      <c r="E76" s="163">
        <v>276</v>
      </c>
      <c r="F76" s="160"/>
      <c r="G76" s="160"/>
      <c r="H76" s="160"/>
      <c r="I76" s="160"/>
      <c r="J76" s="160"/>
      <c r="K76" s="160"/>
      <c r="L76" s="160"/>
      <c r="M76" s="160"/>
      <c r="N76" s="159"/>
      <c r="O76" s="159"/>
      <c r="P76" s="159"/>
      <c r="Q76" s="159"/>
      <c r="R76" s="160"/>
      <c r="S76" s="160"/>
      <c r="T76" s="160"/>
      <c r="U76" s="160"/>
      <c r="V76" s="160"/>
      <c r="W76" s="160"/>
      <c r="X76" s="160"/>
      <c r="Y76" s="160"/>
      <c r="Z76" s="150"/>
      <c r="AA76" s="150"/>
      <c r="AB76" s="150"/>
      <c r="AC76" s="150"/>
      <c r="AD76" s="150"/>
      <c r="AE76" s="150"/>
      <c r="AF76" s="150"/>
      <c r="AG76" s="150" t="s">
        <v>126</v>
      </c>
      <c r="AH76" s="150">
        <v>0</v>
      </c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3" x14ac:dyDescent="0.2">
      <c r="A77" s="157"/>
      <c r="B77" s="158"/>
      <c r="C77" s="187" t="s">
        <v>220</v>
      </c>
      <c r="D77" s="162"/>
      <c r="E77" s="163">
        <v>48</v>
      </c>
      <c r="F77" s="160"/>
      <c r="G77" s="160"/>
      <c r="H77" s="160"/>
      <c r="I77" s="160"/>
      <c r="J77" s="160"/>
      <c r="K77" s="160"/>
      <c r="L77" s="160"/>
      <c r="M77" s="160"/>
      <c r="N77" s="159"/>
      <c r="O77" s="159"/>
      <c r="P77" s="159"/>
      <c r="Q77" s="159"/>
      <c r="R77" s="160"/>
      <c r="S77" s="160"/>
      <c r="T77" s="160"/>
      <c r="U77" s="160"/>
      <c r="V77" s="160"/>
      <c r="W77" s="160"/>
      <c r="X77" s="160"/>
      <c r="Y77" s="160"/>
      <c r="Z77" s="150"/>
      <c r="AA77" s="150"/>
      <c r="AB77" s="150"/>
      <c r="AC77" s="150"/>
      <c r="AD77" s="150"/>
      <c r="AE77" s="150"/>
      <c r="AF77" s="150"/>
      <c r="AG77" s="150" t="s">
        <v>126</v>
      </c>
      <c r="AH77" s="150">
        <v>0</v>
      </c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3" x14ac:dyDescent="0.2">
      <c r="A78" s="157"/>
      <c r="B78" s="158"/>
      <c r="C78" s="187" t="s">
        <v>221</v>
      </c>
      <c r="D78" s="162"/>
      <c r="E78" s="163">
        <v>158</v>
      </c>
      <c r="F78" s="160"/>
      <c r="G78" s="160"/>
      <c r="H78" s="160"/>
      <c r="I78" s="160"/>
      <c r="J78" s="160"/>
      <c r="K78" s="160"/>
      <c r="L78" s="160"/>
      <c r="M78" s="160"/>
      <c r="N78" s="159"/>
      <c r="O78" s="159"/>
      <c r="P78" s="159"/>
      <c r="Q78" s="159"/>
      <c r="R78" s="160"/>
      <c r="S78" s="160"/>
      <c r="T78" s="160"/>
      <c r="U78" s="160"/>
      <c r="V78" s="160"/>
      <c r="W78" s="160"/>
      <c r="X78" s="160"/>
      <c r="Y78" s="160"/>
      <c r="Z78" s="150"/>
      <c r="AA78" s="150"/>
      <c r="AB78" s="150"/>
      <c r="AC78" s="150"/>
      <c r="AD78" s="150"/>
      <c r="AE78" s="150"/>
      <c r="AF78" s="150"/>
      <c r="AG78" s="150" t="s">
        <v>126</v>
      </c>
      <c r="AH78" s="150">
        <v>0</v>
      </c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79">
        <v>29</v>
      </c>
      <c r="B79" s="180" t="s">
        <v>222</v>
      </c>
      <c r="C79" s="188" t="s">
        <v>223</v>
      </c>
      <c r="D79" s="181" t="s">
        <v>224</v>
      </c>
      <c r="E79" s="182">
        <v>1</v>
      </c>
      <c r="F79" s="183"/>
      <c r="G79" s="184">
        <f>ROUND(E79*F79,2)</f>
        <v>0</v>
      </c>
      <c r="H79" s="161">
        <v>0</v>
      </c>
      <c r="I79" s="160">
        <f>ROUND(E79*H79,2)</f>
        <v>0</v>
      </c>
      <c r="J79" s="161">
        <v>3500</v>
      </c>
      <c r="K79" s="160">
        <f>ROUND(E79*J79,2)</f>
        <v>3500</v>
      </c>
      <c r="L79" s="160">
        <v>21</v>
      </c>
      <c r="M79" s="160">
        <f>G79*(1+L79/100)</f>
        <v>0</v>
      </c>
      <c r="N79" s="159">
        <v>0</v>
      </c>
      <c r="O79" s="159">
        <f>ROUND(E79*N79,2)</f>
        <v>0</v>
      </c>
      <c r="P79" s="159">
        <v>0</v>
      </c>
      <c r="Q79" s="159">
        <f>ROUND(E79*P79,2)</f>
        <v>0</v>
      </c>
      <c r="R79" s="160"/>
      <c r="S79" s="160" t="s">
        <v>202</v>
      </c>
      <c r="T79" s="160" t="s">
        <v>131</v>
      </c>
      <c r="U79" s="160">
        <v>0</v>
      </c>
      <c r="V79" s="160">
        <f>ROUND(E79*U79,2)</f>
        <v>0</v>
      </c>
      <c r="W79" s="160"/>
      <c r="X79" s="160" t="s">
        <v>122</v>
      </c>
      <c r="Y79" s="160" t="s">
        <v>123</v>
      </c>
      <c r="Z79" s="150"/>
      <c r="AA79" s="150"/>
      <c r="AB79" s="150"/>
      <c r="AC79" s="150"/>
      <c r="AD79" s="150"/>
      <c r="AE79" s="150"/>
      <c r="AF79" s="150"/>
      <c r="AG79" s="150" t="s">
        <v>124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ht="22.5" outlineLevel="1" x14ac:dyDescent="0.2">
      <c r="A80" s="179">
        <v>30</v>
      </c>
      <c r="B80" s="180" t="s">
        <v>225</v>
      </c>
      <c r="C80" s="188" t="s">
        <v>226</v>
      </c>
      <c r="D80" s="181" t="s">
        <v>174</v>
      </c>
      <c r="E80" s="182">
        <v>1</v>
      </c>
      <c r="F80" s="183"/>
      <c r="G80" s="184">
        <f>ROUND(E80*F80,2)</f>
        <v>0</v>
      </c>
      <c r="H80" s="161">
        <v>0</v>
      </c>
      <c r="I80" s="160">
        <f>ROUND(E80*H80,2)</f>
        <v>0</v>
      </c>
      <c r="J80" s="161">
        <v>14500</v>
      </c>
      <c r="K80" s="160">
        <f>ROUND(E80*J80,2)</f>
        <v>14500</v>
      </c>
      <c r="L80" s="160">
        <v>21</v>
      </c>
      <c r="M80" s="160">
        <f>G80*(1+L80/100)</f>
        <v>0</v>
      </c>
      <c r="N80" s="159">
        <v>0</v>
      </c>
      <c r="O80" s="159">
        <f>ROUND(E80*N80,2)</f>
        <v>0</v>
      </c>
      <c r="P80" s="159">
        <v>0</v>
      </c>
      <c r="Q80" s="159">
        <f>ROUND(E80*P80,2)</f>
        <v>0</v>
      </c>
      <c r="R80" s="160"/>
      <c r="S80" s="160" t="s">
        <v>202</v>
      </c>
      <c r="T80" s="160" t="s">
        <v>131</v>
      </c>
      <c r="U80" s="160">
        <v>0</v>
      </c>
      <c r="V80" s="160">
        <f>ROUND(E80*U80,2)</f>
        <v>0</v>
      </c>
      <c r="W80" s="160"/>
      <c r="X80" s="160" t="s">
        <v>122</v>
      </c>
      <c r="Y80" s="160" t="s">
        <v>123</v>
      </c>
      <c r="Z80" s="150"/>
      <c r="AA80" s="150"/>
      <c r="AB80" s="150"/>
      <c r="AC80" s="150"/>
      <c r="AD80" s="150"/>
      <c r="AE80" s="150"/>
      <c r="AF80" s="150"/>
      <c r="AG80" s="150" t="s">
        <v>124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ht="22.5" outlineLevel="1" x14ac:dyDescent="0.2">
      <c r="A81" s="173">
        <v>31</v>
      </c>
      <c r="B81" s="174" t="s">
        <v>227</v>
      </c>
      <c r="C81" s="186" t="s">
        <v>228</v>
      </c>
      <c r="D81" s="175" t="s">
        <v>216</v>
      </c>
      <c r="E81" s="176">
        <v>3293.9</v>
      </c>
      <c r="F81" s="177"/>
      <c r="G81" s="178">
        <f>ROUND(E81*F81,2)</f>
        <v>0</v>
      </c>
      <c r="H81" s="161">
        <v>0</v>
      </c>
      <c r="I81" s="160">
        <f>ROUND(E81*H81,2)</f>
        <v>0</v>
      </c>
      <c r="J81" s="161">
        <v>55</v>
      </c>
      <c r="K81" s="160">
        <f>ROUND(E81*J81,2)</f>
        <v>181164.5</v>
      </c>
      <c r="L81" s="160">
        <v>21</v>
      </c>
      <c r="M81" s="160">
        <f>G81*(1+L81/100)</f>
        <v>0</v>
      </c>
      <c r="N81" s="159">
        <v>0</v>
      </c>
      <c r="O81" s="159">
        <f>ROUND(E81*N81,2)</f>
        <v>0</v>
      </c>
      <c r="P81" s="159">
        <v>0</v>
      </c>
      <c r="Q81" s="159">
        <f>ROUND(E81*P81,2)</f>
        <v>0</v>
      </c>
      <c r="R81" s="160"/>
      <c r="S81" s="160" t="s">
        <v>202</v>
      </c>
      <c r="T81" s="160" t="s">
        <v>131</v>
      </c>
      <c r="U81" s="160">
        <v>0</v>
      </c>
      <c r="V81" s="160">
        <f>ROUND(E81*U81,2)</f>
        <v>0</v>
      </c>
      <c r="W81" s="160"/>
      <c r="X81" s="160" t="s">
        <v>122</v>
      </c>
      <c r="Y81" s="160" t="s">
        <v>123</v>
      </c>
      <c r="Z81" s="150"/>
      <c r="AA81" s="150"/>
      <c r="AB81" s="150"/>
      <c r="AC81" s="150"/>
      <c r="AD81" s="150"/>
      <c r="AE81" s="150"/>
      <c r="AF81" s="150"/>
      <c r="AG81" s="150" t="s">
        <v>124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2" x14ac:dyDescent="0.2">
      <c r="A82" s="157"/>
      <c r="B82" s="158"/>
      <c r="C82" s="187" t="s">
        <v>217</v>
      </c>
      <c r="D82" s="162"/>
      <c r="E82" s="163">
        <v>1453.9</v>
      </c>
      <c r="F82" s="160"/>
      <c r="G82" s="160"/>
      <c r="H82" s="160"/>
      <c r="I82" s="160"/>
      <c r="J82" s="160"/>
      <c r="K82" s="160"/>
      <c r="L82" s="160"/>
      <c r="M82" s="160"/>
      <c r="N82" s="159"/>
      <c r="O82" s="159"/>
      <c r="P82" s="159"/>
      <c r="Q82" s="159"/>
      <c r="R82" s="160"/>
      <c r="S82" s="160"/>
      <c r="T82" s="160"/>
      <c r="U82" s="160"/>
      <c r="V82" s="160"/>
      <c r="W82" s="160"/>
      <c r="X82" s="160"/>
      <c r="Y82" s="160"/>
      <c r="Z82" s="150"/>
      <c r="AA82" s="150"/>
      <c r="AB82" s="150"/>
      <c r="AC82" s="150"/>
      <c r="AD82" s="150"/>
      <c r="AE82" s="150"/>
      <c r="AF82" s="150"/>
      <c r="AG82" s="150" t="s">
        <v>126</v>
      </c>
      <c r="AH82" s="150">
        <v>0</v>
      </c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3" x14ac:dyDescent="0.2">
      <c r="A83" s="157"/>
      <c r="B83" s="158"/>
      <c r="C83" s="187" t="s">
        <v>218</v>
      </c>
      <c r="D83" s="162"/>
      <c r="E83" s="163">
        <v>778</v>
      </c>
      <c r="F83" s="160"/>
      <c r="G83" s="160"/>
      <c r="H83" s="160"/>
      <c r="I83" s="160"/>
      <c r="J83" s="160"/>
      <c r="K83" s="160"/>
      <c r="L83" s="160"/>
      <c r="M83" s="160"/>
      <c r="N83" s="159"/>
      <c r="O83" s="159"/>
      <c r="P83" s="159"/>
      <c r="Q83" s="159"/>
      <c r="R83" s="160"/>
      <c r="S83" s="160"/>
      <c r="T83" s="160"/>
      <c r="U83" s="160"/>
      <c r="V83" s="160"/>
      <c r="W83" s="160"/>
      <c r="X83" s="160"/>
      <c r="Y83" s="160"/>
      <c r="Z83" s="150"/>
      <c r="AA83" s="150"/>
      <c r="AB83" s="150"/>
      <c r="AC83" s="150"/>
      <c r="AD83" s="150"/>
      <c r="AE83" s="150"/>
      <c r="AF83" s="150"/>
      <c r="AG83" s="150" t="s">
        <v>126</v>
      </c>
      <c r="AH83" s="150">
        <v>0</v>
      </c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3" x14ac:dyDescent="0.2">
      <c r="A84" s="157"/>
      <c r="B84" s="158"/>
      <c r="C84" s="187" t="s">
        <v>219</v>
      </c>
      <c r="D84" s="162"/>
      <c r="E84" s="163">
        <v>276</v>
      </c>
      <c r="F84" s="160"/>
      <c r="G84" s="160"/>
      <c r="H84" s="160"/>
      <c r="I84" s="160"/>
      <c r="J84" s="160"/>
      <c r="K84" s="160"/>
      <c r="L84" s="160"/>
      <c r="M84" s="160"/>
      <c r="N84" s="159"/>
      <c r="O84" s="159"/>
      <c r="P84" s="159"/>
      <c r="Q84" s="159"/>
      <c r="R84" s="160"/>
      <c r="S84" s="160"/>
      <c r="T84" s="160"/>
      <c r="U84" s="160"/>
      <c r="V84" s="160"/>
      <c r="W84" s="160"/>
      <c r="X84" s="160"/>
      <c r="Y84" s="160"/>
      <c r="Z84" s="150"/>
      <c r="AA84" s="150"/>
      <c r="AB84" s="150"/>
      <c r="AC84" s="150"/>
      <c r="AD84" s="150"/>
      <c r="AE84" s="150"/>
      <c r="AF84" s="150"/>
      <c r="AG84" s="150" t="s">
        <v>126</v>
      </c>
      <c r="AH84" s="150">
        <v>0</v>
      </c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3" x14ac:dyDescent="0.2">
      <c r="A85" s="157"/>
      <c r="B85" s="158"/>
      <c r="C85" s="187" t="s">
        <v>220</v>
      </c>
      <c r="D85" s="162"/>
      <c r="E85" s="163">
        <v>48</v>
      </c>
      <c r="F85" s="160"/>
      <c r="G85" s="160"/>
      <c r="H85" s="160"/>
      <c r="I85" s="160"/>
      <c r="J85" s="160"/>
      <c r="K85" s="160"/>
      <c r="L85" s="160"/>
      <c r="M85" s="160"/>
      <c r="N85" s="159"/>
      <c r="O85" s="159"/>
      <c r="P85" s="159"/>
      <c r="Q85" s="159"/>
      <c r="R85" s="160"/>
      <c r="S85" s="160"/>
      <c r="T85" s="160"/>
      <c r="U85" s="160"/>
      <c r="V85" s="160"/>
      <c r="W85" s="160"/>
      <c r="X85" s="160"/>
      <c r="Y85" s="160"/>
      <c r="Z85" s="150"/>
      <c r="AA85" s="150"/>
      <c r="AB85" s="150"/>
      <c r="AC85" s="150"/>
      <c r="AD85" s="150"/>
      <c r="AE85" s="150"/>
      <c r="AF85" s="150"/>
      <c r="AG85" s="150" t="s">
        <v>126</v>
      </c>
      <c r="AH85" s="150">
        <v>0</v>
      </c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3" x14ac:dyDescent="0.2">
      <c r="A86" s="157"/>
      <c r="B86" s="158"/>
      <c r="C86" s="187" t="s">
        <v>221</v>
      </c>
      <c r="D86" s="162"/>
      <c r="E86" s="163">
        <v>158</v>
      </c>
      <c r="F86" s="160"/>
      <c r="G86" s="160"/>
      <c r="H86" s="160"/>
      <c r="I86" s="160"/>
      <c r="J86" s="160"/>
      <c r="K86" s="160"/>
      <c r="L86" s="160"/>
      <c r="M86" s="160"/>
      <c r="N86" s="159"/>
      <c r="O86" s="159"/>
      <c r="P86" s="159"/>
      <c r="Q86" s="159"/>
      <c r="R86" s="160"/>
      <c r="S86" s="160"/>
      <c r="T86" s="160"/>
      <c r="U86" s="160"/>
      <c r="V86" s="160"/>
      <c r="W86" s="160"/>
      <c r="X86" s="160"/>
      <c r="Y86" s="160"/>
      <c r="Z86" s="150"/>
      <c r="AA86" s="150"/>
      <c r="AB86" s="150"/>
      <c r="AC86" s="150"/>
      <c r="AD86" s="150"/>
      <c r="AE86" s="150"/>
      <c r="AF86" s="150"/>
      <c r="AG86" s="150" t="s">
        <v>126</v>
      </c>
      <c r="AH86" s="150">
        <v>0</v>
      </c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3" x14ac:dyDescent="0.2">
      <c r="A87" s="157"/>
      <c r="B87" s="158"/>
      <c r="C87" s="187" t="s">
        <v>229</v>
      </c>
      <c r="D87" s="162"/>
      <c r="E87" s="163">
        <v>30</v>
      </c>
      <c r="F87" s="160"/>
      <c r="G87" s="160"/>
      <c r="H87" s="160"/>
      <c r="I87" s="160"/>
      <c r="J87" s="160"/>
      <c r="K87" s="160"/>
      <c r="L87" s="160"/>
      <c r="M87" s="160"/>
      <c r="N87" s="159"/>
      <c r="O87" s="159"/>
      <c r="P87" s="159"/>
      <c r="Q87" s="159"/>
      <c r="R87" s="160"/>
      <c r="S87" s="160"/>
      <c r="T87" s="160"/>
      <c r="U87" s="160"/>
      <c r="V87" s="160"/>
      <c r="W87" s="160"/>
      <c r="X87" s="160"/>
      <c r="Y87" s="160"/>
      <c r="Z87" s="150"/>
      <c r="AA87" s="150"/>
      <c r="AB87" s="150"/>
      <c r="AC87" s="150"/>
      <c r="AD87" s="150"/>
      <c r="AE87" s="150"/>
      <c r="AF87" s="150"/>
      <c r="AG87" s="150" t="s">
        <v>126</v>
      </c>
      <c r="AH87" s="150">
        <v>0</v>
      </c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3" x14ac:dyDescent="0.2">
      <c r="A88" s="157"/>
      <c r="B88" s="158"/>
      <c r="C88" s="187" t="s">
        <v>230</v>
      </c>
      <c r="D88" s="162"/>
      <c r="E88" s="163">
        <v>550</v>
      </c>
      <c r="F88" s="160"/>
      <c r="G88" s="160"/>
      <c r="H88" s="160"/>
      <c r="I88" s="160"/>
      <c r="J88" s="160"/>
      <c r="K88" s="160"/>
      <c r="L88" s="160"/>
      <c r="M88" s="160"/>
      <c r="N88" s="159"/>
      <c r="O88" s="159"/>
      <c r="P88" s="159"/>
      <c r="Q88" s="159"/>
      <c r="R88" s="160"/>
      <c r="S88" s="160"/>
      <c r="T88" s="160"/>
      <c r="U88" s="160"/>
      <c r="V88" s="160"/>
      <c r="W88" s="160"/>
      <c r="X88" s="160"/>
      <c r="Y88" s="160"/>
      <c r="Z88" s="150"/>
      <c r="AA88" s="150"/>
      <c r="AB88" s="150"/>
      <c r="AC88" s="150"/>
      <c r="AD88" s="150"/>
      <c r="AE88" s="150"/>
      <c r="AF88" s="150"/>
      <c r="AG88" s="150" t="s">
        <v>126</v>
      </c>
      <c r="AH88" s="150">
        <v>0</v>
      </c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ht="56.25" outlineLevel="1" x14ac:dyDescent="0.2">
      <c r="A89" s="179">
        <v>32</v>
      </c>
      <c r="B89" s="180" t="s">
        <v>231</v>
      </c>
      <c r="C89" s="188" t="s">
        <v>292</v>
      </c>
      <c r="D89" s="181" t="s">
        <v>174</v>
      </c>
      <c r="E89" s="182">
        <v>1</v>
      </c>
      <c r="F89" s="183"/>
      <c r="G89" s="184">
        <f>ROUND(E89*F89,2)</f>
        <v>0</v>
      </c>
      <c r="H89" s="161">
        <v>0</v>
      </c>
      <c r="I89" s="160">
        <f>ROUND(E89*H89,2)</f>
        <v>0</v>
      </c>
      <c r="J89" s="161">
        <v>60000</v>
      </c>
      <c r="K89" s="160">
        <f>ROUND(E89*J89,2)</f>
        <v>60000</v>
      </c>
      <c r="L89" s="160">
        <v>21</v>
      </c>
      <c r="M89" s="160">
        <f>G89*(1+L89/100)</f>
        <v>0</v>
      </c>
      <c r="N89" s="159">
        <v>0</v>
      </c>
      <c r="O89" s="159">
        <f>ROUND(E89*N89,2)</f>
        <v>0</v>
      </c>
      <c r="P89" s="159">
        <v>0</v>
      </c>
      <c r="Q89" s="159">
        <f>ROUND(E89*P89,2)</f>
        <v>0</v>
      </c>
      <c r="R89" s="160"/>
      <c r="S89" s="160" t="s">
        <v>202</v>
      </c>
      <c r="T89" s="160" t="s">
        <v>131</v>
      </c>
      <c r="U89" s="160">
        <v>0</v>
      </c>
      <c r="V89" s="160">
        <f>ROUND(E89*U89,2)</f>
        <v>0</v>
      </c>
      <c r="W89" s="160"/>
      <c r="X89" s="160" t="s">
        <v>122</v>
      </c>
      <c r="Y89" s="160" t="s">
        <v>123</v>
      </c>
      <c r="Z89" s="150"/>
      <c r="AA89" s="150"/>
      <c r="AB89" s="150"/>
      <c r="AC89" s="150"/>
      <c r="AD89" s="150"/>
      <c r="AE89" s="150"/>
      <c r="AF89" s="150"/>
      <c r="AG89" s="150" t="s">
        <v>124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73">
        <v>33</v>
      </c>
      <c r="B90" s="174" t="s">
        <v>232</v>
      </c>
      <c r="C90" s="186" t="s">
        <v>233</v>
      </c>
      <c r="D90" s="175" t="s">
        <v>234</v>
      </c>
      <c r="E90" s="176">
        <v>35</v>
      </c>
      <c r="F90" s="177"/>
      <c r="G90" s="178">
        <f>ROUND(E90*F90,2)</f>
        <v>0</v>
      </c>
      <c r="H90" s="161">
        <v>0</v>
      </c>
      <c r="I90" s="160">
        <f>ROUND(E90*H90,2)</f>
        <v>0</v>
      </c>
      <c r="J90" s="161">
        <v>606</v>
      </c>
      <c r="K90" s="160">
        <f>ROUND(E90*J90,2)</f>
        <v>21210</v>
      </c>
      <c r="L90" s="160">
        <v>21</v>
      </c>
      <c r="M90" s="160">
        <f>G90*(1+L90/100)</f>
        <v>0</v>
      </c>
      <c r="N90" s="159">
        <v>0</v>
      </c>
      <c r="O90" s="159">
        <f>ROUND(E90*N90,2)</f>
        <v>0</v>
      </c>
      <c r="P90" s="159">
        <v>0</v>
      </c>
      <c r="Q90" s="159">
        <f>ROUND(E90*P90,2)</f>
        <v>0</v>
      </c>
      <c r="R90" s="160" t="s">
        <v>235</v>
      </c>
      <c r="S90" s="160" t="s">
        <v>120</v>
      </c>
      <c r="T90" s="160" t="s">
        <v>121</v>
      </c>
      <c r="U90" s="160">
        <v>1</v>
      </c>
      <c r="V90" s="160">
        <f>ROUND(E90*U90,2)</f>
        <v>35</v>
      </c>
      <c r="W90" s="160"/>
      <c r="X90" s="160" t="s">
        <v>236</v>
      </c>
      <c r="Y90" s="160" t="s">
        <v>123</v>
      </c>
      <c r="Z90" s="150"/>
      <c r="AA90" s="150"/>
      <c r="AB90" s="150"/>
      <c r="AC90" s="150"/>
      <c r="AD90" s="150"/>
      <c r="AE90" s="150"/>
      <c r="AF90" s="150"/>
      <c r="AG90" s="150" t="s">
        <v>237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2" x14ac:dyDescent="0.2">
      <c r="A91" s="157"/>
      <c r="B91" s="158"/>
      <c r="C91" s="187" t="s">
        <v>238</v>
      </c>
      <c r="D91" s="162"/>
      <c r="E91" s="163">
        <v>35</v>
      </c>
      <c r="F91" s="160"/>
      <c r="G91" s="160"/>
      <c r="H91" s="160"/>
      <c r="I91" s="160"/>
      <c r="J91" s="160"/>
      <c r="K91" s="160"/>
      <c r="L91" s="160"/>
      <c r="M91" s="160"/>
      <c r="N91" s="159"/>
      <c r="O91" s="159"/>
      <c r="P91" s="159"/>
      <c r="Q91" s="159"/>
      <c r="R91" s="160"/>
      <c r="S91" s="160"/>
      <c r="T91" s="160"/>
      <c r="U91" s="160"/>
      <c r="V91" s="160"/>
      <c r="W91" s="160"/>
      <c r="X91" s="160"/>
      <c r="Y91" s="160"/>
      <c r="Z91" s="150"/>
      <c r="AA91" s="150"/>
      <c r="AB91" s="150"/>
      <c r="AC91" s="150"/>
      <c r="AD91" s="150"/>
      <c r="AE91" s="150"/>
      <c r="AF91" s="150"/>
      <c r="AG91" s="150" t="s">
        <v>126</v>
      </c>
      <c r="AH91" s="150">
        <v>0</v>
      </c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73">
        <v>34</v>
      </c>
      <c r="B92" s="174" t="s">
        <v>239</v>
      </c>
      <c r="C92" s="186" t="s">
        <v>240</v>
      </c>
      <c r="D92" s="175" t="s">
        <v>135</v>
      </c>
      <c r="E92" s="176">
        <v>0.17380000000000001</v>
      </c>
      <c r="F92" s="177"/>
      <c r="G92" s="178">
        <f>ROUND(E92*F92,2)</f>
        <v>0</v>
      </c>
      <c r="H92" s="161">
        <v>34960</v>
      </c>
      <c r="I92" s="160">
        <f>ROUND(E92*H92,2)</f>
        <v>6076.05</v>
      </c>
      <c r="J92" s="161">
        <v>0</v>
      </c>
      <c r="K92" s="160">
        <f>ROUND(E92*J92,2)</f>
        <v>0</v>
      </c>
      <c r="L92" s="160">
        <v>21</v>
      </c>
      <c r="M92" s="160">
        <f>G92*(1+L92/100)</f>
        <v>0</v>
      </c>
      <c r="N92" s="159">
        <v>1</v>
      </c>
      <c r="O92" s="159">
        <f>ROUND(E92*N92,2)</f>
        <v>0.17</v>
      </c>
      <c r="P92" s="159">
        <v>0</v>
      </c>
      <c r="Q92" s="159">
        <f>ROUND(E92*P92,2)</f>
        <v>0</v>
      </c>
      <c r="R92" s="160" t="s">
        <v>136</v>
      </c>
      <c r="S92" s="160" t="s">
        <v>120</v>
      </c>
      <c r="T92" s="160" t="s">
        <v>121</v>
      </c>
      <c r="U92" s="160">
        <v>0</v>
      </c>
      <c r="V92" s="160">
        <f>ROUND(E92*U92,2)</f>
        <v>0</v>
      </c>
      <c r="W92" s="160"/>
      <c r="X92" s="160" t="s">
        <v>137</v>
      </c>
      <c r="Y92" s="160" t="s">
        <v>123</v>
      </c>
      <c r="Z92" s="150"/>
      <c r="AA92" s="150"/>
      <c r="AB92" s="150"/>
      <c r="AC92" s="150"/>
      <c r="AD92" s="150"/>
      <c r="AE92" s="150"/>
      <c r="AF92" s="150"/>
      <c r="AG92" s="150" t="s">
        <v>138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2" x14ac:dyDescent="0.2">
      <c r="A93" s="157"/>
      <c r="B93" s="158"/>
      <c r="C93" s="187" t="s">
        <v>241</v>
      </c>
      <c r="D93" s="162"/>
      <c r="E93" s="163">
        <v>0.17380000000000001</v>
      </c>
      <c r="F93" s="160"/>
      <c r="G93" s="160"/>
      <c r="H93" s="160"/>
      <c r="I93" s="160"/>
      <c r="J93" s="160"/>
      <c r="K93" s="160"/>
      <c r="L93" s="160"/>
      <c r="M93" s="160"/>
      <c r="N93" s="159"/>
      <c r="O93" s="159"/>
      <c r="P93" s="159"/>
      <c r="Q93" s="159"/>
      <c r="R93" s="160"/>
      <c r="S93" s="160"/>
      <c r="T93" s="160"/>
      <c r="U93" s="160"/>
      <c r="V93" s="160"/>
      <c r="W93" s="160"/>
      <c r="X93" s="160"/>
      <c r="Y93" s="160"/>
      <c r="Z93" s="150"/>
      <c r="AA93" s="150"/>
      <c r="AB93" s="150"/>
      <c r="AC93" s="150"/>
      <c r="AD93" s="150"/>
      <c r="AE93" s="150"/>
      <c r="AF93" s="150"/>
      <c r="AG93" s="150" t="s">
        <v>126</v>
      </c>
      <c r="AH93" s="150">
        <v>0</v>
      </c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">
      <c r="A94" s="173">
        <v>35</v>
      </c>
      <c r="B94" s="174" t="s">
        <v>242</v>
      </c>
      <c r="C94" s="186" t="s">
        <v>243</v>
      </c>
      <c r="D94" s="175" t="s">
        <v>135</v>
      </c>
      <c r="E94" s="176">
        <v>0.30359999999999998</v>
      </c>
      <c r="F94" s="177"/>
      <c r="G94" s="178">
        <f>ROUND(E94*F94,2)</f>
        <v>0</v>
      </c>
      <c r="H94" s="161">
        <v>36480</v>
      </c>
      <c r="I94" s="160">
        <f>ROUND(E94*H94,2)</f>
        <v>11075.33</v>
      </c>
      <c r="J94" s="161">
        <v>0</v>
      </c>
      <c r="K94" s="160">
        <f>ROUND(E94*J94,2)</f>
        <v>0</v>
      </c>
      <c r="L94" s="160">
        <v>21</v>
      </c>
      <c r="M94" s="160">
        <f>G94*(1+L94/100)</f>
        <v>0</v>
      </c>
      <c r="N94" s="159">
        <v>1</v>
      </c>
      <c r="O94" s="159">
        <f>ROUND(E94*N94,2)</f>
        <v>0.3</v>
      </c>
      <c r="P94" s="159">
        <v>0</v>
      </c>
      <c r="Q94" s="159">
        <f>ROUND(E94*P94,2)</f>
        <v>0</v>
      </c>
      <c r="R94" s="160" t="s">
        <v>136</v>
      </c>
      <c r="S94" s="160" t="s">
        <v>120</v>
      </c>
      <c r="T94" s="160" t="s">
        <v>121</v>
      </c>
      <c r="U94" s="160">
        <v>0</v>
      </c>
      <c r="V94" s="160">
        <f>ROUND(E94*U94,2)</f>
        <v>0</v>
      </c>
      <c r="W94" s="160"/>
      <c r="X94" s="160" t="s">
        <v>137</v>
      </c>
      <c r="Y94" s="160" t="s">
        <v>123</v>
      </c>
      <c r="Z94" s="150"/>
      <c r="AA94" s="150"/>
      <c r="AB94" s="150"/>
      <c r="AC94" s="150"/>
      <c r="AD94" s="150"/>
      <c r="AE94" s="150"/>
      <c r="AF94" s="150"/>
      <c r="AG94" s="150" t="s">
        <v>138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2" x14ac:dyDescent="0.2">
      <c r="A95" s="157"/>
      <c r="B95" s="158"/>
      <c r="C95" s="187" t="s">
        <v>244</v>
      </c>
      <c r="D95" s="162"/>
      <c r="E95" s="163">
        <v>0.30359999999999998</v>
      </c>
      <c r="F95" s="160"/>
      <c r="G95" s="160"/>
      <c r="H95" s="160"/>
      <c r="I95" s="160"/>
      <c r="J95" s="160"/>
      <c r="K95" s="160"/>
      <c r="L95" s="160"/>
      <c r="M95" s="160"/>
      <c r="N95" s="159"/>
      <c r="O95" s="159"/>
      <c r="P95" s="159"/>
      <c r="Q95" s="159"/>
      <c r="R95" s="160"/>
      <c r="S95" s="160"/>
      <c r="T95" s="160"/>
      <c r="U95" s="160"/>
      <c r="V95" s="160"/>
      <c r="W95" s="160"/>
      <c r="X95" s="160"/>
      <c r="Y95" s="160"/>
      <c r="Z95" s="150"/>
      <c r="AA95" s="150"/>
      <c r="AB95" s="150"/>
      <c r="AC95" s="150"/>
      <c r="AD95" s="150"/>
      <c r="AE95" s="150"/>
      <c r="AF95" s="150"/>
      <c r="AG95" s="150" t="s">
        <v>126</v>
      </c>
      <c r="AH95" s="150">
        <v>0</v>
      </c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ht="22.5" outlineLevel="1" x14ac:dyDescent="0.2">
      <c r="A96" s="173">
        <v>36</v>
      </c>
      <c r="B96" s="174" t="s">
        <v>245</v>
      </c>
      <c r="C96" s="186" t="s">
        <v>246</v>
      </c>
      <c r="D96" s="175" t="s">
        <v>191</v>
      </c>
      <c r="E96" s="176">
        <v>16.5</v>
      </c>
      <c r="F96" s="177"/>
      <c r="G96" s="178">
        <f>ROUND(E96*F96,2)</f>
        <v>0</v>
      </c>
      <c r="H96" s="161">
        <v>319</v>
      </c>
      <c r="I96" s="160">
        <f>ROUND(E96*H96,2)</f>
        <v>5263.5</v>
      </c>
      <c r="J96" s="161">
        <v>0</v>
      </c>
      <c r="K96" s="160">
        <f>ROUND(E96*J96,2)</f>
        <v>0</v>
      </c>
      <c r="L96" s="160">
        <v>21</v>
      </c>
      <c r="M96" s="160">
        <f>G96*(1+L96/100)</f>
        <v>0</v>
      </c>
      <c r="N96" s="159">
        <v>3.7699999999999999E-3</v>
      </c>
      <c r="O96" s="159">
        <f>ROUND(E96*N96,2)</f>
        <v>0.06</v>
      </c>
      <c r="P96" s="159">
        <v>0</v>
      </c>
      <c r="Q96" s="159">
        <f>ROUND(E96*P96,2)</f>
        <v>0</v>
      </c>
      <c r="R96" s="160" t="s">
        <v>136</v>
      </c>
      <c r="S96" s="160" t="s">
        <v>120</v>
      </c>
      <c r="T96" s="160" t="s">
        <v>121</v>
      </c>
      <c r="U96" s="160">
        <v>0</v>
      </c>
      <c r="V96" s="160">
        <f>ROUND(E96*U96,2)</f>
        <v>0</v>
      </c>
      <c r="W96" s="160"/>
      <c r="X96" s="160" t="s">
        <v>137</v>
      </c>
      <c r="Y96" s="160" t="s">
        <v>123</v>
      </c>
      <c r="Z96" s="150"/>
      <c r="AA96" s="150"/>
      <c r="AB96" s="150"/>
      <c r="AC96" s="150"/>
      <c r="AD96" s="150"/>
      <c r="AE96" s="150"/>
      <c r="AF96" s="150"/>
      <c r="AG96" s="150" t="s">
        <v>138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2" x14ac:dyDescent="0.2">
      <c r="A97" s="157"/>
      <c r="B97" s="158"/>
      <c r="C97" s="187" t="s">
        <v>247</v>
      </c>
      <c r="D97" s="162"/>
      <c r="E97" s="163">
        <v>16.5</v>
      </c>
      <c r="F97" s="160"/>
      <c r="G97" s="160"/>
      <c r="H97" s="160"/>
      <c r="I97" s="160"/>
      <c r="J97" s="160"/>
      <c r="K97" s="160"/>
      <c r="L97" s="160"/>
      <c r="M97" s="160"/>
      <c r="N97" s="159"/>
      <c r="O97" s="159"/>
      <c r="P97" s="159"/>
      <c r="Q97" s="159"/>
      <c r="R97" s="160"/>
      <c r="S97" s="160"/>
      <c r="T97" s="160"/>
      <c r="U97" s="160"/>
      <c r="V97" s="160"/>
      <c r="W97" s="160"/>
      <c r="X97" s="160"/>
      <c r="Y97" s="160"/>
      <c r="Z97" s="150"/>
      <c r="AA97" s="150"/>
      <c r="AB97" s="150"/>
      <c r="AC97" s="150"/>
      <c r="AD97" s="150"/>
      <c r="AE97" s="150"/>
      <c r="AF97" s="150"/>
      <c r="AG97" s="150" t="s">
        <v>126</v>
      </c>
      <c r="AH97" s="150">
        <v>0</v>
      </c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ht="22.5" outlineLevel="1" x14ac:dyDescent="0.2">
      <c r="A98" s="173">
        <v>37</v>
      </c>
      <c r="B98" s="174" t="s">
        <v>248</v>
      </c>
      <c r="C98" s="186" t="s">
        <v>249</v>
      </c>
      <c r="D98" s="175" t="s">
        <v>191</v>
      </c>
      <c r="E98" s="176">
        <v>9.9</v>
      </c>
      <c r="F98" s="177"/>
      <c r="G98" s="178">
        <f>ROUND(E98*F98,2)</f>
        <v>0</v>
      </c>
      <c r="H98" s="161">
        <v>4290</v>
      </c>
      <c r="I98" s="160">
        <f>ROUND(E98*H98,2)</f>
        <v>42471</v>
      </c>
      <c r="J98" s="161">
        <v>0</v>
      </c>
      <c r="K98" s="160">
        <f>ROUND(E98*J98,2)</f>
        <v>0</v>
      </c>
      <c r="L98" s="160">
        <v>21</v>
      </c>
      <c r="M98" s="160">
        <f>G98*(1+L98/100)</f>
        <v>0</v>
      </c>
      <c r="N98" s="159">
        <v>5.8000000000000003E-2</v>
      </c>
      <c r="O98" s="159">
        <f>ROUND(E98*N98,2)</f>
        <v>0.56999999999999995</v>
      </c>
      <c r="P98" s="159">
        <v>0</v>
      </c>
      <c r="Q98" s="159">
        <f>ROUND(E98*P98,2)</f>
        <v>0</v>
      </c>
      <c r="R98" s="160" t="s">
        <v>136</v>
      </c>
      <c r="S98" s="160" t="s">
        <v>120</v>
      </c>
      <c r="T98" s="160" t="s">
        <v>121</v>
      </c>
      <c r="U98" s="160">
        <v>0</v>
      </c>
      <c r="V98" s="160">
        <f>ROUND(E98*U98,2)</f>
        <v>0</v>
      </c>
      <c r="W98" s="160"/>
      <c r="X98" s="160" t="s">
        <v>137</v>
      </c>
      <c r="Y98" s="160" t="s">
        <v>123</v>
      </c>
      <c r="Z98" s="150"/>
      <c r="AA98" s="150"/>
      <c r="AB98" s="150"/>
      <c r="AC98" s="150"/>
      <c r="AD98" s="150"/>
      <c r="AE98" s="150"/>
      <c r="AF98" s="150"/>
      <c r="AG98" s="150" t="s">
        <v>138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2" x14ac:dyDescent="0.2">
      <c r="A99" s="157"/>
      <c r="B99" s="158"/>
      <c r="C99" s="187" t="s">
        <v>250</v>
      </c>
      <c r="D99" s="162"/>
      <c r="E99" s="163">
        <v>9.9</v>
      </c>
      <c r="F99" s="160"/>
      <c r="G99" s="160"/>
      <c r="H99" s="160"/>
      <c r="I99" s="160"/>
      <c r="J99" s="160"/>
      <c r="K99" s="160"/>
      <c r="L99" s="160"/>
      <c r="M99" s="160"/>
      <c r="N99" s="159"/>
      <c r="O99" s="159"/>
      <c r="P99" s="159"/>
      <c r="Q99" s="159"/>
      <c r="R99" s="160"/>
      <c r="S99" s="160"/>
      <c r="T99" s="160"/>
      <c r="U99" s="160"/>
      <c r="V99" s="160"/>
      <c r="W99" s="160"/>
      <c r="X99" s="160"/>
      <c r="Y99" s="160"/>
      <c r="Z99" s="150"/>
      <c r="AA99" s="150"/>
      <c r="AB99" s="150"/>
      <c r="AC99" s="150"/>
      <c r="AD99" s="150"/>
      <c r="AE99" s="150"/>
      <c r="AF99" s="150"/>
      <c r="AG99" s="150" t="s">
        <v>126</v>
      </c>
      <c r="AH99" s="150">
        <v>0</v>
      </c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ht="22.5" outlineLevel="1" x14ac:dyDescent="0.2">
      <c r="A100" s="173">
        <v>38</v>
      </c>
      <c r="B100" s="174" t="s">
        <v>251</v>
      </c>
      <c r="C100" s="186" t="s">
        <v>252</v>
      </c>
      <c r="D100" s="175" t="s">
        <v>135</v>
      </c>
      <c r="E100" s="176">
        <v>0.65142</v>
      </c>
      <c r="F100" s="177"/>
      <c r="G100" s="178">
        <f>ROUND(E100*F100,2)</f>
        <v>0</v>
      </c>
      <c r="H100" s="161">
        <v>45140</v>
      </c>
      <c r="I100" s="160">
        <f>ROUND(E100*H100,2)</f>
        <v>29405.1</v>
      </c>
      <c r="J100" s="161">
        <v>0</v>
      </c>
      <c r="K100" s="160">
        <f>ROUND(E100*J100,2)</f>
        <v>0</v>
      </c>
      <c r="L100" s="160">
        <v>21</v>
      </c>
      <c r="M100" s="160">
        <f>G100*(1+L100/100)</f>
        <v>0</v>
      </c>
      <c r="N100" s="159">
        <v>1</v>
      </c>
      <c r="O100" s="159">
        <f>ROUND(E100*N100,2)</f>
        <v>0.65</v>
      </c>
      <c r="P100" s="159">
        <v>0</v>
      </c>
      <c r="Q100" s="159">
        <f>ROUND(E100*P100,2)</f>
        <v>0</v>
      </c>
      <c r="R100" s="160"/>
      <c r="S100" s="160" t="s">
        <v>202</v>
      </c>
      <c r="T100" s="160" t="s">
        <v>121</v>
      </c>
      <c r="U100" s="160">
        <v>0</v>
      </c>
      <c r="V100" s="160">
        <f>ROUND(E100*U100,2)</f>
        <v>0</v>
      </c>
      <c r="W100" s="160"/>
      <c r="X100" s="160" t="s">
        <v>137</v>
      </c>
      <c r="Y100" s="160" t="s">
        <v>123</v>
      </c>
      <c r="Z100" s="150"/>
      <c r="AA100" s="150"/>
      <c r="AB100" s="150"/>
      <c r="AC100" s="150"/>
      <c r="AD100" s="150"/>
      <c r="AE100" s="150"/>
      <c r="AF100" s="150"/>
      <c r="AG100" s="150" t="s">
        <v>138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2" x14ac:dyDescent="0.2">
      <c r="A101" s="157"/>
      <c r="B101" s="158"/>
      <c r="C101" s="187" t="s">
        <v>253</v>
      </c>
      <c r="D101" s="162"/>
      <c r="E101" s="163">
        <v>0.65142</v>
      </c>
      <c r="F101" s="160"/>
      <c r="G101" s="160"/>
      <c r="H101" s="160"/>
      <c r="I101" s="160"/>
      <c r="J101" s="160"/>
      <c r="K101" s="160"/>
      <c r="L101" s="160"/>
      <c r="M101" s="160"/>
      <c r="N101" s="159"/>
      <c r="O101" s="159"/>
      <c r="P101" s="159"/>
      <c r="Q101" s="159"/>
      <c r="R101" s="160"/>
      <c r="S101" s="160"/>
      <c r="T101" s="160"/>
      <c r="U101" s="160"/>
      <c r="V101" s="160"/>
      <c r="W101" s="160"/>
      <c r="X101" s="160"/>
      <c r="Y101" s="160"/>
      <c r="Z101" s="150"/>
      <c r="AA101" s="150"/>
      <c r="AB101" s="150"/>
      <c r="AC101" s="150"/>
      <c r="AD101" s="150"/>
      <c r="AE101" s="150"/>
      <c r="AF101" s="150"/>
      <c r="AG101" s="150" t="s">
        <v>126</v>
      </c>
      <c r="AH101" s="150">
        <v>0</v>
      </c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ht="22.5" outlineLevel="1" x14ac:dyDescent="0.2">
      <c r="A102" s="173">
        <v>39</v>
      </c>
      <c r="B102" s="174" t="s">
        <v>254</v>
      </c>
      <c r="C102" s="186" t="s">
        <v>255</v>
      </c>
      <c r="D102" s="175" t="s">
        <v>135</v>
      </c>
      <c r="E102" s="176">
        <v>0.37422</v>
      </c>
      <c r="F102" s="177"/>
      <c r="G102" s="178">
        <f>ROUND(E102*F102,2)</f>
        <v>0</v>
      </c>
      <c r="H102" s="161">
        <v>45140</v>
      </c>
      <c r="I102" s="160">
        <f>ROUND(E102*H102,2)</f>
        <v>16892.29</v>
      </c>
      <c r="J102" s="161">
        <v>0</v>
      </c>
      <c r="K102" s="160">
        <f>ROUND(E102*J102,2)</f>
        <v>0</v>
      </c>
      <c r="L102" s="160">
        <v>21</v>
      </c>
      <c r="M102" s="160">
        <f>G102*(1+L102/100)</f>
        <v>0</v>
      </c>
      <c r="N102" s="159">
        <v>1</v>
      </c>
      <c r="O102" s="159">
        <f>ROUND(E102*N102,2)</f>
        <v>0.37</v>
      </c>
      <c r="P102" s="159">
        <v>0</v>
      </c>
      <c r="Q102" s="159">
        <f>ROUND(E102*P102,2)</f>
        <v>0</v>
      </c>
      <c r="R102" s="160"/>
      <c r="S102" s="160" t="s">
        <v>202</v>
      </c>
      <c r="T102" s="160" t="s">
        <v>121</v>
      </c>
      <c r="U102" s="160">
        <v>0</v>
      </c>
      <c r="V102" s="160">
        <f>ROUND(E102*U102,2)</f>
        <v>0</v>
      </c>
      <c r="W102" s="160"/>
      <c r="X102" s="160" t="s">
        <v>137</v>
      </c>
      <c r="Y102" s="160" t="s">
        <v>123</v>
      </c>
      <c r="Z102" s="150"/>
      <c r="AA102" s="150"/>
      <c r="AB102" s="150"/>
      <c r="AC102" s="150"/>
      <c r="AD102" s="150"/>
      <c r="AE102" s="150"/>
      <c r="AF102" s="150"/>
      <c r="AG102" s="150" t="s">
        <v>138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2" x14ac:dyDescent="0.2">
      <c r="A103" s="157"/>
      <c r="B103" s="158"/>
      <c r="C103" s="187" t="s">
        <v>256</v>
      </c>
      <c r="D103" s="162"/>
      <c r="E103" s="163">
        <v>0.37422</v>
      </c>
      <c r="F103" s="160"/>
      <c r="G103" s="160"/>
      <c r="H103" s="160"/>
      <c r="I103" s="160"/>
      <c r="J103" s="160"/>
      <c r="K103" s="160"/>
      <c r="L103" s="160"/>
      <c r="M103" s="160"/>
      <c r="N103" s="159"/>
      <c r="O103" s="159"/>
      <c r="P103" s="159"/>
      <c r="Q103" s="159"/>
      <c r="R103" s="160"/>
      <c r="S103" s="160"/>
      <c r="T103" s="160"/>
      <c r="U103" s="160"/>
      <c r="V103" s="160"/>
      <c r="W103" s="160"/>
      <c r="X103" s="160"/>
      <c r="Y103" s="160"/>
      <c r="Z103" s="150"/>
      <c r="AA103" s="150"/>
      <c r="AB103" s="150"/>
      <c r="AC103" s="150"/>
      <c r="AD103" s="150"/>
      <c r="AE103" s="150"/>
      <c r="AF103" s="150"/>
      <c r="AG103" s="150" t="s">
        <v>126</v>
      </c>
      <c r="AH103" s="150">
        <v>0</v>
      </c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73">
        <v>40</v>
      </c>
      <c r="B104" s="174" t="s">
        <v>257</v>
      </c>
      <c r="C104" s="186" t="s">
        <v>258</v>
      </c>
      <c r="D104" s="175" t="s">
        <v>216</v>
      </c>
      <c r="E104" s="176">
        <v>550</v>
      </c>
      <c r="F104" s="177"/>
      <c r="G104" s="178">
        <f>ROUND(E104*F104,2)</f>
        <v>0</v>
      </c>
      <c r="H104" s="161">
        <v>205</v>
      </c>
      <c r="I104" s="160">
        <f>ROUND(E104*H104,2)</f>
        <v>112750</v>
      </c>
      <c r="J104" s="161">
        <v>0</v>
      </c>
      <c r="K104" s="160">
        <f>ROUND(E104*J104,2)</f>
        <v>0</v>
      </c>
      <c r="L104" s="160">
        <v>21</v>
      </c>
      <c r="M104" s="160">
        <f>G104*(1+L104/100)</f>
        <v>0</v>
      </c>
      <c r="N104" s="159">
        <v>6.1999999999999998E-3</v>
      </c>
      <c r="O104" s="159">
        <f>ROUND(E104*N104,2)</f>
        <v>3.41</v>
      </c>
      <c r="P104" s="159">
        <v>0</v>
      </c>
      <c r="Q104" s="159">
        <f>ROUND(E104*P104,2)</f>
        <v>0</v>
      </c>
      <c r="R104" s="160"/>
      <c r="S104" s="160" t="s">
        <v>202</v>
      </c>
      <c r="T104" s="160" t="s">
        <v>131</v>
      </c>
      <c r="U104" s="160">
        <v>0</v>
      </c>
      <c r="V104" s="160">
        <f>ROUND(E104*U104,2)</f>
        <v>0</v>
      </c>
      <c r="W104" s="160"/>
      <c r="X104" s="160" t="s">
        <v>137</v>
      </c>
      <c r="Y104" s="160" t="s">
        <v>123</v>
      </c>
      <c r="Z104" s="150"/>
      <c r="AA104" s="150"/>
      <c r="AB104" s="150"/>
      <c r="AC104" s="150"/>
      <c r="AD104" s="150"/>
      <c r="AE104" s="150"/>
      <c r="AF104" s="150"/>
      <c r="AG104" s="150" t="s">
        <v>138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2" x14ac:dyDescent="0.2">
      <c r="A105" s="157"/>
      <c r="B105" s="158"/>
      <c r="C105" s="187" t="s">
        <v>259</v>
      </c>
      <c r="D105" s="162"/>
      <c r="E105" s="163">
        <v>550</v>
      </c>
      <c r="F105" s="160"/>
      <c r="G105" s="160"/>
      <c r="H105" s="160"/>
      <c r="I105" s="160"/>
      <c r="J105" s="160"/>
      <c r="K105" s="160"/>
      <c r="L105" s="160"/>
      <c r="M105" s="160"/>
      <c r="N105" s="159"/>
      <c r="O105" s="159"/>
      <c r="P105" s="159"/>
      <c r="Q105" s="159"/>
      <c r="R105" s="160"/>
      <c r="S105" s="160"/>
      <c r="T105" s="160"/>
      <c r="U105" s="160"/>
      <c r="V105" s="160"/>
      <c r="W105" s="160"/>
      <c r="X105" s="160"/>
      <c r="Y105" s="160"/>
      <c r="Z105" s="150"/>
      <c r="AA105" s="150"/>
      <c r="AB105" s="150"/>
      <c r="AC105" s="150"/>
      <c r="AD105" s="150"/>
      <c r="AE105" s="150"/>
      <c r="AF105" s="150"/>
      <c r="AG105" s="150" t="s">
        <v>126</v>
      </c>
      <c r="AH105" s="150">
        <v>0</v>
      </c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ht="22.5" outlineLevel="1" x14ac:dyDescent="0.2">
      <c r="A106" s="173">
        <v>41</v>
      </c>
      <c r="B106" s="174" t="s">
        <v>260</v>
      </c>
      <c r="C106" s="186" t="s">
        <v>261</v>
      </c>
      <c r="D106" s="175" t="s">
        <v>174</v>
      </c>
      <c r="E106" s="176">
        <v>22</v>
      </c>
      <c r="F106" s="177"/>
      <c r="G106" s="178">
        <f>ROUND(E106*F106,2)</f>
        <v>0</v>
      </c>
      <c r="H106" s="161">
        <v>1276</v>
      </c>
      <c r="I106" s="160">
        <f>ROUND(E106*H106,2)</f>
        <v>28072</v>
      </c>
      <c r="J106" s="161">
        <v>0</v>
      </c>
      <c r="K106" s="160">
        <f>ROUND(E106*J106,2)</f>
        <v>0</v>
      </c>
      <c r="L106" s="160">
        <v>21</v>
      </c>
      <c r="M106" s="160">
        <f>G106*(1+L106/100)</f>
        <v>0</v>
      </c>
      <c r="N106" s="159">
        <v>1.6899999999999998E-2</v>
      </c>
      <c r="O106" s="159">
        <f>ROUND(E106*N106,2)</f>
        <v>0.37</v>
      </c>
      <c r="P106" s="159">
        <v>0</v>
      </c>
      <c r="Q106" s="159">
        <f>ROUND(E106*P106,2)</f>
        <v>0</v>
      </c>
      <c r="R106" s="160" t="s">
        <v>136</v>
      </c>
      <c r="S106" s="160" t="s">
        <v>120</v>
      </c>
      <c r="T106" s="160" t="s">
        <v>121</v>
      </c>
      <c r="U106" s="160">
        <v>0</v>
      </c>
      <c r="V106" s="160">
        <f>ROUND(E106*U106,2)</f>
        <v>0</v>
      </c>
      <c r="W106" s="160"/>
      <c r="X106" s="160" t="s">
        <v>137</v>
      </c>
      <c r="Y106" s="160" t="s">
        <v>123</v>
      </c>
      <c r="Z106" s="150"/>
      <c r="AA106" s="150"/>
      <c r="AB106" s="150"/>
      <c r="AC106" s="150"/>
      <c r="AD106" s="150"/>
      <c r="AE106" s="150"/>
      <c r="AF106" s="150"/>
      <c r="AG106" s="150" t="s">
        <v>138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2" x14ac:dyDescent="0.2">
      <c r="A107" s="157"/>
      <c r="B107" s="158"/>
      <c r="C107" s="187" t="s">
        <v>262</v>
      </c>
      <c r="D107" s="162"/>
      <c r="E107" s="163">
        <v>22</v>
      </c>
      <c r="F107" s="160"/>
      <c r="G107" s="160"/>
      <c r="H107" s="160"/>
      <c r="I107" s="160"/>
      <c r="J107" s="160"/>
      <c r="K107" s="160"/>
      <c r="L107" s="160"/>
      <c r="M107" s="160"/>
      <c r="N107" s="159"/>
      <c r="O107" s="159"/>
      <c r="P107" s="159"/>
      <c r="Q107" s="159"/>
      <c r="R107" s="160"/>
      <c r="S107" s="160"/>
      <c r="T107" s="160"/>
      <c r="U107" s="160"/>
      <c r="V107" s="160"/>
      <c r="W107" s="160"/>
      <c r="X107" s="160"/>
      <c r="Y107" s="160"/>
      <c r="Z107" s="150"/>
      <c r="AA107" s="150"/>
      <c r="AB107" s="150"/>
      <c r="AC107" s="150"/>
      <c r="AD107" s="150"/>
      <c r="AE107" s="150"/>
      <c r="AF107" s="150"/>
      <c r="AG107" s="150" t="s">
        <v>126</v>
      </c>
      <c r="AH107" s="150">
        <v>0</v>
      </c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179">
        <v>42</v>
      </c>
      <c r="B108" s="180" t="s">
        <v>263</v>
      </c>
      <c r="C108" s="188" t="s">
        <v>264</v>
      </c>
      <c r="D108" s="181" t="s">
        <v>0</v>
      </c>
      <c r="E108" s="182">
        <v>7264.5101000000004</v>
      </c>
      <c r="F108" s="183"/>
      <c r="G108" s="184">
        <f>ROUND(E108*F108,2)</f>
        <v>0</v>
      </c>
      <c r="H108" s="161">
        <v>0</v>
      </c>
      <c r="I108" s="160">
        <f>ROUND(E108*H108,2)</f>
        <v>0</v>
      </c>
      <c r="J108" s="161">
        <v>2.35</v>
      </c>
      <c r="K108" s="160">
        <f>ROUND(E108*J108,2)</f>
        <v>17071.599999999999</v>
      </c>
      <c r="L108" s="160">
        <v>21</v>
      </c>
      <c r="M108" s="160">
        <f>G108*(1+L108/100)</f>
        <v>0</v>
      </c>
      <c r="N108" s="159">
        <v>0</v>
      </c>
      <c r="O108" s="159">
        <f>ROUND(E108*N108,2)</f>
        <v>0</v>
      </c>
      <c r="P108" s="159">
        <v>0</v>
      </c>
      <c r="Q108" s="159">
        <f>ROUND(E108*P108,2)</f>
        <v>0</v>
      </c>
      <c r="R108" s="160"/>
      <c r="S108" s="160" t="s">
        <v>120</v>
      </c>
      <c r="T108" s="160" t="s">
        <v>121</v>
      </c>
      <c r="U108" s="160">
        <v>0</v>
      </c>
      <c r="V108" s="160">
        <f>ROUND(E108*U108,2)</f>
        <v>0</v>
      </c>
      <c r="W108" s="160"/>
      <c r="X108" s="160" t="s">
        <v>198</v>
      </c>
      <c r="Y108" s="160" t="s">
        <v>123</v>
      </c>
      <c r="Z108" s="150"/>
      <c r="AA108" s="150"/>
      <c r="AB108" s="150"/>
      <c r="AC108" s="150"/>
      <c r="AD108" s="150"/>
      <c r="AE108" s="150"/>
      <c r="AF108" s="150"/>
      <c r="AG108" s="150" t="s">
        <v>199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x14ac:dyDescent="0.2">
      <c r="A109" s="166" t="s">
        <v>115</v>
      </c>
      <c r="B109" s="167" t="s">
        <v>85</v>
      </c>
      <c r="C109" s="185" t="s">
        <v>86</v>
      </c>
      <c r="D109" s="168"/>
      <c r="E109" s="169"/>
      <c r="F109" s="170"/>
      <c r="G109" s="171">
        <f>SUMIF(AG110:AG119,"&lt;&gt;NOR",G110:G119)</f>
        <v>0</v>
      </c>
      <c r="H109" s="165"/>
      <c r="I109" s="165">
        <f>SUM(I110:I119)</f>
        <v>14218.22</v>
      </c>
      <c r="J109" s="165"/>
      <c r="K109" s="165">
        <f>SUM(K110:K119)</f>
        <v>23956.25</v>
      </c>
      <c r="L109" s="165"/>
      <c r="M109" s="165">
        <f>SUM(M110:M119)</f>
        <v>0</v>
      </c>
      <c r="N109" s="164"/>
      <c r="O109" s="164">
        <f>SUM(O110:O119)</f>
        <v>0.06</v>
      </c>
      <c r="P109" s="164"/>
      <c r="Q109" s="164">
        <f>SUM(Q110:Q119)</f>
        <v>0</v>
      </c>
      <c r="R109" s="165"/>
      <c r="S109" s="165"/>
      <c r="T109" s="165"/>
      <c r="U109" s="165"/>
      <c r="V109" s="165">
        <f>SUM(V110:V119)</f>
        <v>45.18</v>
      </c>
      <c r="W109" s="165"/>
      <c r="X109" s="165"/>
      <c r="Y109" s="165"/>
      <c r="AG109" t="s">
        <v>116</v>
      </c>
    </row>
    <row r="110" spans="1:60" ht="22.5" outlineLevel="1" x14ac:dyDescent="0.2">
      <c r="A110" s="173">
        <v>43</v>
      </c>
      <c r="B110" s="174" t="s">
        <v>265</v>
      </c>
      <c r="C110" s="186" t="s">
        <v>266</v>
      </c>
      <c r="D110" s="175" t="s">
        <v>142</v>
      </c>
      <c r="E110" s="176">
        <v>157.42051000000001</v>
      </c>
      <c r="F110" s="177"/>
      <c r="G110" s="178">
        <f>ROUND(E110*F110,2)</f>
        <v>0</v>
      </c>
      <c r="H110" s="161">
        <v>90.32</v>
      </c>
      <c r="I110" s="160">
        <f>ROUND(E110*H110,2)</f>
        <v>14218.22</v>
      </c>
      <c r="J110" s="161">
        <v>152.18</v>
      </c>
      <c r="K110" s="160">
        <f>ROUND(E110*J110,2)</f>
        <v>23956.25</v>
      </c>
      <c r="L110" s="160">
        <v>21</v>
      </c>
      <c r="M110" s="160">
        <f>G110*(1+L110/100)</f>
        <v>0</v>
      </c>
      <c r="N110" s="159">
        <v>4.0000000000000002E-4</v>
      </c>
      <c r="O110" s="159">
        <f>ROUND(E110*N110,2)</f>
        <v>0.06</v>
      </c>
      <c r="P110" s="159">
        <v>0</v>
      </c>
      <c r="Q110" s="159">
        <f>ROUND(E110*P110,2)</f>
        <v>0</v>
      </c>
      <c r="R110" s="160"/>
      <c r="S110" s="160" t="s">
        <v>120</v>
      </c>
      <c r="T110" s="160" t="s">
        <v>121</v>
      </c>
      <c r="U110" s="160">
        <v>0.28699999999999998</v>
      </c>
      <c r="V110" s="160">
        <f>ROUND(E110*U110,2)</f>
        <v>45.18</v>
      </c>
      <c r="W110" s="160"/>
      <c r="X110" s="160" t="s">
        <v>122</v>
      </c>
      <c r="Y110" s="160" t="s">
        <v>123</v>
      </c>
      <c r="Z110" s="150"/>
      <c r="AA110" s="150"/>
      <c r="AB110" s="150"/>
      <c r="AC110" s="150"/>
      <c r="AD110" s="150"/>
      <c r="AE110" s="150"/>
      <c r="AF110" s="150"/>
      <c r="AG110" s="150" t="s">
        <v>124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2" x14ac:dyDescent="0.2">
      <c r="A111" s="157"/>
      <c r="B111" s="158"/>
      <c r="C111" s="187" t="s">
        <v>267</v>
      </c>
      <c r="D111" s="162"/>
      <c r="E111" s="163">
        <v>6.8989399999999996</v>
      </c>
      <c r="F111" s="160"/>
      <c r="G111" s="160"/>
      <c r="H111" s="160"/>
      <c r="I111" s="160"/>
      <c r="J111" s="160"/>
      <c r="K111" s="160"/>
      <c r="L111" s="160"/>
      <c r="M111" s="160"/>
      <c r="N111" s="159"/>
      <c r="O111" s="159"/>
      <c r="P111" s="159"/>
      <c r="Q111" s="159"/>
      <c r="R111" s="160"/>
      <c r="S111" s="160"/>
      <c r="T111" s="160"/>
      <c r="U111" s="160"/>
      <c r="V111" s="160"/>
      <c r="W111" s="160"/>
      <c r="X111" s="160"/>
      <c r="Y111" s="160"/>
      <c r="Z111" s="150"/>
      <c r="AA111" s="150"/>
      <c r="AB111" s="150"/>
      <c r="AC111" s="150"/>
      <c r="AD111" s="150"/>
      <c r="AE111" s="150"/>
      <c r="AF111" s="150"/>
      <c r="AG111" s="150" t="s">
        <v>126</v>
      </c>
      <c r="AH111" s="150">
        <v>0</v>
      </c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3" x14ac:dyDescent="0.2">
      <c r="A112" s="157"/>
      <c r="B112" s="158"/>
      <c r="C112" s="187" t="s">
        <v>268</v>
      </c>
      <c r="D112" s="162"/>
      <c r="E112" s="163">
        <v>18.312000000000001</v>
      </c>
      <c r="F112" s="160"/>
      <c r="G112" s="160"/>
      <c r="H112" s="160"/>
      <c r="I112" s="160"/>
      <c r="J112" s="160"/>
      <c r="K112" s="160"/>
      <c r="L112" s="160"/>
      <c r="M112" s="160"/>
      <c r="N112" s="159"/>
      <c r="O112" s="159"/>
      <c r="P112" s="159"/>
      <c r="Q112" s="159"/>
      <c r="R112" s="160"/>
      <c r="S112" s="160"/>
      <c r="T112" s="160"/>
      <c r="U112" s="160"/>
      <c r="V112" s="160"/>
      <c r="W112" s="160"/>
      <c r="X112" s="160"/>
      <c r="Y112" s="160"/>
      <c r="Z112" s="150"/>
      <c r="AA112" s="150"/>
      <c r="AB112" s="150"/>
      <c r="AC112" s="150"/>
      <c r="AD112" s="150"/>
      <c r="AE112" s="150"/>
      <c r="AF112" s="150"/>
      <c r="AG112" s="150" t="s">
        <v>126</v>
      </c>
      <c r="AH112" s="150">
        <v>0</v>
      </c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3" x14ac:dyDescent="0.2">
      <c r="A113" s="157"/>
      <c r="B113" s="158"/>
      <c r="C113" s="187" t="s">
        <v>269</v>
      </c>
      <c r="D113" s="162"/>
      <c r="E113" s="163">
        <v>11.2</v>
      </c>
      <c r="F113" s="160"/>
      <c r="G113" s="160"/>
      <c r="H113" s="160"/>
      <c r="I113" s="160"/>
      <c r="J113" s="160"/>
      <c r="K113" s="160"/>
      <c r="L113" s="160"/>
      <c r="M113" s="160"/>
      <c r="N113" s="159"/>
      <c r="O113" s="159"/>
      <c r="P113" s="159"/>
      <c r="Q113" s="159"/>
      <c r="R113" s="160"/>
      <c r="S113" s="160"/>
      <c r="T113" s="160"/>
      <c r="U113" s="160"/>
      <c r="V113" s="160"/>
      <c r="W113" s="160"/>
      <c r="X113" s="160"/>
      <c r="Y113" s="160"/>
      <c r="Z113" s="150"/>
      <c r="AA113" s="150"/>
      <c r="AB113" s="150"/>
      <c r="AC113" s="150"/>
      <c r="AD113" s="150"/>
      <c r="AE113" s="150"/>
      <c r="AF113" s="150"/>
      <c r="AG113" s="150" t="s">
        <v>126</v>
      </c>
      <c r="AH113" s="150">
        <v>0</v>
      </c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3" x14ac:dyDescent="0.2">
      <c r="A114" s="157"/>
      <c r="B114" s="158"/>
      <c r="C114" s="187" t="s">
        <v>270</v>
      </c>
      <c r="D114" s="162"/>
      <c r="E114" s="163">
        <v>40</v>
      </c>
      <c r="F114" s="160"/>
      <c r="G114" s="160"/>
      <c r="H114" s="160"/>
      <c r="I114" s="160"/>
      <c r="J114" s="160"/>
      <c r="K114" s="160"/>
      <c r="L114" s="160"/>
      <c r="M114" s="160"/>
      <c r="N114" s="159"/>
      <c r="O114" s="159"/>
      <c r="P114" s="159"/>
      <c r="Q114" s="159"/>
      <c r="R114" s="160"/>
      <c r="S114" s="160"/>
      <c r="T114" s="160"/>
      <c r="U114" s="160"/>
      <c r="V114" s="160"/>
      <c r="W114" s="160"/>
      <c r="X114" s="160"/>
      <c r="Y114" s="160"/>
      <c r="Z114" s="150"/>
      <c r="AA114" s="150"/>
      <c r="AB114" s="150"/>
      <c r="AC114" s="150"/>
      <c r="AD114" s="150"/>
      <c r="AE114" s="150"/>
      <c r="AF114" s="150"/>
      <c r="AG114" s="150" t="s">
        <v>126</v>
      </c>
      <c r="AH114" s="150">
        <v>0</v>
      </c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3" x14ac:dyDescent="0.2">
      <c r="A115" s="157"/>
      <c r="B115" s="158"/>
      <c r="C115" s="187" t="s">
        <v>271</v>
      </c>
      <c r="D115" s="162"/>
      <c r="E115" s="163">
        <v>20</v>
      </c>
      <c r="F115" s="160"/>
      <c r="G115" s="160"/>
      <c r="H115" s="160"/>
      <c r="I115" s="160"/>
      <c r="J115" s="160"/>
      <c r="K115" s="160"/>
      <c r="L115" s="160"/>
      <c r="M115" s="160"/>
      <c r="N115" s="159"/>
      <c r="O115" s="159"/>
      <c r="P115" s="159"/>
      <c r="Q115" s="159"/>
      <c r="R115" s="160"/>
      <c r="S115" s="160"/>
      <c r="T115" s="160"/>
      <c r="U115" s="160"/>
      <c r="V115" s="160"/>
      <c r="W115" s="160"/>
      <c r="X115" s="160"/>
      <c r="Y115" s="160"/>
      <c r="Z115" s="150"/>
      <c r="AA115" s="150"/>
      <c r="AB115" s="150"/>
      <c r="AC115" s="150"/>
      <c r="AD115" s="150"/>
      <c r="AE115" s="150"/>
      <c r="AF115" s="150"/>
      <c r="AG115" s="150" t="s">
        <v>126</v>
      </c>
      <c r="AH115" s="150">
        <v>0</v>
      </c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3" x14ac:dyDescent="0.2">
      <c r="A116" s="157"/>
      <c r="B116" s="158"/>
      <c r="C116" s="187" t="s">
        <v>272</v>
      </c>
      <c r="D116" s="162"/>
      <c r="E116" s="163">
        <v>2.1205799999999999</v>
      </c>
      <c r="F116" s="160"/>
      <c r="G116" s="160"/>
      <c r="H116" s="160"/>
      <c r="I116" s="160"/>
      <c r="J116" s="160"/>
      <c r="K116" s="160"/>
      <c r="L116" s="160"/>
      <c r="M116" s="160"/>
      <c r="N116" s="159"/>
      <c r="O116" s="159"/>
      <c r="P116" s="159"/>
      <c r="Q116" s="159"/>
      <c r="R116" s="160"/>
      <c r="S116" s="160"/>
      <c r="T116" s="160"/>
      <c r="U116" s="160"/>
      <c r="V116" s="160"/>
      <c r="W116" s="160"/>
      <c r="X116" s="160"/>
      <c r="Y116" s="160"/>
      <c r="Z116" s="150"/>
      <c r="AA116" s="150"/>
      <c r="AB116" s="150"/>
      <c r="AC116" s="150"/>
      <c r="AD116" s="150"/>
      <c r="AE116" s="150"/>
      <c r="AF116" s="150"/>
      <c r="AG116" s="150" t="s">
        <v>126</v>
      </c>
      <c r="AH116" s="150">
        <v>0</v>
      </c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3" x14ac:dyDescent="0.2">
      <c r="A117" s="157"/>
      <c r="B117" s="158"/>
      <c r="C117" s="187" t="s">
        <v>273</v>
      </c>
      <c r="D117" s="162"/>
      <c r="E117" s="163">
        <v>3.6</v>
      </c>
      <c r="F117" s="160"/>
      <c r="G117" s="160"/>
      <c r="H117" s="160"/>
      <c r="I117" s="160"/>
      <c r="J117" s="160"/>
      <c r="K117" s="160"/>
      <c r="L117" s="160"/>
      <c r="M117" s="160"/>
      <c r="N117" s="159"/>
      <c r="O117" s="159"/>
      <c r="P117" s="159"/>
      <c r="Q117" s="159"/>
      <c r="R117" s="160"/>
      <c r="S117" s="160"/>
      <c r="T117" s="160"/>
      <c r="U117" s="160"/>
      <c r="V117" s="160"/>
      <c r="W117" s="160"/>
      <c r="X117" s="160"/>
      <c r="Y117" s="160"/>
      <c r="Z117" s="150"/>
      <c r="AA117" s="150"/>
      <c r="AB117" s="150"/>
      <c r="AC117" s="150"/>
      <c r="AD117" s="150"/>
      <c r="AE117" s="150"/>
      <c r="AF117" s="150"/>
      <c r="AG117" s="150" t="s">
        <v>126</v>
      </c>
      <c r="AH117" s="150">
        <v>0</v>
      </c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3" x14ac:dyDescent="0.2">
      <c r="A118" s="157"/>
      <c r="B118" s="158"/>
      <c r="C118" s="187" t="s">
        <v>274</v>
      </c>
      <c r="D118" s="162"/>
      <c r="E118" s="163">
        <v>50</v>
      </c>
      <c r="F118" s="160"/>
      <c r="G118" s="160"/>
      <c r="H118" s="160"/>
      <c r="I118" s="160"/>
      <c r="J118" s="160"/>
      <c r="K118" s="160"/>
      <c r="L118" s="160"/>
      <c r="M118" s="160"/>
      <c r="N118" s="159"/>
      <c r="O118" s="159"/>
      <c r="P118" s="159"/>
      <c r="Q118" s="159"/>
      <c r="R118" s="160"/>
      <c r="S118" s="160"/>
      <c r="T118" s="160"/>
      <c r="U118" s="160"/>
      <c r="V118" s="160"/>
      <c r="W118" s="160"/>
      <c r="X118" s="160"/>
      <c r="Y118" s="160"/>
      <c r="Z118" s="150"/>
      <c r="AA118" s="150"/>
      <c r="AB118" s="150"/>
      <c r="AC118" s="150"/>
      <c r="AD118" s="150"/>
      <c r="AE118" s="150"/>
      <c r="AF118" s="150"/>
      <c r="AG118" s="150" t="s">
        <v>126</v>
      </c>
      <c r="AH118" s="150">
        <v>0</v>
      </c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3" x14ac:dyDescent="0.2">
      <c r="A119" s="157"/>
      <c r="B119" s="158"/>
      <c r="C119" s="187" t="s">
        <v>275</v>
      </c>
      <c r="D119" s="162"/>
      <c r="E119" s="163">
        <v>5.2889999999999997</v>
      </c>
      <c r="F119" s="160"/>
      <c r="G119" s="160"/>
      <c r="H119" s="160"/>
      <c r="I119" s="160"/>
      <c r="J119" s="160"/>
      <c r="K119" s="160"/>
      <c r="L119" s="160"/>
      <c r="M119" s="160"/>
      <c r="N119" s="159"/>
      <c r="O119" s="159"/>
      <c r="P119" s="159"/>
      <c r="Q119" s="159"/>
      <c r="R119" s="160"/>
      <c r="S119" s="160"/>
      <c r="T119" s="160"/>
      <c r="U119" s="160"/>
      <c r="V119" s="160"/>
      <c r="W119" s="160"/>
      <c r="X119" s="160"/>
      <c r="Y119" s="160"/>
      <c r="Z119" s="150"/>
      <c r="AA119" s="150"/>
      <c r="AB119" s="150"/>
      <c r="AC119" s="150"/>
      <c r="AD119" s="150"/>
      <c r="AE119" s="150"/>
      <c r="AF119" s="150"/>
      <c r="AG119" s="150" t="s">
        <v>126</v>
      </c>
      <c r="AH119" s="150">
        <v>0</v>
      </c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x14ac:dyDescent="0.2">
      <c r="A120" s="166" t="s">
        <v>115</v>
      </c>
      <c r="B120" s="167" t="s">
        <v>88</v>
      </c>
      <c r="C120" s="185" t="s">
        <v>30</v>
      </c>
      <c r="D120" s="168"/>
      <c r="E120" s="169"/>
      <c r="F120" s="170"/>
      <c r="G120" s="171">
        <f>SUMIF(AG121:AG121,"&lt;&gt;NOR",G121:G121)</f>
        <v>0</v>
      </c>
      <c r="H120" s="165"/>
      <c r="I120" s="165">
        <f>SUM(I121:I121)</f>
        <v>0</v>
      </c>
      <c r="J120" s="165"/>
      <c r="K120" s="165">
        <f>SUM(K121:K121)</f>
        <v>27808.27</v>
      </c>
      <c r="L120" s="165"/>
      <c r="M120" s="165">
        <f>SUM(M121:M121)</f>
        <v>0</v>
      </c>
      <c r="N120" s="164"/>
      <c r="O120" s="164">
        <f>SUM(O121:O121)</f>
        <v>0</v>
      </c>
      <c r="P120" s="164"/>
      <c r="Q120" s="164">
        <f>SUM(Q121:Q121)</f>
        <v>0</v>
      </c>
      <c r="R120" s="165"/>
      <c r="S120" s="165"/>
      <c r="T120" s="165"/>
      <c r="U120" s="165"/>
      <c r="V120" s="165">
        <f>SUM(V121:V121)</f>
        <v>0</v>
      </c>
      <c r="W120" s="165"/>
      <c r="X120" s="165"/>
      <c r="Y120" s="165"/>
      <c r="AG120" t="s">
        <v>116</v>
      </c>
    </row>
    <row r="121" spans="1:60" outlineLevel="1" x14ac:dyDescent="0.2">
      <c r="A121" s="179">
        <v>44</v>
      </c>
      <c r="B121" s="180" t="s">
        <v>276</v>
      </c>
      <c r="C121" s="188" t="s">
        <v>277</v>
      </c>
      <c r="D121" s="181" t="s">
        <v>278</v>
      </c>
      <c r="E121" s="182">
        <v>1</v>
      </c>
      <c r="F121" s="183"/>
      <c r="G121" s="184">
        <f>ROUND(E121*F121,2)</f>
        <v>0</v>
      </c>
      <c r="H121" s="161">
        <v>0</v>
      </c>
      <c r="I121" s="160">
        <f>ROUND(E121*H121,2)</f>
        <v>0</v>
      </c>
      <c r="J121" s="161">
        <v>27808.27</v>
      </c>
      <c r="K121" s="160">
        <f>ROUND(E121*J121,2)</f>
        <v>27808.27</v>
      </c>
      <c r="L121" s="160">
        <v>21</v>
      </c>
      <c r="M121" s="160">
        <f>G121*(1+L121/100)</f>
        <v>0</v>
      </c>
      <c r="N121" s="159">
        <v>0</v>
      </c>
      <c r="O121" s="159">
        <f>ROUND(E121*N121,2)</f>
        <v>0</v>
      </c>
      <c r="P121" s="159">
        <v>0</v>
      </c>
      <c r="Q121" s="159">
        <f>ROUND(E121*P121,2)</f>
        <v>0</v>
      </c>
      <c r="R121" s="160"/>
      <c r="S121" s="160" t="s">
        <v>120</v>
      </c>
      <c r="T121" s="160" t="s">
        <v>131</v>
      </c>
      <c r="U121" s="160">
        <v>0</v>
      </c>
      <c r="V121" s="160">
        <f>ROUND(E121*U121,2)</f>
        <v>0</v>
      </c>
      <c r="W121" s="160"/>
      <c r="X121" s="160" t="s">
        <v>279</v>
      </c>
      <c r="Y121" s="160" t="s">
        <v>123</v>
      </c>
      <c r="Z121" s="150"/>
      <c r="AA121" s="150"/>
      <c r="AB121" s="150"/>
      <c r="AC121" s="150"/>
      <c r="AD121" s="150"/>
      <c r="AE121" s="150"/>
      <c r="AF121" s="150"/>
      <c r="AG121" s="150" t="s">
        <v>280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x14ac:dyDescent="0.2">
      <c r="A122" s="166" t="s">
        <v>115</v>
      </c>
      <c r="B122" s="167" t="s">
        <v>87</v>
      </c>
      <c r="C122" s="185" t="s">
        <v>29</v>
      </c>
      <c r="D122" s="168"/>
      <c r="E122" s="169"/>
      <c r="F122" s="170"/>
      <c r="G122" s="171">
        <f>SUMIF(AG123:AG123,"&lt;&gt;NOR",G123:G123)</f>
        <v>0</v>
      </c>
      <c r="H122" s="165"/>
      <c r="I122" s="165">
        <f>SUM(I123:I123)</f>
        <v>0</v>
      </c>
      <c r="J122" s="165"/>
      <c r="K122" s="165">
        <f>SUM(K123:K123)</f>
        <v>34760.33</v>
      </c>
      <c r="L122" s="165"/>
      <c r="M122" s="165">
        <f>SUM(M123:M123)</f>
        <v>0</v>
      </c>
      <c r="N122" s="164"/>
      <c r="O122" s="164">
        <f>SUM(O123:O123)</f>
        <v>0</v>
      </c>
      <c r="P122" s="164"/>
      <c r="Q122" s="164">
        <f>SUM(Q123:Q123)</f>
        <v>0</v>
      </c>
      <c r="R122" s="165"/>
      <c r="S122" s="165"/>
      <c r="T122" s="165"/>
      <c r="U122" s="165"/>
      <c r="V122" s="165">
        <f>SUM(V123:V123)</f>
        <v>0</v>
      </c>
      <c r="W122" s="165"/>
      <c r="X122" s="165"/>
      <c r="Y122" s="165"/>
      <c r="AG122" t="s">
        <v>116</v>
      </c>
    </row>
    <row r="123" spans="1:60" outlineLevel="1" x14ac:dyDescent="0.2">
      <c r="A123" s="179">
        <v>45</v>
      </c>
      <c r="B123" s="180" t="s">
        <v>281</v>
      </c>
      <c r="C123" s="188" t="s">
        <v>282</v>
      </c>
      <c r="D123" s="181" t="s">
        <v>278</v>
      </c>
      <c r="E123" s="182">
        <v>1</v>
      </c>
      <c r="F123" s="183"/>
      <c r="G123" s="184">
        <f>ROUND(E123*F123,2)</f>
        <v>0</v>
      </c>
      <c r="H123" s="161">
        <v>0</v>
      </c>
      <c r="I123" s="160">
        <f>ROUND(E123*H123,2)</f>
        <v>0</v>
      </c>
      <c r="J123" s="161">
        <v>34760.33</v>
      </c>
      <c r="K123" s="160">
        <f>ROUND(E123*J123,2)</f>
        <v>34760.33</v>
      </c>
      <c r="L123" s="160">
        <v>21</v>
      </c>
      <c r="M123" s="160">
        <f>G123*(1+L123/100)</f>
        <v>0</v>
      </c>
      <c r="N123" s="159">
        <v>0</v>
      </c>
      <c r="O123" s="159">
        <f>ROUND(E123*N123,2)</f>
        <v>0</v>
      </c>
      <c r="P123" s="159">
        <v>0</v>
      </c>
      <c r="Q123" s="159">
        <f>ROUND(E123*P123,2)</f>
        <v>0</v>
      </c>
      <c r="R123" s="160"/>
      <c r="S123" s="160" t="s">
        <v>120</v>
      </c>
      <c r="T123" s="160" t="s">
        <v>131</v>
      </c>
      <c r="U123" s="160">
        <v>0</v>
      </c>
      <c r="V123" s="160">
        <f>ROUND(E123*U123,2)</f>
        <v>0</v>
      </c>
      <c r="W123" s="160"/>
      <c r="X123" s="160" t="s">
        <v>279</v>
      </c>
      <c r="Y123" s="160" t="s">
        <v>123</v>
      </c>
      <c r="Z123" s="150"/>
      <c r="AA123" s="150"/>
      <c r="AB123" s="150"/>
      <c r="AC123" s="150"/>
      <c r="AD123" s="150"/>
      <c r="AE123" s="150"/>
      <c r="AF123" s="150"/>
      <c r="AG123" s="150" t="s">
        <v>283</v>
      </c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x14ac:dyDescent="0.2">
      <c r="A124" s="166" t="s">
        <v>115</v>
      </c>
      <c r="B124" s="167" t="s">
        <v>83</v>
      </c>
      <c r="C124" s="185" t="s">
        <v>84</v>
      </c>
      <c r="D124" s="168"/>
      <c r="E124" s="169"/>
      <c r="F124" s="170"/>
      <c r="G124" s="171">
        <f>SUMIF(AG125:AG126,"&lt;&gt;NOR",G125:G126)</f>
        <v>0</v>
      </c>
      <c r="H124" s="165"/>
      <c r="I124" s="165">
        <f>SUM(I125:I126)</f>
        <v>0</v>
      </c>
      <c r="J124" s="165"/>
      <c r="K124" s="165">
        <f>SUM(K125:K126)</f>
        <v>8232.5</v>
      </c>
      <c r="L124" s="165"/>
      <c r="M124" s="165">
        <f>SUM(M125:M126)</f>
        <v>0</v>
      </c>
      <c r="N124" s="164"/>
      <c r="O124" s="164">
        <f>SUM(O125:O126)</f>
        <v>0</v>
      </c>
      <c r="P124" s="164"/>
      <c r="Q124" s="164">
        <f>SUM(Q125:Q126)</f>
        <v>0</v>
      </c>
      <c r="R124" s="165"/>
      <c r="S124" s="165"/>
      <c r="T124" s="165"/>
      <c r="U124" s="165"/>
      <c r="V124" s="165">
        <f>SUM(V125:V126)</f>
        <v>10.37</v>
      </c>
      <c r="W124" s="165"/>
      <c r="X124" s="165"/>
      <c r="Y124" s="165"/>
      <c r="AG124" t="s">
        <v>116</v>
      </c>
    </row>
    <row r="125" spans="1:60" ht="22.5" outlineLevel="1" x14ac:dyDescent="0.2">
      <c r="A125" s="173">
        <v>46</v>
      </c>
      <c r="B125" s="174" t="s">
        <v>284</v>
      </c>
      <c r="C125" s="186" t="s">
        <v>201</v>
      </c>
      <c r="D125" s="175" t="s">
        <v>135</v>
      </c>
      <c r="E125" s="176">
        <v>3.2930000000000001</v>
      </c>
      <c r="F125" s="177"/>
      <c r="G125" s="178">
        <f>ROUND(E125*F125,2)</f>
        <v>0</v>
      </c>
      <c r="H125" s="161">
        <v>0</v>
      </c>
      <c r="I125" s="160">
        <f>ROUND(E125*H125,2)</f>
        <v>0</v>
      </c>
      <c r="J125" s="161">
        <v>2500</v>
      </c>
      <c r="K125" s="160">
        <f>ROUND(E125*J125,2)</f>
        <v>8232.5</v>
      </c>
      <c r="L125" s="160">
        <v>21</v>
      </c>
      <c r="M125" s="160">
        <f>G125*(1+L125/100)</f>
        <v>0</v>
      </c>
      <c r="N125" s="159">
        <v>0</v>
      </c>
      <c r="O125" s="159">
        <f>ROUND(E125*N125,2)</f>
        <v>0</v>
      </c>
      <c r="P125" s="159">
        <v>0</v>
      </c>
      <c r="Q125" s="159">
        <f>ROUND(E125*P125,2)</f>
        <v>0</v>
      </c>
      <c r="R125" s="160"/>
      <c r="S125" s="160" t="s">
        <v>202</v>
      </c>
      <c r="T125" s="160" t="s">
        <v>131</v>
      </c>
      <c r="U125" s="160">
        <v>3.15</v>
      </c>
      <c r="V125" s="160">
        <f>ROUND(E125*U125,2)</f>
        <v>10.37</v>
      </c>
      <c r="W125" s="160"/>
      <c r="X125" s="160" t="s">
        <v>122</v>
      </c>
      <c r="Y125" s="160" t="s">
        <v>123</v>
      </c>
      <c r="Z125" s="150"/>
      <c r="AA125" s="150"/>
      <c r="AB125" s="150"/>
      <c r="AC125" s="150"/>
      <c r="AD125" s="150"/>
      <c r="AE125" s="150"/>
      <c r="AF125" s="150"/>
      <c r="AG125" s="150" t="s">
        <v>124</v>
      </c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2" x14ac:dyDescent="0.2">
      <c r="A126" s="157"/>
      <c r="B126" s="158"/>
      <c r="C126" s="187" t="s">
        <v>285</v>
      </c>
      <c r="D126" s="162"/>
      <c r="E126" s="163">
        <v>3.2930000000000001</v>
      </c>
      <c r="F126" s="160"/>
      <c r="G126" s="160"/>
      <c r="H126" s="160"/>
      <c r="I126" s="160"/>
      <c r="J126" s="160"/>
      <c r="K126" s="160"/>
      <c r="L126" s="160"/>
      <c r="M126" s="160"/>
      <c r="N126" s="159"/>
      <c r="O126" s="159"/>
      <c r="P126" s="159"/>
      <c r="Q126" s="159"/>
      <c r="R126" s="160"/>
      <c r="S126" s="160"/>
      <c r="T126" s="160"/>
      <c r="U126" s="160"/>
      <c r="V126" s="160"/>
      <c r="W126" s="160"/>
      <c r="X126" s="160"/>
      <c r="Y126" s="160"/>
      <c r="Z126" s="150"/>
      <c r="AA126" s="150"/>
      <c r="AB126" s="150"/>
      <c r="AC126" s="150"/>
      <c r="AD126" s="150"/>
      <c r="AE126" s="150"/>
      <c r="AF126" s="150"/>
      <c r="AG126" s="150" t="s">
        <v>126</v>
      </c>
      <c r="AH126" s="150">
        <v>0</v>
      </c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x14ac:dyDescent="0.2">
      <c r="A127" s="166" t="s">
        <v>115</v>
      </c>
      <c r="B127" s="167" t="s">
        <v>88</v>
      </c>
      <c r="C127" s="185" t="s">
        <v>30</v>
      </c>
      <c r="D127" s="168"/>
      <c r="E127" s="169"/>
      <c r="F127" s="170"/>
      <c r="G127" s="171">
        <f>SUMIF(AG128:AG128,"&lt;&gt;NOR",G128:G128)</f>
        <v>0</v>
      </c>
      <c r="H127" s="165"/>
      <c r="I127" s="165">
        <f>SUM(I128:I128)</f>
        <v>0</v>
      </c>
      <c r="J127" s="165"/>
      <c r="K127" s="165">
        <f>SUM(K128:K128)</f>
        <v>50000</v>
      </c>
      <c r="L127" s="165"/>
      <c r="M127" s="165">
        <f>SUM(M128:M128)</f>
        <v>0</v>
      </c>
      <c r="N127" s="164"/>
      <c r="O127" s="164">
        <f>SUM(O128:O128)</f>
        <v>0</v>
      </c>
      <c r="P127" s="164"/>
      <c r="Q127" s="164">
        <f>SUM(Q128:Q128)</f>
        <v>0</v>
      </c>
      <c r="R127" s="165"/>
      <c r="S127" s="165"/>
      <c r="T127" s="165"/>
      <c r="U127" s="165"/>
      <c r="V127" s="165">
        <f>SUM(V128:V128)</f>
        <v>0</v>
      </c>
      <c r="W127" s="165"/>
      <c r="X127" s="165"/>
      <c r="Y127" s="165"/>
      <c r="AG127" t="s">
        <v>116</v>
      </c>
    </row>
    <row r="128" spans="1:60" outlineLevel="1" x14ac:dyDescent="0.2">
      <c r="A128" s="173">
        <v>47</v>
      </c>
      <c r="B128" s="174" t="s">
        <v>286</v>
      </c>
      <c r="C128" s="186" t="s">
        <v>287</v>
      </c>
      <c r="D128" s="175" t="s">
        <v>224</v>
      </c>
      <c r="E128" s="176">
        <v>1</v>
      </c>
      <c r="F128" s="177"/>
      <c r="G128" s="178">
        <f>ROUND(E128*F128,2)</f>
        <v>0</v>
      </c>
      <c r="H128" s="161">
        <v>0</v>
      </c>
      <c r="I128" s="160">
        <f>ROUND(E128*H128,2)</f>
        <v>0</v>
      </c>
      <c r="J128" s="161">
        <v>50000</v>
      </c>
      <c r="K128" s="160">
        <f>ROUND(E128*J128,2)</f>
        <v>50000</v>
      </c>
      <c r="L128" s="160">
        <v>21</v>
      </c>
      <c r="M128" s="160">
        <f>G128*(1+L128/100)</f>
        <v>0</v>
      </c>
      <c r="N128" s="159">
        <v>0</v>
      </c>
      <c r="O128" s="159">
        <f>ROUND(E128*N128,2)</f>
        <v>0</v>
      </c>
      <c r="P128" s="159">
        <v>0</v>
      </c>
      <c r="Q128" s="159">
        <f>ROUND(E128*P128,2)</f>
        <v>0</v>
      </c>
      <c r="R128" s="160"/>
      <c r="S128" s="160" t="s">
        <v>202</v>
      </c>
      <c r="T128" s="160" t="s">
        <v>131</v>
      </c>
      <c r="U128" s="160">
        <v>0</v>
      </c>
      <c r="V128" s="160">
        <f>ROUND(E128*U128,2)</f>
        <v>0</v>
      </c>
      <c r="W128" s="160"/>
      <c r="X128" s="160" t="s">
        <v>122</v>
      </c>
      <c r="Y128" s="160" t="s">
        <v>123</v>
      </c>
      <c r="Z128" s="150"/>
      <c r="AA128" s="150"/>
      <c r="AB128" s="150"/>
      <c r="AC128" s="150"/>
      <c r="AD128" s="150"/>
      <c r="AE128" s="150"/>
      <c r="AF128" s="150"/>
      <c r="AG128" s="150" t="s">
        <v>124</v>
      </c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33" x14ac:dyDescent="0.2">
      <c r="A129" s="3"/>
      <c r="B129" s="4"/>
      <c r="C129" s="189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AE129">
        <v>15</v>
      </c>
      <c r="AF129">
        <v>21</v>
      </c>
      <c r="AG129" t="s">
        <v>101</v>
      </c>
    </row>
    <row r="130" spans="1:33" x14ac:dyDescent="0.2">
      <c r="A130" s="153"/>
      <c r="B130" s="154" t="s">
        <v>31</v>
      </c>
      <c r="C130" s="190"/>
      <c r="D130" s="155"/>
      <c r="E130" s="156"/>
      <c r="F130" s="156"/>
      <c r="G130" s="172">
        <f>G8+G11+G14+G19+G29+G34+G45+G58+G61+G66+G109+G120+G122+G124+G127</f>
        <v>0</v>
      </c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AE130">
        <f>SUMIF(L7:L128,AE129,G7:G128)</f>
        <v>0</v>
      </c>
      <c r="AF130">
        <f>SUMIF(L7:L128,AF129,G7:G128)</f>
        <v>0</v>
      </c>
      <c r="AG130" t="s">
        <v>288</v>
      </c>
    </row>
    <row r="131" spans="1:33" x14ac:dyDescent="0.2">
      <c r="A131" s="3"/>
      <c r="B131" s="4"/>
      <c r="C131" s="189"/>
      <c r="D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33" x14ac:dyDescent="0.2">
      <c r="A132" s="3"/>
      <c r="B132" s="4"/>
      <c r="C132" s="189"/>
      <c r="D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33" x14ac:dyDescent="0.2">
      <c r="A133" s="268" t="s">
        <v>289</v>
      </c>
      <c r="B133" s="268"/>
      <c r="C133" s="269"/>
      <c r="D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33" x14ac:dyDescent="0.2">
      <c r="A134" s="249"/>
      <c r="B134" s="250"/>
      <c r="C134" s="251"/>
      <c r="D134" s="250"/>
      <c r="E134" s="250"/>
      <c r="F134" s="250"/>
      <c r="G134" s="25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AG134" t="s">
        <v>290</v>
      </c>
    </row>
    <row r="135" spans="1:33" x14ac:dyDescent="0.2">
      <c r="A135" s="253"/>
      <c r="B135" s="254"/>
      <c r="C135" s="255"/>
      <c r="D135" s="254"/>
      <c r="E135" s="254"/>
      <c r="F135" s="254"/>
      <c r="G135" s="256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33" x14ac:dyDescent="0.2">
      <c r="A136" s="253"/>
      <c r="B136" s="254"/>
      <c r="C136" s="255"/>
      <c r="D136" s="254"/>
      <c r="E136" s="254"/>
      <c r="F136" s="254"/>
      <c r="G136" s="256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33" x14ac:dyDescent="0.2">
      <c r="A137" s="253"/>
      <c r="B137" s="254"/>
      <c r="C137" s="255"/>
      <c r="D137" s="254"/>
      <c r="E137" s="254"/>
      <c r="F137" s="254"/>
      <c r="G137" s="256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33" x14ac:dyDescent="0.2">
      <c r="A138" s="257"/>
      <c r="B138" s="258"/>
      <c r="C138" s="259"/>
      <c r="D138" s="258"/>
      <c r="E138" s="258"/>
      <c r="F138" s="258"/>
      <c r="G138" s="260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33" x14ac:dyDescent="0.2">
      <c r="A139" s="3"/>
      <c r="B139" s="4"/>
      <c r="C139" s="189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33" x14ac:dyDescent="0.2">
      <c r="C140" s="191"/>
      <c r="D140" s="10"/>
      <c r="AG140" t="s">
        <v>291</v>
      </c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34:G138"/>
    <mergeCell ref="A1:G1"/>
    <mergeCell ref="C2:G2"/>
    <mergeCell ref="C3:G3"/>
    <mergeCell ref="C4:G4"/>
    <mergeCell ref="A133:C13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2341_01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2341_01 Pol'!Názvy_tisku</vt:lpstr>
      <vt:lpstr>oadresa</vt:lpstr>
      <vt:lpstr>Stavba!Objednatel</vt:lpstr>
      <vt:lpstr>Stavba!Objekt</vt:lpstr>
      <vt:lpstr>'01 2341_01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Malina</dc:creator>
  <cp:lastModifiedBy>technik</cp:lastModifiedBy>
  <cp:lastPrinted>2019-03-19T12:27:02Z</cp:lastPrinted>
  <dcterms:created xsi:type="dcterms:W3CDTF">2009-04-08T07:15:50Z</dcterms:created>
  <dcterms:modified xsi:type="dcterms:W3CDTF">2024-07-08T10:09:18Z</dcterms:modified>
</cp:coreProperties>
</file>