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C:\Users\ctveracek.karel\Documents\OPRAVY\5) Větší stavební údržba_PROPUSTKY\Podklady VŘ\Propustek Přeskače_III-4008_km 0,205\Rozpočet, Soupis prací\"/>
    </mc:Choice>
  </mc:AlternateContent>
  <xr:revisionPtr revIDLastSave="0" documentId="13_ncr:1_{99284EC7-23A8-485A-90D6-E003F936CA3E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Rekapitulace" sheetId="4" r:id="rId1"/>
    <sheet name="OO 000" sheetId="2" r:id="rId2"/>
    <sheet name="SO 201" sheetId="3" r:id="rId3"/>
  </sheets>
  <calcPr calcId="191029"/>
</workbook>
</file>

<file path=xl/calcChain.xml><?xml version="1.0" encoding="utf-8"?>
<calcChain xmlns="http://schemas.openxmlformats.org/spreadsheetml/2006/main">
  <c r="I37" i="3" l="1"/>
  <c r="I8" i="3"/>
  <c r="I20" i="3"/>
  <c r="O20" i="3" s="1"/>
  <c r="I16" i="3"/>
  <c r="O16" i="3" s="1"/>
  <c r="I9" i="3"/>
  <c r="O9" i="3" s="1"/>
  <c r="I176" i="3" l="1"/>
  <c r="O176" i="3" s="1"/>
  <c r="I62" i="3" l="1"/>
  <c r="I54" i="3" l="1"/>
  <c r="I29" i="3"/>
  <c r="I168" i="3" l="1"/>
  <c r="I91" i="3" l="1"/>
  <c r="I66" i="3" l="1"/>
  <c r="O66" i="3" s="1"/>
  <c r="I45" i="3"/>
  <c r="O45" i="3" s="1"/>
  <c r="I41" i="3"/>
  <c r="I180" i="3" l="1"/>
  <c r="O180" i="3" s="1"/>
  <c r="I172" i="3"/>
  <c r="O172" i="3" s="1"/>
  <c r="I162" i="3"/>
  <c r="O162" i="3" s="1"/>
  <c r="I156" i="3"/>
  <c r="I155" i="3" s="1"/>
  <c r="I151" i="3"/>
  <c r="O151" i="3" s="1"/>
  <c r="I147" i="3"/>
  <c r="O147" i="3" s="1"/>
  <c r="I143" i="3"/>
  <c r="O135" i="3"/>
  <c r="I135" i="3"/>
  <c r="I131" i="3"/>
  <c r="O131" i="3" s="1"/>
  <c r="I127" i="3"/>
  <c r="O127" i="3" s="1"/>
  <c r="I123" i="3"/>
  <c r="O123" i="3" s="1"/>
  <c r="I119" i="3"/>
  <c r="O119" i="3" s="1"/>
  <c r="I115" i="3"/>
  <c r="I108" i="3"/>
  <c r="O108" i="3" s="1"/>
  <c r="I104" i="3"/>
  <c r="O104" i="3" s="1"/>
  <c r="I100" i="3"/>
  <c r="O100" i="3" s="1"/>
  <c r="I96" i="3"/>
  <c r="O96" i="3" s="1"/>
  <c r="I87" i="3"/>
  <c r="O87" i="3" s="1"/>
  <c r="I83" i="3"/>
  <c r="O83" i="3" s="1"/>
  <c r="I76" i="3"/>
  <c r="I71" i="3"/>
  <c r="I58" i="3"/>
  <c r="O58" i="3" s="1"/>
  <c r="I48" i="3"/>
  <c r="I33" i="3"/>
  <c r="O33" i="3" s="1"/>
  <c r="I25" i="3"/>
  <c r="I13" i="2"/>
  <c r="O13" i="2" s="1"/>
  <c r="I9" i="2"/>
  <c r="O9" i="2" s="1"/>
  <c r="I8" i="2"/>
  <c r="I3" i="2" s="1"/>
  <c r="C10" i="4" s="1"/>
  <c r="O143" i="3" l="1"/>
  <c r="I142" i="3"/>
  <c r="O115" i="3"/>
  <c r="I114" i="3"/>
  <c r="O76" i="3"/>
  <c r="I75" i="3"/>
  <c r="O71" i="3"/>
  <c r="I70" i="3"/>
  <c r="I24" i="3"/>
  <c r="D11" i="4"/>
  <c r="D10" i="4"/>
  <c r="E10" i="4" s="1"/>
  <c r="O156" i="3"/>
  <c r="I3" i="3" l="1"/>
  <c r="C11" i="4" s="1"/>
  <c r="E11" i="4" l="1"/>
  <c r="C7" i="4" s="1"/>
  <c r="C6" i="4"/>
</calcChain>
</file>

<file path=xl/sharedStrings.xml><?xml version="1.0" encoding="utf-8"?>
<sst xmlns="http://schemas.openxmlformats.org/spreadsheetml/2006/main" count="562" uniqueCount="219">
  <si>
    <t>EstiCon</t>
  </si>
  <si>
    <t xml:space="preserve">Firma: </t>
  </si>
  <si>
    <t>Rekapitulace ceny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</si>
  <si>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</si>
  <si>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</si>
  <si>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</si>
  <si>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</si>
  <si>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</si>
  <si>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</si>
  <si>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</si>
  <si>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OO 000</t>
  </si>
  <si>
    <t>SO 201</t>
  </si>
  <si>
    <t>Soupis prací objektu</t>
  </si>
  <si>
    <t>S</t>
  </si>
  <si>
    <t>Stavba: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</si>
  <si>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</si>
  <si>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</si>
  <si>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</si>
  <si>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</si>
  <si>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</si>
  <si>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</si>
  <si>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</si>
  <si>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</si>
  <si>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</si>
  <si>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</si>
  <si>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</si>
  <si>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</si>
  <si>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</si>
  <si>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0</t>
  </si>
  <si>
    <t>Všeobecné konstrukce a práce</t>
  </si>
  <si>
    <t>P</t>
  </si>
  <si>
    <t/>
  </si>
  <si>
    <t>KPL</t>
  </si>
  <si>
    <t>PP</t>
  </si>
  <si>
    <t>VV</t>
  </si>
  <si>
    <t xml:space="preserve">1,0 = 1,000 [A] </t>
  </si>
  <si>
    <t>TS</t>
  </si>
  <si>
    <t>03100</t>
  </si>
  <si>
    <t>M3</t>
  </si>
  <si>
    <t>1</t>
  </si>
  <si>
    <t>Zemní práce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</si>
  <si>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</si>
  <si>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</si>
  <si>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12960</t>
  </si>
  <si>
    <t>CIŠTENÍ VODOTECÍ A MELIORAC KANÁLU OD NÁNOSU</t>
  </si>
  <si>
    <t>Soucástí položky je vodorovná a svislá doprava, premístení, preložení, manipulace s materiálem a uložení na skládku.
 Nezahrnuje poplatek za skládku, který se vykazuje v položce 0141** (s výjimkou malého množství  materiálu, kde je možné poplatek zahrnout do jednotkové ceny položky – tento fakt musí být uveden v doplnujícím textu k položce)</t>
  </si>
  <si>
    <t>3</t>
  </si>
  <si>
    <t>Svislé konstrukce</t>
  </si>
  <si>
    <t>PREZDENÍ ZDÍ Z KAMENNÉHO ZDIVA</t>
  </si>
  <si>
    <t>položka zahrnuje rozebrání stávajícího zdiva, nezbytnou manipulaci s rozebraným materiálem (nakládání, doprava, složení, ocištení, odvoz nepoužitelného materiálu a suti), vyzdení z tohoto materiálu (bez dodávky nového) vcetne dodávky predepsaného materiálu pro výpln spar.</t>
  </si>
  <si>
    <t>4</t>
  </si>
  <si>
    <t>Vodorovné konstrukce</t>
  </si>
  <si>
    <t>MOSTNÍ NOSNÉ DESKOVÉ KONSTRUKCE ZE ŽELEZOBETONU C30/37</t>
  </si>
  <si>
    <t>Deska, nadbetonávka 20,0*0,20 = 4,000 [A]</t>
  </si>
  <si>
    <t>Výplň meziprostoru rubu ocel. trouby a líce stávající opěry 2*8,0*0,20*1,5 = 4,800 [B]</t>
  </si>
  <si>
    <t>Parapety čel propustku 2*0,45*1,4 = 1,260 [C]</t>
  </si>
  <si>
    <t>Mezisoučet = 10,060 [D]</t>
  </si>
  <si>
    <t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</si>
  <si>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VÝZTUŽ MOSTNÍ DESKOVÉ KONSTRUKCE Z OCELI 10505, B500B</t>
  </si>
  <si>
    <t>T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</si>
  <si>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74.
- povrchovou antikorozní úpravu výztuže,
- separaci výztuže,
- osazení merících zarízení a úpravy pro ne,
- osazení merících skríní nebo míst pro merení bludných proudu.</t>
  </si>
  <si>
    <t>421366</t>
  </si>
  <si>
    <t>VÝZTUŽ MOSTNÍ DESKOVÉ KONSTRUKCE Z KARI SÍTÍ</t>
  </si>
  <si>
    <t>PODKLADNÍ A VÝPLNOVÉ VRSTVY Z PROSTÉHO BETONU C12/15</t>
  </si>
  <si>
    <t>PODKLADNÍ A VÝPLNOVÉ VRSTVY Z PROSTÉHO BETONU C25/30</t>
  </si>
  <si>
    <t>DLAŽBY Z LOMOVÉHO KAMENE NA MC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</si>
  <si>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</si>
  <si>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>STUPNE A PRAHY VODNÍCH KORYT Z PROSTÉHO BETONU C25/30</t>
  </si>
  <si>
    <t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</t>
  </si>
  <si>
    <t>5</t>
  </si>
  <si>
    <t>Komunikace</t>
  </si>
  <si>
    <t>VOZOVKOVÉ VRSTVY ZE ŠTERKODRTI TL. DO 200MM</t>
  </si>
  <si>
    <t>M2</t>
  </si>
  <si>
    <t>- dodání kameniva predepsané kvality a zrnitosti
- rozprostrení a zhutnení vrstvy v predepsané tlouštce
- zrízení vrstvy bez rozlišení šírky, pokládání vrstvy po etapách
- nezahrnuje postriky, nátery</t>
  </si>
  <si>
    <t>INFILTRACNÍ POSTRIK ASFALTOVÝ DO 1,5KG/M2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</si>
  <si>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</si>
  <si>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SPOJOVACÍ POSTRIK Z ASFALTU DO 0,5KG/M2</t>
  </si>
  <si>
    <t>574A33</t>
  </si>
  <si>
    <t>ASFALTOVÝ BETON PRO OBRUSNÉ VRSTVY ACO 11 TL. 40MM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</si>
  <si>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</si>
  <si>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ASFALTOVÝ BETON PRO PODKLADNÍ VRSTVY ACP 16+, 16S TL. 60MM</t>
  </si>
  <si>
    <t>VÝPLN SPAR MODIFIKOVANÝM ASFALTEM</t>
  </si>
  <si>
    <t>M</t>
  </si>
  <si>
    <t>Spára mezi starou a novou vozovkou - začátek úpravy 4,6 = 4,600 [A]</t>
  </si>
  <si>
    <t>Spára mezi starou a novou vozovkou - konec úpravy 7,5 = 7,500 [B]</t>
  </si>
  <si>
    <t>Mezisoučet = 21,100 [D]</t>
  </si>
  <si>
    <t>položka zahrnuje:
- dodávku predepsaného materiálu
- vycištení a výpln spar tímto materiálem</t>
  </si>
  <si>
    <t>7</t>
  </si>
  <si>
    <t>Přidružená stavební výroba</t>
  </si>
  <si>
    <t>IZOLACE BEŽN KONSTR PROTI ZEM VLHK Z ME  PVC</t>
  </si>
  <si>
    <t>Izolace pro zem. vlhkosti na nadbet. 20,0*1,1 = 22,000 [A]</t>
  </si>
  <si>
    <t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</t>
  </si>
  <si>
    <t>OCHRANA IZOLACE NA POVRCHU TEXTILIÍ</t>
  </si>
  <si>
    <t>Izolace pro zem. vlhkosti na nadbet., geotextílie 600g/m2  20,0*1,1 = 22,000</t>
  </si>
  <si>
    <t>položka zahrnuje:
- dodání  predepsaného ochranného materiálu
- zrízení ochrany izolace</t>
  </si>
  <si>
    <t>NÁTERY BETON KONSTR TYP S4 (OS-C)</t>
  </si>
  <si>
    <t>- položka zahrnuje kompletní povlaky (i ruznobarevné), vcetne úpravy podkladu (odmaštení, odstranení starých náteru a necistot) a jeho vyspravení, provedení náteru predepsaným postupem a splnení všech požadavku daných technologickým predpisem.</t>
  </si>
  <si>
    <t>9</t>
  </si>
  <si>
    <t>Ostatní konstrukce a práce</t>
  </si>
  <si>
    <t>9112A3</t>
  </si>
  <si>
    <t>ZÁBRADLÍ MOSTNÍ S VODOR MADLY - DEMONTÁŽ S PRESUNEM</t>
  </si>
  <si>
    <t>Zábradlí vpravo 8,0 = 8,000 [A]</t>
  </si>
  <si>
    <t>Zábradlí vlevo 8,0 = 8,000 [B]</t>
  </si>
  <si>
    <t>Mezisoučet = 16,000 [C]</t>
  </si>
  <si>
    <t>položka zahrnuje:
- demontáž a odstranení zarízení
- jeho odvoz na predepsané místo</t>
  </si>
  <si>
    <t>9112B1</t>
  </si>
  <si>
    <t>ZÁBRADLÍ MOSTNÍ SE SVISLOU VÝPLNÍ - DODÁVKA A MONTÁŽ</t>
  </si>
  <si>
    <t>Zábradlí vpravo 5,00 = 5,000 [A]</t>
  </si>
  <si>
    <t>Zábradlí vlevo 5,00 = 5,000 [B]</t>
  </si>
  <si>
    <t>Mezisoučet = 10,000 [C]</t>
  </si>
  <si>
    <t>položka zahrnuje:
dodání zábradlí vcetne predepsané povrchové úpravy
kotvení sloupku, t.j. kotevní desky, šrouby z nerez oceli, vrty a zálivku, pokud zadávací dokumentace nestanoví jinak
prípadné nivelacní hmoty pod kotevní desky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</si>
  <si>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</si>
  <si>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položka zahrnuje:
- rozebrání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</si>
  <si>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Stavba: III/4008 Přeskače, oprava propustku v km 0,205</t>
  </si>
  <si>
    <t>Přeskače propustek v km 0,205</t>
  </si>
  <si>
    <t>SÚS JmK</t>
  </si>
  <si>
    <t>III/4008 Přeskače, oprava propustku v km 0,205</t>
  </si>
  <si>
    <t>ONVN</t>
  </si>
  <si>
    <t>Ostatní a vedlejší náklady</t>
  </si>
  <si>
    <t>02710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</si>
  <si>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</si>
  <si>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zahrnuje veškeré náklady spojené s objednatelem požadovanými zařízeními</t>
  </si>
  <si>
    <t>zahrnuje objednatelem povolené náklady na pořízení (event. pronájem), provozování, udržování a likvidaci zhotovitelova zařízení, vč. úklidu staveniště</t>
  </si>
  <si>
    <t>ZAŘÍZENÍ STAVENIŠTE - ZRÍZENÍ, PROVOZ, DEMONTÁŽ</t>
  </si>
  <si>
    <t>POMOC PRÁCE ZŘÍZ NEBO ZAJIŠT OBJÍŽDKY A PŘÍSTUP CESTY</t>
  </si>
  <si>
    <t>Cenová soustava</t>
  </si>
  <si>
    <t>11</t>
  </si>
  <si>
    <t>2024_OTSKP</t>
  </si>
  <si>
    <t>HOD</t>
  </si>
  <si>
    <t xml:space="preserve">dle odborných zkušeností zhotovitele </t>
  </si>
  <si>
    <t>80,000 [A]</t>
  </si>
  <si>
    <t>Položka čerpání vody na povrchu zahrnuje i potrubí, pohotovost záložní čerpací soupravy a zřízení čerpací jímky. Součástí položky je také následná demontáž a likvidace těchto zařízení</t>
  </si>
  <si>
    <t>Položka převedení vody na povrchu zahrnuje zřízení, udržování a odstranění příslušného zařízení. Převedení vody se uvádí buď průměrem potrubí (DN) nebo délkou rozvinutého obvodu žlabu (r.o.).</t>
  </si>
  <si>
    <t>Dle technické zprávy, výkresových příloh projektové dokumentace. Dle výkazů materiálu projektu. Dle tabulky kubatur projektanta. 
Dočasné zatrubnění potoka během výstavby.</t>
  </si>
  <si>
    <t>17750</t>
  </si>
  <si>
    <t>ZEMNÍ HRÁZKY ZE ZEMIN NEPROPUSTNÝCH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</si>
  <si>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</si>
  <si>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PŘEVEDENÍ VODY POTRUBÍM DN 600 NEBO ŽLABY R.O. DO 2,0M</t>
  </si>
  <si>
    <t>ČERPÁNÍ VODY DO 500 L/MIN</t>
  </si>
  <si>
    <t xml:space="preserve"> 1,0*2,5*2 = 5,000</t>
  </si>
  <si>
    <t>MOSTNÍ KONSTRUKCE PŘESÝPANÉ Z VLNITÝCH PLECHŮ, OBVOD DO 6M</t>
  </si>
  <si>
    <t>2</t>
  </si>
  <si>
    <t>položka zahrnuje i zaříznutí obou konců ocelové skruže šikmo (v rovině spojnice nároží opěr) a také protikorozní ochranu řezných ploch</t>
  </si>
  <si>
    <t>Položka zahrnuje:
 - dodání, montáž, osazení konstrukce z vlnitého plechu bez ohledu na tvar a na typ vlny
- předepsanou protikorozní ochranu
- spojovací materiál
- mimostaveništní a vnitrostaveništní dopravu</t>
  </si>
  <si>
    <t>ocelová trouba z vlnitého plechu  tl. 3 mm tlamového průřezu - geometrický tvar a protikorozní ochrana dle PD</t>
  </si>
  <si>
    <t>10,00=10,00 [A]</t>
  </si>
  <si>
    <t>Bet. práh návodní strana (0,5*0,8-0,25*0,30)*2,55 = 0,829 [A]</t>
  </si>
  <si>
    <t>Bet. práh povodní strana (0,5*0,8-0,25*0,30)*2,55 = 0,829 [B]</t>
  </si>
  <si>
    <t>Mezisoučet = 1,658 [C]</t>
  </si>
  <si>
    <t>Podkladní beton pro uložení propustku 0,15*7,6*1,65 = 1,881 [A]</t>
  </si>
  <si>
    <t>Podkl. beton pod kam. dlažbu v propustku tl. 150 mm</t>
  </si>
  <si>
    <t xml:space="preserve">Kamen. dlažba v propustku tl. min. 150 mm </t>
  </si>
  <si>
    <t>1,20*8,10*0,15 = 1,458 [A]</t>
  </si>
  <si>
    <t xml:space="preserve"> 1,60*8,10*0,15 = 1,944 [A]</t>
  </si>
  <si>
    <t>Oprava rozrušeného zdiva 1,00 = 1,000 [A]</t>
  </si>
  <si>
    <t>Výztuž čel a parapetu propustku   0,25 = 0,250 [A]</t>
  </si>
  <si>
    <t>Nátěr říms  2*0,44*4,5 = 3,960 [A]</t>
  </si>
  <si>
    <t>Obnovení vozovk v dl. 12,0m   62,00 = 62,000 [A]</t>
  </si>
  <si>
    <t>Obnovení vozovk v dl. 12,0m  63,00 = 63,000 [A]</t>
  </si>
  <si>
    <t>Obnovení vozovk v dl. 12,0m  64,00 = 64,000 [A]</t>
  </si>
  <si>
    <t>ŘEZÁNÍ ASFALTOVÉHO KRYTU VOZOVEK TL DO 150MM</t>
  </si>
  <si>
    <t>položka zahrnuje řezání vozovkové vrstvy v předepsané tloušťce, včetně spotřeby vody</t>
  </si>
  <si>
    <t>řezání začátku a konce úpravy</t>
  </si>
  <si>
    <t xml:space="preserve">4,60+7,50=12,100[A] </t>
  </si>
  <si>
    <t>ODSTRANENÍ KRYTU ZPEVNENÝCH PLOCH S ASFALT POJIVEM, ODVOZ DO 20KM</t>
  </si>
  <si>
    <t>Délka úpravy 12,0m  62,00*0,10 = 6,200</t>
  </si>
  <si>
    <t>Délka upravy 12,0m, 64,00*0,20 = 12,800 [A]</t>
  </si>
  <si>
    <t>ODSTRAN PODKL ZPEVNENÝCH PLOCH Z KAMENIVA NESTMEL, ODVOZ DO 20KM</t>
  </si>
  <si>
    <t>11313B</t>
  </si>
  <si>
    <t>ODSTRANĚNÍ KRYTU ZPEVNĚNÝCH PLOCH S ASFALTOVÝM POJIVEM - DOPRAVA</t>
  </si>
  <si>
    <t>Položka zahrnuje:
- samostatnou dopravu suti a vybouraných hmot.</t>
  </si>
  <si>
    <t>příplatek k pol. 113138</t>
  </si>
  <si>
    <t>11332B</t>
  </si>
  <si>
    <t>ODSTRANĚNÍ PODKLADŮ ZPEVNĚNÝCH PLOCH Z KAMENIVA NESTMELENÉHO - DOPRAVA</t>
  </si>
  <si>
    <t>tkm</t>
  </si>
  <si>
    <t>příplatek k pol. 113328</t>
  </si>
  <si>
    <t>Stávající zpevněné plochy, podkladní vozovkové vrstvy, odstraněné v rámci stavby</t>
  </si>
  <si>
    <t>Stávající zpevněné plochy, obrusné a pokladní vrstvy z asfaltobetonu, odstraněné v rámci stavby</t>
  </si>
  <si>
    <t>12,80*1,80*8 =  184,320 [A]</t>
  </si>
  <si>
    <t>Pročištění toku do hl. 0,20m 2,0*10,0*0,20 = 4,000 [A]</t>
  </si>
  <si>
    <t>Odkopávky pro uložení propustku 8,6*2,0*0,5 = 8,600 [A]</t>
  </si>
  <si>
    <t>Odkopávky pro bet. práh na nátoku a výtoku 2,55*0,5*0,4*2 = 1,020 [B]</t>
  </si>
  <si>
    <t>Mezisoučet = 9,620 [C]</t>
  </si>
  <si>
    <t>ODKOPÁVKY A PROKOPÁVKY OBECNÉ TŘ. II, ODVOZ DO 20KM</t>
  </si>
  <si>
    <t>PŘÍPLATEK ZA DALŠÍ 1KM DOPRAVY ZEMINY II.</t>
  </si>
  <si>
    <t>příplatek k pol. 122838</t>
  </si>
  <si>
    <t>9,62*8 = 76,960 [A]</t>
  </si>
  <si>
    <t>Položka zahrnuje:
- příplatek k vodorovnému přemístění zeminy za každý další 1km nad 20km</t>
  </si>
  <si>
    <t>17120</t>
  </si>
  <si>
    <t>ULOŽENÍ SYPANINY DO NÁSYPŮ A NA SKLÁDKY BEZ ZHUTNĚNÍ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</si>
  <si>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</si>
  <si>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uložení na skládku k pol. 122838</t>
  </si>
  <si>
    <t xml:space="preserve">9,62=9,620 [A]                                                                                                       </t>
  </si>
  <si>
    <t>BOURÁNÍ KONSTRUKCÍ ZE ŽELEZOBETONU S ODVOZEM DO 20KM</t>
  </si>
  <si>
    <t>Odstranění bet. říms křídel  (2,40+2,75+2,70+2,85)*0,40*0,20 = 0,856 [A]</t>
  </si>
  <si>
    <t>96616B</t>
  </si>
  <si>
    <t>BOURÁNÍ KONSTRUKCÍ ZE ŽELEZOBETONU - DOPRAVA</t>
  </si>
  <si>
    <t>příplatek k pol. 96616B</t>
  </si>
  <si>
    <t xml:space="preserve"> 0,856*2,4*8= 16,435 [A]</t>
  </si>
  <si>
    <t>DEMONTÁŽ KONSTRUKCÍ KOVOVÝCH S ODVOZEM DO 20KM</t>
  </si>
  <si>
    <t>Položka zahrnuje:
- samostatnou dopravu suti a vybouraných hmot</t>
  </si>
  <si>
    <t>Demontáž NK   3,5 = 3,500 [A]</t>
  </si>
  <si>
    <t>POPLATKY ZA LIKVIDACŮ ODPADŮ NEKONTAMINOVANÝCH - 17 05 04  VYTĚŽENÉ ZEMINY A HORNINY -  II. TŘÍDA TĚŽITELNOSTI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</si>
  <si>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</si>
  <si>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015130</t>
  </si>
  <si>
    <t>POPLATKY ZA LIKVIDACŮ ODPADŮ NEKONTAMINOVANÝCH - 17 03 02  VYBOURANÝ ASFALTOVÝ BETON BEZ DEHTU</t>
  </si>
  <si>
    <t>015140</t>
  </si>
  <si>
    <t>POPLATKY ZA LIKVIDACŮ ODPADŮ NEKONTAMINOVANÝCH - 17 01 01  BETON Z DEMOLIC OBJEKTŮ, ZÁKLADŮ TV</t>
  </si>
  <si>
    <t>6,20*2,30*8 = 114,080 [A]</t>
  </si>
  <si>
    <t>dle pol. 966168  0,856*2,4 = 2,054 [A]</t>
  </si>
  <si>
    <t>dle pol. 113328   12,80*1,8 = 23,040 [A]</t>
  </si>
  <si>
    <t>dle pol. 122838   9,62*1,8 = 17,316 [B]</t>
  </si>
  <si>
    <t>dle pol. 12960    4,00*1,8 = 7,200 [C]</t>
  </si>
  <si>
    <t>Mezisoučet = 47,556 [D]</t>
  </si>
  <si>
    <t>dle pol. 113138   6,20*2,30 = 14,260 [A]</t>
  </si>
  <si>
    <t>Zřízení zemních hrázek pro dočasné zatrubnění  potoka, včetně jejich zrušení po konci opravy.</t>
  </si>
  <si>
    <t>Deska, KARI sít profilu 10, oka 100/100   0,45 = 0,450 [A]</t>
  </si>
  <si>
    <t xml:space="preserve">ŠD frakce 0-32 </t>
  </si>
  <si>
    <t>Zatěsnění spár podél říms propustku 2*4,5 = 9,000 [C]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</si>
</sst>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#\ ###\ ###\ ##0.00"/>
    <numFmt numFmtId="165" formatCode="#\ ###\ ###\ ###\ ##0.000"/>
    <numFmt numFmtId="166" formatCode="#,##0.000"/>
  </numFmts>
  <fonts count="22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0"/>
      <name val="Arial"/>
      <family val="2"/>
      <charset val="238"/>
    </font>
    <font>
      <sz val="10"/>
      <color rgb="FF7030A0"/>
      <name val="Arial"/>
      <family val="2"/>
      <charset val="238"/>
    </font>
    <font>
      <i/>
      <sz val="11"/>
      <name val="Calibri"/>
      <family val="2"/>
      <scheme val="minor"/>
    </font>
    <font>
      <sz val="11"/>
      <color rgb="FF7030A0"/>
      <name val="Calibri"/>
      <family val="2"/>
      <charset val="238"/>
      <scheme val="minor"/>
    </font>
    <font>
      <sz val="11"/>
      <color rgb="FF7030A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D9D9D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1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  <xf numFmtId="0" fontId="11" fillId="0" borderId="0"/>
    <xf numFmtId="0" fontId="11" fillId="0" borderId="0">
      <alignment vertical="center"/>
    </xf>
  </cellStyleXfs>
  <cellXfs count="132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1" fillId="0" borderId="0" xfId="0" applyFont="1"/>
    <xf numFmtId="0" fontId="2" fillId="2" borderId="0" xfId="1" applyFill="1">
      <alignment horizontal="right" vertical="center" wrapText="1"/>
    </xf>
    <xf numFmtId="0" fontId="3" fillId="2" borderId="0" xfId="2" applyFill="1">
      <alignment horizontal="left" vertical="center" wrapText="1"/>
    </xf>
    <xf numFmtId="0" fontId="5" fillId="2" borderId="0" xfId="5" applyFill="1">
      <alignment horizontal="left" vertical="center" wrapText="1"/>
    </xf>
    <xf numFmtId="0" fontId="0" fillId="2" borderId="2" xfId="0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right"/>
    </xf>
    <xf numFmtId="164" fontId="6" fillId="2" borderId="0" xfId="0" applyNumberFormat="1" applyFont="1" applyFill="1" applyAlignment="1">
      <alignment horizontal="center"/>
    </xf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/>
    <xf numFmtId="0" fontId="7" fillId="0" borderId="2" xfId="0" applyFont="1" applyBorder="1" applyAlignment="1">
      <alignment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 applyAlignment="1">
      <alignment horizontal="left" vertical="center" wrapText="1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wrapText="1"/>
    </xf>
    <xf numFmtId="0" fontId="0" fillId="0" borderId="1" xfId="0" applyBorder="1"/>
    <xf numFmtId="49" fontId="0" fillId="0" borderId="3" xfId="0" applyNumberFormat="1" applyBorder="1" applyAlignment="1">
      <alignment horizontal="right"/>
    </xf>
    <xf numFmtId="0" fontId="0" fillId="0" borderId="5" xfId="0" applyBorder="1" applyAlignment="1">
      <alignment wrapText="1"/>
    </xf>
    <xf numFmtId="0" fontId="7" fillId="0" borderId="6" xfId="0" applyFont="1" applyBorder="1" applyAlignment="1">
      <alignment wrapText="1"/>
    </xf>
    <xf numFmtId="0" fontId="0" fillId="0" borderId="1" xfId="0" applyBorder="1" applyAlignment="1">
      <alignment wrapText="1"/>
    </xf>
    <xf numFmtId="0" fontId="9" fillId="0" borderId="0" xfId="0" applyFont="1"/>
    <xf numFmtId="0" fontId="10" fillId="2" borderId="0" xfId="0" applyFont="1" applyFill="1"/>
    <xf numFmtId="0" fontId="0" fillId="4" borderId="0" xfId="9" applyFont="1" applyFill="1"/>
    <xf numFmtId="0" fontId="0" fillId="4" borderId="7" xfId="9" applyFont="1" applyFill="1" applyBorder="1"/>
    <xf numFmtId="0" fontId="0" fillId="4" borderId="8" xfId="9" applyFont="1" applyFill="1" applyBorder="1"/>
    <xf numFmtId="0" fontId="11" fillId="0" borderId="1" xfId="9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9" fillId="0" borderId="1" xfId="0" applyFont="1" applyBorder="1"/>
    <xf numFmtId="0" fontId="9" fillId="0" borderId="1" xfId="0" applyFont="1" applyBorder="1" applyAlignment="1">
      <alignment vertical="top" wrapText="1"/>
    </xf>
    <xf numFmtId="0" fontId="11" fillId="0" borderId="1" xfId="9" applyFont="1" applyBorder="1"/>
    <xf numFmtId="0" fontId="14" fillId="0" borderId="2" xfId="0" applyFont="1" applyBorder="1"/>
    <xf numFmtId="0" fontId="0" fillId="0" borderId="2" xfId="0" applyFont="1" applyBorder="1" applyAlignment="1">
      <alignment horizontal="right"/>
    </xf>
    <xf numFmtId="0" fontId="0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/>
    </xf>
    <xf numFmtId="165" fontId="14" fillId="0" borderId="2" xfId="0" applyNumberFormat="1" applyFont="1" applyBorder="1" applyAlignment="1">
      <alignment horizontal="center"/>
    </xf>
    <xf numFmtId="164" fontId="14" fillId="0" borderId="2" xfId="0" applyNumberFormat="1" applyFont="1" applyBorder="1" applyAlignment="1">
      <alignment horizontal="center"/>
    </xf>
    <xf numFmtId="0" fontId="11" fillId="0" borderId="11" xfId="9" applyFont="1" applyBorder="1" applyAlignment="1">
      <alignment vertical="top"/>
    </xf>
    <xf numFmtId="0" fontId="11" fillId="0" borderId="0" xfId="9" applyFont="1" applyAlignment="1">
      <alignment vertical="top"/>
    </xf>
    <xf numFmtId="0" fontId="7" fillId="0" borderId="2" xfId="0" applyFont="1" applyBorder="1" applyAlignment="1">
      <alignment vertical="top" wrapText="1"/>
    </xf>
    <xf numFmtId="0" fontId="14" fillId="0" borderId="0" xfId="0" applyFont="1"/>
    <xf numFmtId="0" fontId="0" fillId="0" borderId="0" xfId="0" applyFont="1"/>
    <xf numFmtId="0" fontId="14" fillId="0" borderId="3" xfId="0" applyFont="1" applyBorder="1" applyAlignment="1">
      <alignment horizontal="right"/>
    </xf>
    <xf numFmtId="0" fontId="14" fillId="0" borderId="1" xfId="0" applyFont="1" applyBorder="1"/>
    <xf numFmtId="0" fontId="14" fillId="0" borderId="4" xfId="0" applyFont="1" applyBorder="1" applyAlignment="1">
      <alignment vertical="top" wrapText="1"/>
    </xf>
    <xf numFmtId="0" fontId="14" fillId="0" borderId="2" xfId="0" applyFont="1" applyBorder="1" applyAlignment="1">
      <alignment horizontal="center"/>
    </xf>
    <xf numFmtId="0" fontId="14" fillId="0" borderId="2" xfId="0" applyFont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0" fontId="16" fillId="2" borderId="0" xfId="0" applyFont="1" applyFill="1"/>
    <xf numFmtId="0" fontId="16" fillId="2" borderId="0" xfId="0" applyFont="1" applyFill="1" applyAlignment="1">
      <alignment horizontal="right"/>
    </xf>
    <xf numFmtId="0" fontId="16" fillId="2" borderId="0" xfId="0" applyFont="1" applyFill="1" applyAlignment="1">
      <alignment vertical="top"/>
    </xf>
    <xf numFmtId="164" fontId="16" fillId="2" borderId="0" xfId="0" applyNumberFormat="1" applyFont="1" applyFill="1" applyAlignment="1">
      <alignment horizontal="center"/>
    </xf>
    <xf numFmtId="0" fontId="14" fillId="0" borderId="5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15" fillId="0" borderId="6" xfId="0" applyFont="1" applyBorder="1" applyAlignment="1">
      <alignment vertical="top" wrapText="1"/>
    </xf>
    <xf numFmtId="0" fontId="11" fillId="0" borderId="1" xfId="10" applyFont="1" applyBorder="1" applyAlignment="1">
      <alignment vertical="center" wrapText="1"/>
    </xf>
    <xf numFmtId="0" fontId="11" fillId="0" borderId="0" xfId="10" applyFont="1" applyBorder="1" applyAlignment="1">
      <alignment horizontal="center" vertical="center"/>
    </xf>
    <xf numFmtId="166" fontId="11" fillId="0" borderId="0" xfId="10" applyNumberFormat="1" applyFont="1" applyBorder="1" applyAlignment="1">
      <alignment horizontal="center" vertical="center"/>
    </xf>
    <xf numFmtId="4" fontId="11" fillId="0" borderId="0" xfId="10" applyNumberFormat="1" applyFont="1" applyBorder="1" applyAlignment="1">
      <alignment horizontal="center" vertical="center"/>
    </xf>
    <xf numFmtId="0" fontId="11" fillId="0" borderId="0" xfId="10" applyFont="1">
      <alignment vertical="center"/>
    </xf>
    <xf numFmtId="0" fontId="11" fillId="0" borderId="1" xfId="9" applyFont="1" applyBorder="1" applyAlignment="1">
      <alignment horizontal="left" vertical="center" wrapText="1"/>
    </xf>
    <xf numFmtId="0" fontId="17" fillId="0" borderId="1" xfId="9" applyFont="1" applyBorder="1" applyAlignment="1">
      <alignment horizontal="left" vertical="center" wrapText="1"/>
    </xf>
    <xf numFmtId="0" fontId="11" fillId="0" borderId="1" xfId="10" applyFont="1" applyBorder="1" applyAlignment="1">
      <alignment horizontal="left" vertical="center" wrapText="1"/>
    </xf>
    <xf numFmtId="0" fontId="18" fillId="0" borderId="1" xfId="10" applyFont="1" applyBorder="1">
      <alignment vertical="center"/>
    </xf>
    <xf numFmtId="0" fontId="18" fillId="0" borderId="0" xfId="10" applyFont="1">
      <alignment vertical="center"/>
    </xf>
    <xf numFmtId="0" fontId="18" fillId="0" borderId="11" xfId="10" applyFont="1" applyBorder="1">
      <alignment vertical="center"/>
    </xf>
    <xf numFmtId="0" fontId="18" fillId="0" borderId="0" xfId="10" applyFont="1" applyBorder="1" applyAlignment="1">
      <alignment horizontal="right" vertical="center"/>
    </xf>
    <xf numFmtId="0" fontId="18" fillId="0" borderId="0" xfId="10" applyFont="1" applyBorder="1">
      <alignment vertical="center"/>
    </xf>
    <xf numFmtId="0" fontId="18" fillId="0" borderId="11" xfId="10" applyFont="1" applyBorder="1" applyAlignment="1">
      <alignment vertical="top"/>
    </xf>
    <xf numFmtId="0" fontId="18" fillId="0" borderId="0" xfId="10" applyFont="1" applyAlignment="1">
      <alignment vertical="top"/>
    </xf>
    <xf numFmtId="0" fontId="14" fillId="0" borderId="12" xfId="0" applyFont="1" applyBorder="1" applyAlignment="1">
      <alignment vertical="top" wrapText="1"/>
    </xf>
    <xf numFmtId="0" fontId="11" fillId="4" borderId="8" xfId="9" applyFont="1" applyFill="1" applyBorder="1"/>
    <xf numFmtId="0" fontId="14" fillId="0" borderId="9" xfId="0" applyFont="1" applyBorder="1" applyAlignment="1">
      <alignment vertical="top" wrapText="1"/>
    </xf>
    <xf numFmtId="0" fontId="14" fillId="0" borderId="10" xfId="0" applyFont="1" applyBorder="1"/>
    <xf numFmtId="0" fontId="14" fillId="0" borderId="4" xfId="0" applyFont="1" applyBorder="1" applyAlignment="1">
      <alignment horizontal="center"/>
    </xf>
    <xf numFmtId="11" fontId="14" fillId="0" borderId="3" xfId="0" applyNumberFormat="1" applyFont="1" applyBorder="1" applyAlignment="1">
      <alignment horizontal="right"/>
    </xf>
    <xf numFmtId="0" fontId="0" fillId="0" borderId="1" xfId="9" applyFont="1" applyBorder="1"/>
    <xf numFmtId="0" fontId="11" fillId="0" borderId="1" xfId="9" applyFont="1" applyBorder="1" applyAlignment="1">
      <alignment horizontal="right"/>
    </xf>
    <xf numFmtId="0" fontId="0" fillId="0" borderId="1" xfId="9" applyFont="1" applyBorder="1" applyAlignment="1">
      <alignment horizontal="right"/>
    </xf>
    <xf numFmtId="0" fontId="11" fillId="0" borderId="1" xfId="9" applyFont="1" applyBorder="1" applyAlignment="1">
      <alignment wrapText="1"/>
    </xf>
    <xf numFmtId="0" fontId="0" fillId="0" borderId="1" xfId="9" applyFont="1" applyBorder="1" applyAlignment="1">
      <alignment horizontal="center"/>
    </xf>
    <xf numFmtId="166" fontId="0" fillId="0" borderId="1" xfId="9" applyNumberFormat="1" applyFont="1" applyBorder="1" applyAlignment="1">
      <alignment horizontal="center"/>
    </xf>
    <xf numFmtId="4" fontId="0" fillId="0" borderId="1" xfId="9" applyNumberFormat="1" applyFont="1" applyBorder="1" applyAlignment="1">
      <alignment horizontal="center"/>
    </xf>
    <xf numFmtId="0" fontId="0" fillId="0" borderId="11" xfId="9" applyFont="1" applyBorder="1" applyAlignment="1">
      <alignment vertical="top"/>
    </xf>
    <xf numFmtId="0" fontId="0" fillId="0" borderId="0" xfId="9" applyFont="1" applyAlignment="1">
      <alignment vertical="top"/>
    </xf>
    <xf numFmtId="0" fontId="0" fillId="0" borderId="1" xfId="9" applyFont="1" applyBorder="1" applyAlignment="1">
      <alignment horizontal="left" vertical="center" wrapText="1"/>
    </xf>
    <xf numFmtId="0" fontId="13" fillId="0" borderId="2" xfId="0" applyFont="1" applyBorder="1"/>
    <xf numFmtId="0" fontId="10" fillId="0" borderId="0" xfId="0" applyFont="1" applyFill="1"/>
    <xf numFmtId="164" fontId="10" fillId="0" borderId="0" xfId="0" applyNumberFormat="1" applyFont="1" applyFill="1"/>
    <xf numFmtId="0" fontId="0" fillId="0" borderId="0" xfId="0" applyFill="1"/>
    <xf numFmtId="0" fontId="13" fillId="0" borderId="0" xfId="0" applyFont="1" applyFill="1"/>
    <xf numFmtId="166" fontId="11" fillId="0" borderId="1" xfId="9" applyNumberFormat="1" applyFont="1" applyBorder="1" applyAlignment="1">
      <alignment horizontal="center"/>
    </xf>
    <xf numFmtId="4" fontId="11" fillId="0" borderId="1" xfId="9" applyNumberFormat="1" applyFont="1" applyBorder="1" applyAlignment="1">
      <alignment horizontal="center"/>
    </xf>
    <xf numFmtId="0" fontId="13" fillId="0" borderId="1" xfId="9" applyFont="1" applyBorder="1"/>
    <xf numFmtId="0" fontId="13" fillId="0" borderId="11" xfId="9" applyFont="1" applyBorder="1" applyAlignment="1">
      <alignment vertical="top"/>
    </xf>
    <xf numFmtId="0" fontId="13" fillId="0" borderId="0" xfId="9" applyFont="1" applyAlignment="1">
      <alignment vertical="top"/>
    </xf>
    <xf numFmtId="0" fontId="0" fillId="4" borderId="11" xfId="9" applyFont="1" applyFill="1" applyBorder="1"/>
    <xf numFmtId="164" fontId="13" fillId="0" borderId="0" xfId="0" applyNumberFormat="1" applyFont="1"/>
    <xf numFmtId="0" fontId="15" fillId="0" borderId="1" xfId="0" applyFont="1" applyBorder="1" applyAlignment="1">
      <alignment vertical="top" wrapText="1"/>
    </xf>
    <xf numFmtId="0" fontId="0" fillId="0" borderId="2" xfId="0" applyFont="1" applyBorder="1"/>
    <xf numFmtId="165" fontId="0" fillId="0" borderId="2" xfId="0" applyNumberFormat="1" applyFont="1" applyBorder="1" applyAlignment="1">
      <alignment horizontal="center"/>
    </xf>
    <xf numFmtId="164" fontId="0" fillId="0" borderId="2" xfId="0" applyNumberFormat="1" applyFont="1" applyBorder="1" applyAlignment="1">
      <alignment horizontal="center"/>
    </xf>
    <xf numFmtId="0" fontId="19" fillId="0" borderId="2" xfId="0" applyFont="1" applyBorder="1" applyAlignment="1">
      <alignment vertical="top" wrapText="1"/>
    </xf>
    <xf numFmtId="0" fontId="0" fillId="0" borderId="3" xfId="0" applyFont="1" applyBorder="1" applyAlignment="1">
      <alignment horizontal="right"/>
    </xf>
    <xf numFmtId="0" fontId="0" fillId="0" borderId="1" xfId="0" applyFont="1" applyBorder="1"/>
    <xf numFmtId="0" fontId="0" fillId="0" borderId="4" xfId="0" applyFont="1" applyBorder="1" applyAlignment="1">
      <alignment vertical="top" wrapText="1"/>
    </xf>
    <xf numFmtId="0" fontId="20" fillId="0" borderId="2" xfId="0" applyFont="1" applyBorder="1"/>
    <xf numFmtId="0" fontId="21" fillId="0" borderId="2" xfId="0" applyFont="1" applyBorder="1" applyAlignment="1">
      <alignment vertical="top" wrapText="1"/>
    </xf>
    <xf numFmtId="0" fontId="21" fillId="0" borderId="0" xfId="0" applyFont="1"/>
    <xf numFmtId="164" fontId="21" fillId="0" borderId="0" xfId="0" applyNumberFormat="1" applyFont="1"/>
    <xf numFmtId="0" fontId="20" fillId="0" borderId="0" xfId="0" applyFont="1"/>
    <xf numFmtId="0" fontId="11" fillId="0" borderId="0" xfId="10" applyFont="1" applyBorder="1" applyAlignment="1">
      <alignment horizontal="right" vertical="center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4" fillId="3" borderId="1" xfId="4" applyFill="1" applyBorder="1">
      <alignment horizontal="center" vertical="center" wrapText="1"/>
    </xf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</cellXfs>
  <cellStyles count="11">
    <cellStyle name="NadpisRekapitulaceSoupisPraciStyle" xfId="2" xr:uid="{00000000-0005-0000-0000-000002000000}"/>
    <cellStyle name="NadpisStrukturyStyle" xfId="6" xr:uid="{00000000-0005-0000-0000-000006000000}"/>
    <cellStyle name="NadpisySloupcuStyle" xfId="4" xr:uid="{00000000-0005-0000-0000-000004000000}"/>
    <cellStyle name="Normal" xfId="9" xr:uid="{8462D111-5377-4C34-A663-93134FF07471}"/>
    <cellStyle name="Normální" xfId="0" builtinId="0"/>
    <cellStyle name="Normální 2" xfId="10" xr:uid="{680B01EE-F330-46F1-A901-81EE798B8714}"/>
    <cellStyle name="NormalStyle" xfId="1" xr:uid="{00000000-0005-0000-0000-000001000000}"/>
    <cellStyle name="PolDoplnInfoStyle" xfId="8" xr:uid="{00000000-0005-0000-0000-000008000000}"/>
    <cellStyle name="RekapitulaceCenyStyle" xfId="3" xr:uid="{00000000-0005-0000-0000-000003000000}"/>
    <cellStyle name="StavbaRozpocetHeaderStyle" xfId="5" xr:uid="{00000000-0005-0000-0000-000005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>
      <selection activeCell="D10" sqref="D10"/>
    </sheetView>
  </sheetViews>
  <sheetFormatPr defaultRowHeight="15" x14ac:dyDescent="0.25"/>
  <cols>
    <col min="1" max="2" width="32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3"/>
      <c r="B2" s="127" t="s">
        <v>2</v>
      </c>
      <c r="C2" s="3"/>
      <c r="D2" s="3"/>
      <c r="E2" s="3"/>
    </row>
    <row r="3" spans="1:5" x14ac:dyDescent="0.25">
      <c r="A3" s="3"/>
      <c r="B3" s="128"/>
      <c r="C3" s="3"/>
      <c r="D3" s="3"/>
      <c r="E3" s="3"/>
    </row>
    <row r="4" spans="1:5" ht="28.5" customHeight="1" x14ac:dyDescent="0.25">
      <c r="A4" s="3"/>
      <c r="B4" s="127" t="s">
        <v>113</v>
      </c>
      <c r="C4" s="128"/>
      <c r="D4" s="128"/>
      <c r="E4" s="128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4" t="s">
        <v>3</v>
      </c>
      <c r="C6" s="5">
        <f>SUM(C10:C11)</f>
        <v>0</v>
      </c>
      <c r="D6" s="3"/>
      <c r="E6" s="3"/>
    </row>
    <row r="7" spans="1:5" x14ac:dyDescent="0.25">
      <c r="A7" s="3"/>
      <c r="B7" s="4" t="s">
        <v>4</v>
      </c>
      <c r="C7" s="5">
        <f>SUM(E10:E11)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6" t="s">
        <v>5</v>
      </c>
      <c r="B9" s="6" t="s">
        <v>6</v>
      </c>
      <c r="C9" s="6" t="s">
        <v>7</v>
      </c>
      <c r="D9" s="6" t="s">
        <v>8</v>
      </c>
      <c r="E9" s="6" t="s">
        <v>9</v>
      </c>
    </row>
    <row r="10" spans="1:5" x14ac:dyDescent="0.25">
      <c r="A10" s="7" t="s">
        <v>10</v>
      </c>
      <c r="B10" s="26" t="s">
        <v>118</v>
      </c>
      <c r="C10" s="8">
        <f>'OO 000'!I3</f>
        <v>0</v>
      </c>
      <c r="D10" s="8">
        <f>SUMIFS('OO 000'!O:O,'OO 000'!A:A,"P")</f>
        <v>0</v>
      </c>
      <c r="E10" s="8">
        <f>C10+D10</f>
        <v>0</v>
      </c>
    </row>
    <row r="11" spans="1:5" x14ac:dyDescent="0.25">
      <c r="A11" s="7" t="s">
        <v>11</v>
      </c>
      <c r="B11" s="26" t="s">
        <v>114</v>
      </c>
      <c r="C11" s="8">
        <f>'SO 201'!I3</f>
        <v>0</v>
      </c>
      <c r="D11" s="8">
        <f>SUMIFS('SO 201'!O:O,'SO 201'!A:A,"P")</f>
        <v>0</v>
      </c>
      <c r="E11" s="8">
        <f>C11+D11</f>
        <v>0</v>
      </c>
    </row>
  </sheetData>
  <mergeCells count="2">
    <mergeCell ref="B2:B3"/>
    <mergeCell ref="B4:E4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6"/>
  <sheetViews>
    <sheetView topLeftCell="B1" zoomScale="85" zoomScaleNormal="85" workbookViewId="0">
      <selection activeCell="H14" sqref="H14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9" t="s">
        <v>0</v>
      </c>
      <c r="B1" s="3"/>
      <c r="C1" s="3"/>
      <c r="D1" s="3"/>
      <c r="E1" s="10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11" t="s">
        <v>12</v>
      </c>
      <c r="F2" s="3"/>
      <c r="G2" s="3"/>
      <c r="H2" s="3"/>
      <c r="I2" s="3"/>
    </row>
    <row r="3" spans="1:16" x14ac:dyDescent="0.25">
      <c r="A3" t="s">
        <v>13</v>
      </c>
      <c r="B3" s="12" t="s">
        <v>14</v>
      </c>
      <c r="C3" s="130" t="s">
        <v>115</v>
      </c>
      <c r="D3" s="131"/>
      <c r="E3" s="12" t="s">
        <v>116</v>
      </c>
      <c r="F3" s="3"/>
      <c r="G3" s="3"/>
      <c r="H3" s="13" t="s">
        <v>10</v>
      </c>
      <c r="I3" s="14">
        <f>SUMIFS(I8:I16,A8:A16,"SD")</f>
        <v>0</v>
      </c>
      <c r="O3">
        <v>0</v>
      </c>
      <c r="P3">
        <v>2</v>
      </c>
    </row>
    <row r="4" spans="1:16" x14ac:dyDescent="0.25">
      <c r="A4" t="s">
        <v>15</v>
      </c>
      <c r="B4" s="12" t="s">
        <v>16</v>
      </c>
      <c r="C4" s="130" t="s">
        <v>10</v>
      </c>
      <c r="D4" s="131"/>
      <c r="E4" s="12" t="s">
        <v>117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s="129" t="s">
        <v>17</v>
      </c>
      <c r="B5" s="129" t="s">
        <v>18</v>
      </c>
      <c r="C5" s="129" t="s">
        <v>19</v>
      </c>
      <c r="D5" s="129" t="s">
        <v>20</v>
      </c>
      <c r="E5" s="129" t="s">
        <v>21</v>
      </c>
      <c r="F5" s="129" t="s">
        <v>22</v>
      </c>
      <c r="G5" s="129" t="s">
        <v>23</v>
      </c>
      <c r="H5" s="129" t="s">
        <v>24</v>
      </c>
      <c r="I5" s="129"/>
      <c r="O5">
        <v>0.21</v>
      </c>
    </row>
    <row r="6" spans="1:16" x14ac:dyDescent="0.25">
      <c r="A6" s="129"/>
      <c r="B6" s="129"/>
      <c r="C6" s="129"/>
      <c r="D6" s="129"/>
      <c r="E6" s="129"/>
      <c r="F6" s="129"/>
      <c r="G6" s="129"/>
      <c r="H6" s="6" t="s">
        <v>25</v>
      </c>
      <c r="I6" s="6" t="s">
        <v>26</v>
      </c>
    </row>
    <row r="7" spans="1:16" x14ac:dyDescent="0.25">
      <c r="A7" s="6">
        <v>0</v>
      </c>
      <c r="B7" s="6">
        <v>1</v>
      </c>
      <c r="C7" s="6">
        <v>2</v>
      </c>
      <c r="D7" s="6">
        <v>3</v>
      </c>
      <c r="E7" s="6">
        <v>4</v>
      </c>
      <c r="F7" s="6">
        <v>5</v>
      </c>
      <c r="G7" s="6">
        <v>6</v>
      </c>
      <c r="H7" s="6">
        <v>7</v>
      </c>
      <c r="I7" s="6">
        <v>8</v>
      </c>
    </row>
    <row r="8" spans="1:16" x14ac:dyDescent="0.25">
      <c r="A8" s="15" t="s">
        <v>27</v>
      </c>
      <c r="B8" s="15"/>
      <c r="C8" s="16" t="s">
        <v>28</v>
      </c>
      <c r="D8" s="15"/>
      <c r="E8" s="15" t="s">
        <v>29</v>
      </c>
      <c r="F8" s="15"/>
      <c r="G8" s="15"/>
      <c r="H8" s="15"/>
      <c r="I8" s="17">
        <f>SUMIFS(I9:I16,A9:A16,"P")</f>
        <v>0</v>
      </c>
    </row>
    <row r="9" spans="1:16" x14ac:dyDescent="0.25">
      <c r="A9" s="18" t="s">
        <v>30</v>
      </c>
      <c r="B9" s="18">
        <v>1</v>
      </c>
      <c r="C9" s="27" t="s">
        <v>37</v>
      </c>
      <c r="D9" s="29" t="s">
        <v>31</v>
      </c>
      <c r="E9" s="31" t="s">
        <v>123</v>
      </c>
      <c r="F9" s="20" t="s">
        <v>32</v>
      </c>
      <c r="G9" s="21">
        <v>1</v>
      </c>
      <c r="H9" s="22"/>
      <c r="I9" s="22">
        <f>ROUND(G9*H9,P4)</f>
        <v>0</v>
      </c>
      <c r="O9" s="23">
        <f>I9*0.21</f>
        <v>0</v>
      </c>
      <c r="P9">
        <v>3</v>
      </c>
    </row>
    <row r="10" spans="1:16" x14ac:dyDescent="0.25">
      <c r="A10" s="18" t="s">
        <v>33</v>
      </c>
      <c r="E10" s="33" t="s">
        <v>31</v>
      </c>
    </row>
    <row r="11" spans="1:16" x14ac:dyDescent="0.25">
      <c r="A11" s="18" t="s">
        <v>34</v>
      </c>
      <c r="E11" s="32" t="s">
        <v>35</v>
      </c>
    </row>
    <row r="12" spans="1:16" ht="45" x14ac:dyDescent="0.25">
      <c r="A12" s="18" t="s">
        <v>36</v>
      </c>
      <c r="E12" s="19" t="s">
        <v>122</v>
      </c>
    </row>
    <row r="13" spans="1:16" x14ac:dyDescent="0.25">
      <c r="A13" s="18" t="s">
        <v>30</v>
      </c>
      <c r="B13" s="18">
        <v>2</v>
      </c>
      <c r="C13" s="30" t="s">
        <v>119</v>
      </c>
      <c r="D13" s="29" t="s">
        <v>31</v>
      </c>
      <c r="E13" s="28" t="s">
        <v>124</v>
      </c>
      <c r="F13" s="20" t="s">
        <v>32</v>
      </c>
      <c r="G13" s="21">
        <v>1</v>
      </c>
      <c r="H13" s="22"/>
      <c r="I13" s="22">
        <f>ROUND(G13*H13,P4)</f>
        <v>0</v>
      </c>
      <c r="O13" s="23">
        <f>I13*0.21</f>
        <v>0</v>
      </c>
      <c r="P13">
        <v>3</v>
      </c>
    </row>
    <row r="14" spans="1:16" ht="165" x14ac:dyDescent="0.25">
      <c r="A14" s="18" t="s">
        <v>33</v>
      </c>
      <c r="E14" s="19" t="s">
        <v>120</v>
      </c>
    </row>
    <row r="15" spans="1:16" x14ac:dyDescent="0.25">
      <c r="A15" s="18" t="s">
        <v>34</v>
      </c>
      <c r="E15" s="24" t="s">
        <v>35</v>
      </c>
    </row>
    <row r="16" spans="1:16" ht="30" x14ac:dyDescent="0.25">
      <c r="A16" s="18" t="s">
        <v>36</v>
      </c>
      <c r="E16" s="19" t="s">
        <v>121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83"/>
  <sheetViews>
    <sheetView topLeftCell="B1" zoomScale="85" zoomScaleNormal="85" workbookViewId="0">
      <selection activeCell="S161" sqref="S161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20.7109375" customWidth="1"/>
    <col min="15" max="16" width="9.140625" hidden="1"/>
  </cols>
  <sheetData>
    <row r="1" spans="1:16" x14ac:dyDescent="0.25">
      <c r="A1" s="9" t="s">
        <v>0</v>
      </c>
      <c r="B1" s="3"/>
      <c r="C1" s="3"/>
      <c r="D1" s="3"/>
      <c r="E1" s="10" t="s">
        <v>1</v>
      </c>
      <c r="F1" s="3"/>
      <c r="G1" s="3"/>
      <c r="H1" s="3"/>
      <c r="I1" s="3"/>
      <c r="J1" s="36"/>
      <c r="P1">
        <v>3</v>
      </c>
    </row>
    <row r="2" spans="1:16" ht="20.25" x14ac:dyDescent="0.25">
      <c r="B2" s="3"/>
      <c r="C2" s="3"/>
      <c r="D2" s="3"/>
      <c r="E2" s="11" t="s">
        <v>12</v>
      </c>
      <c r="F2" s="3"/>
      <c r="G2" s="3"/>
      <c r="H2" s="3"/>
      <c r="I2" s="3"/>
      <c r="J2" s="36"/>
    </row>
    <row r="3" spans="1:16" x14ac:dyDescent="0.25">
      <c r="A3" t="s">
        <v>13</v>
      </c>
      <c r="B3" s="12" t="s">
        <v>14</v>
      </c>
      <c r="C3" s="130" t="s">
        <v>115</v>
      </c>
      <c r="D3" s="131"/>
      <c r="E3" s="12" t="s">
        <v>116</v>
      </c>
      <c r="F3" s="3"/>
      <c r="G3" s="3"/>
      <c r="H3" s="13" t="s">
        <v>11</v>
      </c>
      <c r="I3" s="14">
        <f>I8+I24+I70+I75+I114+I142+I155</f>
        <v>0</v>
      </c>
      <c r="J3" s="37"/>
      <c r="O3">
        <v>0</v>
      </c>
      <c r="P3">
        <v>2</v>
      </c>
    </row>
    <row r="4" spans="1:16" x14ac:dyDescent="0.25">
      <c r="A4" t="s">
        <v>15</v>
      </c>
      <c r="B4" s="12" t="s">
        <v>16</v>
      </c>
      <c r="C4" s="130" t="s">
        <v>11</v>
      </c>
      <c r="D4" s="131"/>
      <c r="E4" s="12" t="s">
        <v>114</v>
      </c>
      <c r="F4" s="3"/>
      <c r="G4" s="3"/>
      <c r="H4" s="3"/>
      <c r="I4" s="3"/>
      <c r="J4" s="38"/>
      <c r="O4">
        <v>0.15</v>
      </c>
      <c r="P4">
        <v>2</v>
      </c>
    </row>
    <row r="5" spans="1:16" x14ac:dyDescent="0.25">
      <c r="A5" s="129" t="s">
        <v>17</v>
      </c>
      <c r="B5" s="129" t="s">
        <v>18</v>
      </c>
      <c r="C5" s="129" t="s">
        <v>19</v>
      </c>
      <c r="D5" s="129" t="s">
        <v>20</v>
      </c>
      <c r="E5" s="129" t="s">
        <v>21</v>
      </c>
      <c r="F5" s="129" t="s">
        <v>22</v>
      </c>
      <c r="G5" s="129" t="s">
        <v>23</v>
      </c>
      <c r="H5" s="129" t="s">
        <v>24</v>
      </c>
      <c r="I5" s="129"/>
      <c r="J5" s="129" t="s">
        <v>125</v>
      </c>
      <c r="O5">
        <v>0.21</v>
      </c>
    </row>
    <row r="6" spans="1:16" x14ac:dyDescent="0.25">
      <c r="A6" s="129"/>
      <c r="B6" s="129"/>
      <c r="C6" s="129"/>
      <c r="D6" s="129"/>
      <c r="E6" s="129"/>
      <c r="F6" s="129"/>
      <c r="G6" s="129"/>
      <c r="H6" s="6" t="s">
        <v>25</v>
      </c>
      <c r="I6" s="6" t="s">
        <v>26</v>
      </c>
      <c r="J6" s="129"/>
    </row>
    <row r="7" spans="1:16" x14ac:dyDescent="0.25">
      <c r="A7" s="6">
        <v>0</v>
      </c>
      <c r="B7" s="6">
        <v>1</v>
      </c>
      <c r="C7" s="6">
        <v>2</v>
      </c>
      <c r="D7" s="6">
        <v>3</v>
      </c>
      <c r="E7" s="6">
        <v>4</v>
      </c>
      <c r="F7" s="6">
        <v>5</v>
      </c>
      <c r="G7" s="6">
        <v>6</v>
      </c>
      <c r="H7" s="6">
        <v>7</v>
      </c>
      <c r="I7" s="6">
        <v>8</v>
      </c>
      <c r="J7" s="25" t="s">
        <v>126</v>
      </c>
    </row>
    <row r="8" spans="1:16" x14ac:dyDescent="0.25">
      <c r="A8" s="15" t="s">
        <v>27</v>
      </c>
      <c r="B8" s="15"/>
      <c r="C8" s="16" t="s">
        <v>28</v>
      </c>
      <c r="D8" s="15"/>
      <c r="E8" s="15" t="s">
        <v>29</v>
      </c>
      <c r="F8" s="15"/>
      <c r="G8" s="15"/>
      <c r="H8" s="15"/>
      <c r="I8" s="17">
        <f>I9+I16+I20</f>
        <v>0</v>
      </c>
      <c r="J8" s="111"/>
    </row>
    <row r="9" spans="1:16" s="123" customFormat="1" ht="30" x14ac:dyDescent="0.25">
      <c r="A9" s="121" t="s">
        <v>30</v>
      </c>
      <c r="B9" s="46">
        <v>1</v>
      </c>
      <c r="C9" s="47">
        <v>15112</v>
      </c>
      <c r="D9" s="114"/>
      <c r="E9" s="48" t="s">
        <v>202</v>
      </c>
      <c r="F9" s="49" t="s">
        <v>59</v>
      </c>
      <c r="G9" s="50">
        <v>47.555999999999997</v>
      </c>
      <c r="H9" s="51"/>
      <c r="I9" s="51">
        <f>G9*H9</f>
        <v>0</v>
      </c>
      <c r="J9" s="39" t="s">
        <v>127</v>
      </c>
      <c r="O9" s="124">
        <f>I9*0.21</f>
        <v>0</v>
      </c>
      <c r="P9" s="123">
        <v>3</v>
      </c>
    </row>
    <row r="10" spans="1:16" s="123" customFormat="1" x14ac:dyDescent="0.25">
      <c r="A10" s="121" t="s">
        <v>33</v>
      </c>
      <c r="B10" s="125"/>
      <c r="E10" s="122"/>
      <c r="G10" s="125"/>
      <c r="H10" s="125"/>
      <c r="I10" s="125"/>
    </row>
    <row r="11" spans="1:16" s="123" customFormat="1" x14ac:dyDescent="0.25">
      <c r="A11" s="121" t="s">
        <v>34</v>
      </c>
      <c r="B11" s="125"/>
      <c r="E11" s="62" t="s">
        <v>210</v>
      </c>
      <c r="G11" s="125"/>
      <c r="H11" s="125"/>
      <c r="I11" s="125"/>
    </row>
    <row r="12" spans="1:16" s="123" customFormat="1" x14ac:dyDescent="0.25">
      <c r="A12" s="121" t="s">
        <v>34</v>
      </c>
      <c r="B12" s="125"/>
      <c r="E12" s="62" t="s">
        <v>211</v>
      </c>
      <c r="G12" s="125"/>
      <c r="H12" s="125"/>
      <c r="I12" s="125"/>
    </row>
    <row r="13" spans="1:16" s="123" customFormat="1" x14ac:dyDescent="0.25">
      <c r="A13" s="121"/>
      <c r="B13" s="125"/>
      <c r="E13" s="62" t="s">
        <v>212</v>
      </c>
      <c r="G13" s="125"/>
      <c r="H13" s="125"/>
      <c r="I13" s="125"/>
    </row>
    <row r="14" spans="1:16" s="123" customFormat="1" x14ac:dyDescent="0.25">
      <c r="A14" s="121" t="s">
        <v>34</v>
      </c>
      <c r="B14" s="125"/>
      <c r="E14" s="62" t="s">
        <v>213</v>
      </c>
      <c r="G14" s="125"/>
      <c r="H14" s="125"/>
      <c r="I14" s="125"/>
    </row>
    <row r="15" spans="1:16" s="123" customFormat="1" ht="165" x14ac:dyDescent="0.25">
      <c r="A15" s="121" t="s">
        <v>36</v>
      </c>
      <c r="B15" s="125"/>
      <c r="E15" s="48" t="s">
        <v>203</v>
      </c>
      <c r="G15" s="125"/>
      <c r="H15" s="125"/>
      <c r="I15" s="125"/>
    </row>
    <row r="16" spans="1:16" s="123" customFormat="1" ht="30" x14ac:dyDescent="0.25">
      <c r="A16" s="121" t="s">
        <v>30</v>
      </c>
      <c r="B16" s="46">
        <v>2</v>
      </c>
      <c r="C16" s="47" t="s">
        <v>204</v>
      </c>
      <c r="D16" s="114"/>
      <c r="E16" s="48" t="s">
        <v>205</v>
      </c>
      <c r="F16" s="49" t="s">
        <v>59</v>
      </c>
      <c r="G16" s="115">
        <v>14.26</v>
      </c>
      <c r="H16" s="116"/>
      <c r="I16" s="116">
        <f>G16*H16</f>
        <v>0</v>
      </c>
      <c r="J16" s="39" t="s">
        <v>127</v>
      </c>
      <c r="O16" s="124">
        <f>I16*0.21</f>
        <v>0</v>
      </c>
      <c r="P16" s="123">
        <v>3</v>
      </c>
    </row>
    <row r="17" spans="1:19" s="123" customFormat="1" x14ac:dyDescent="0.25">
      <c r="A17" s="121" t="s">
        <v>33</v>
      </c>
      <c r="B17" s="55"/>
      <c r="C17" s="56"/>
      <c r="D17" s="56"/>
      <c r="E17" s="48"/>
      <c r="F17" s="56"/>
      <c r="G17" s="56"/>
      <c r="H17" s="56"/>
      <c r="I17" s="56"/>
      <c r="J17" s="56"/>
    </row>
    <row r="18" spans="1:19" s="123" customFormat="1" x14ac:dyDescent="0.25">
      <c r="A18" s="121" t="s">
        <v>34</v>
      </c>
      <c r="B18" s="55"/>
      <c r="C18" s="56"/>
      <c r="D18" s="56"/>
      <c r="E18" s="117" t="s">
        <v>214</v>
      </c>
      <c r="F18" s="56"/>
      <c r="G18" s="56"/>
      <c r="H18" s="56"/>
      <c r="I18" s="56"/>
      <c r="J18" s="56"/>
    </row>
    <row r="19" spans="1:19" s="123" customFormat="1" ht="165" x14ac:dyDescent="0.25">
      <c r="A19" s="121" t="s">
        <v>36</v>
      </c>
      <c r="B19" s="55"/>
      <c r="C19" s="56"/>
      <c r="D19" s="56"/>
      <c r="E19" s="48" t="s">
        <v>203</v>
      </c>
      <c r="F19" s="56"/>
      <c r="G19" s="56"/>
      <c r="H19" s="56"/>
      <c r="I19" s="56"/>
      <c r="J19" s="56"/>
    </row>
    <row r="20" spans="1:19" s="123" customFormat="1" ht="30" x14ac:dyDescent="0.25">
      <c r="A20" s="121" t="s">
        <v>30</v>
      </c>
      <c r="B20" s="46">
        <v>3</v>
      </c>
      <c r="C20" s="118" t="s">
        <v>206</v>
      </c>
      <c r="D20" s="119" t="s">
        <v>31</v>
      </c>
      <c r="E20" s="120" t="s">
        <v>207</v>
      </c>
      <c r="F20" s="49" t="s">
        <v>59</v>
      </c>
      <c r="G20" s="50">
        <v>2.0539999999999998</v>
      </c>
      <c r="H20" s="51"/>
      <c r="I20" s="51">
        <f>G20*H20</f>
        <v>0</v>
      </c>
      <c r="J20" s="39" t="s">
        <v>127</v>
      </c>
      <c r="O20" s="124">
        <f>I20*0.21</f>
        <v>0</v>
      </c>
      <c r="P20" s="123">
        <v>3</v>
      </c>
    </row>
    <row r="21" spans="1:19" s="123" customFormat="1" x14ac:dyDescent="0.25">
      <c r="A21" s="121" t="s">
        <v>33</v>
      </c>
      <c r="B21" s="55"/>
      <c r="C21" s="56"/>
      <c r="D21" s="56"/>
      <c r="E21" s="48"/>
      <c r="F21" s="56"/>
      <c r="G21" s="55"/>
      <c r="H21" s="55"/>
      <c r="I21" s="55"/>
      <c r="J21" s="56"/>
    </row>
    <row r="22" spans="1:19" s="123" customFormat="1" x14ac:dyDescent="0.25">
      <c r="A22" s="121" t="s">
        <v>34</v>
      </c>
      <c r="B22" s="55"/>
      <c r="C22" s="56"/>
      <c r="D22" s="56"/>
      <c r="E22" s="62" t="s">
        <v>209</v>
      </c>
      <c r="F22" s="56"/>
      <c r="G22" s="55"/>
      <c r="H22" s="55"/>
      <c r="I22" s="55"/>
      <c r="J22" s="56"/>
    </row>
    <row r="23" spans="1:19" s="123" customFormat="1" ht="165" x14ac:dyDescent="0.25">
      <c r="A23" s="121" t="s">
        <v>36</v>
      </c>
      <c r="B23" s="55"/>
      <c r="C23" s="56"/>
      <c r="D23" s="56"/>
      <c r="E23" s="48" t="s">
        <v>203</v>
      </c>
      <c r="F23" s="56"/>
      <c r="G23" s="55"/>
      <c r="H23" s="55"/>
      <c r="I23" s="55"/>
      <c r="J23" s="56"/>
    </row>
    <row r="24" spans="1:19" x14ac:dyDescent="0.25">
      <c r="A24" s="15" t="s">
        <v>27</v>
      </c>
      <c r="B24" s="35"/>
      <c r="C24" s="64" t="s">
        <v>39</v>
      </c>
      <c r="D24" s="63"/>
      <c r="E24" s="65" t="s">
        <v>40</v>
      </c>
      <c r="F24" s="63"/>
      <c r="G24" s="63"/>
      <c r="H24" s="63"/>
      <c r="I24" s="66">
        <f>I25+I29+I33+I37+I41+I45+I48+I54+I58+I62+I66</f>
        <v>0</v>
      </c>
      <c r="J24" s="86"/>
    </row>
    <row r="25" spans="1:19" ht="30" x14ac:dyDescent="0.25">
      <c r="A25" s="18" t="s">
        <v>30</v>
      </c>
      <c r="B25" s="46">
        <v>4</v>
      </c>
      <c r="C25" s="57">
        <v>113138</v>
      </c>
      <c r="D25" s="58" t="s">
        <v>31</v>
      </c>
      <c r="E25" s="59" t="s">
        <v>164</v>
      </c>
      <c r="F25" s="60" t="s">
        <v>38</v>
      </c>
      <c r="G25" s="50">
        <v>6.2</v>
      </c>
      <c r="H25" s="51"/>
      <c r="I25" s="51">
        <f>ROUND(G25*H25,P4)</f>
        <v>0</v>
      </c>
      <c r="J25" s="39" t="s">
        <v>127</v>
      </c>
      <c r="N25" s="102"/>
      <c r="O25" s="103"/>
      <c r="P25" s="102"/>
      <c r="Q25" s="102"/>
      <c r="R25" s="104"/>
    </row>
    <row r="26" spans="1:19" ht="30" x14ac:dyDescent="0.25">
      <c r="A26" s="18" t="s">
        <v>33</v>
      </c>
      <c r="B26" s="55"/>
      <c r="C26" s="55"/>
      <c r="D26" s="55"/>
      <c r="E26" s="61" t="s">
        <v>177</v>
      </c>
      <c r="F26" s="55"/>
      <c r="G26" s="55"/>
      <c r="H26" s="55"/>
      <c r="I26" s="55"/>
      <c r="J26" s="56"/>
      <c r="N26" s="104"/>
      <c r="O26" s="104"/>
      <c r="P26" s="104"/>
      <c r="Q26" s="104"/>
      <c r="R26" s="104"/>
    </row>
    <row r="27" spans="1:19" x14ac:dyDescent="0.25">
      <c r="A27" s="18" t="s">
        <v>34</v>
      </c>
      <c r="B27" s="55"/>
      <c r="C27" s="55"/>
      <c r="D27" s="55"/>
      <c r="E27" s="62" t="s">
        <v>165</v>
      </c>
      <c r="F27" s="55"/>
      <c r="G27" s="55"/>
      <c r="H27" s="55"/>
      <c r="I27" s="55"/>
      <c r="J27" s="40"/>
      <c r="N27" s="104"/>
      <c r="O27" s="104"/>
      <c r="P27" s="104"/>
      <c r="Q27" s="104"/>
      <c r="R27" s="104"/>
    </row>
    <row r="28" spans="1:19" ht="90" x14ac:dyDescent="0.25">
      <c r="A28" s="18" t="s">
        <v>36</v>
      </c>
      <c r="B28" s="55"/>
      <c r="C28" s="55"/>
      <c r="D28" s="55"/>
      <c r="E28" s="61" t="s">
        <v>41</v>
      </c>
      <c r="F28" s="55"/>
      <c r="G28" s="55"/>
      <c r="H28" s="55"/>
      <c r="I28" s="55"/>
      <c r="J28" s="40"/>
      <c r="N28" s="104"/>
      <c r="O28" s="104"/>
      <c r="P28" s="104"/>
      <c r="Q28" s="104"/>
      <c r="R28" s="104"/>
    </row>
    <row r="29" spans="1:19" s="42" customFormat="1" ht="30" x14ac:dyDescent="0.25">
      <c r="A29" s="101" t="s">
        <v>30</v>
      </c>
      <c r="B29" s="46">
        <v>5</v>
      </c>
      <c r="C29" s="57" t="s">
        <v>168</v>
      </c>
      <c r="D29" s="58" t="s">
        <v>31</v>
      </c>
      <c r="E29" s="59" t="s">
        <v>169</v>
      </c>
      <c r="F29" s="60" t="s">
        <v>174</v>
      </c>
      <c r="G29" s="50">
        <v>114.08</v>
      </c>
      <c r="H29" s="51"/>
      <c r="I29" s="51">
        <f>ROUND(G29*H29,P8)</f>
        <v>0</v>
      </c>
      <c r="J29" s="39" t="s">
        <v>127</v>
      </c>
      <c r="N29" s="102"/>
      <c r="O29" s="103"/>
      <c r="P29" s="102"/>
      <c r="Q29" s="102"/>
      <c r="R29" s="105"/>
    </row>
    <row r="30" spans="1:19" s="42" customFormat="1" x14ac:dyDescent="0.25">
      <c r="A30" s="101" t="s">
        <v>33</v>
      </c>
      <c r="B30" s="55"/>
      <c r="C30" s="55"/>
      <c r="D30" s="55"/>
      <c r="E30" s="62" t="s">
        <v>171</v>
      </c>
      <c r="F30" s="55"/>
      <c r="G30" s="55"/>
      <c r="H30" s="55"/>
      <c r="I30" s="55"/>
      <c r="J30" s="56"/>
      <c r="N30" s="105"/>
      <c r="O30" s="105"/>
      <c r="P30" s="105"/>
      <c r="Q30" s="105"/>
      <c r="R30" s="105"/>
    </row>
    <row r="31" spans="1:19" s="42" customFormat="1" x14ac:dyDescent="0.25">
      <c r="A31" s="101" t="s">
        <v>34</v>
      </c>
      <c r="B31" s="55"/>
      <c r="C31" s="55"/>
      <c r="D31" s="55"/>
      <c r="E31" s="62" t="s">
        <v>208</v>
      </c>
      <c r="F31" s="55"/>
      <c r="G31" s="55"/>
      <c r="H31" s="55"/>
      <c r="I31" s="55"/>
      <c r="J31" s="40"/>
      <c r="N31" s="105"/>
      <c r="O31" s="105"/>
      <c r="P31" s="105"/>
      <c r="Q31" s="105"/>
      <c r="R31" s="105"/>
    </row>
    <row r="32" spans="1:19" s="42" customFormat="1" ht="30" x14ac:dyDescent="0.25">
      <c r="A32" s="101" t="s">
        <v>36</v>
      </c>
      <c r="B32" s="55"/>
      <c r="C32" s="55"/>
      <c r="D32" s="55"/>
      <c r="E32" s="61" t="s">
        <v>170</v>
      </c>
      <c r="F32" s="55"/>
      <c r="G32" s="55"/>
      <c r="H32" s="55"/>
      <c r="I32" s="55"/>
      <c r="J32" s="40"/>
      <c r="L32"/>
      <c r="M32"/>
      <c r="N32"/>
      <c r="O32"/>
      <c r="P32"/>
      <c r="Q32"/>
      <c r="R32"/>
      <c r="S32"/>
    </row>
    <row r="33" spans="1:18" ht="30" x14ac:dyDescent="0.25">
      <c r="A33" s="18" t="s">
        <v>30</v>
      </c>
      <c r="B33" s="46">
        <v>6</v>
      </c>
      <c r="C33" s="57">
        <v>113328</v>
      </c>
      <c r="D33" s="58" t="s">
        <v>31</v>
      </c>
      <c r="E33" s="59" t="s">
        <v>167</v>
      </c>
      <c r="F33" s="60" t="s">
        <v>38</v>
      </c>
      <c r="G33" s="50">
        <v>12.8</v>
      </c>
      <c r="H33" s="51"/>
      <c r="I33" s="51">
        <f>ROUND(G33*H33,P4)</f>
        <v>0</v>
      </c>
      <c r="J33" s="39" t="s">
        <v>127</v>
      </c>
      <c r="O33" s="23">
        <f>I33*0.21</f>
        <v>0</v>
      </c>
      <c r="P33">
        <v>3</v>
      </c>
    </row>
    <row r="34" spans="1:18" ht="30" x14ac:dyDescent="0.25">
      <c r="A34" s="18" t="s">
        <v>33</v>
      </c>
      <c r="B34" s="34"/>
      <c r="C34" s="55"/>
      <c r="D34" s="55"/>
      <c r="E34" s="61" t="s">
        <v>176</v>
      </c>
      <c r="F34" s="55"/>
      <c r="G34" s="55"/>
      <c r="H34" s="55"/>
      <c r="I34" s="55"/>
      <c r="J34" s="56"/>
    </row>
    <row r="35" spans="1:18" x14ac:dyDescent="0.25">
      <c r="A35" s="18" t="s">
        <v>34</v>
      </c>
      <c r="B35" s="34"/>
      <c r="C35" s="55"/>
      <c r="D35" s="55"/>
      <c r="E35" s="62" t="s">
        <v>166</v>
      </c>
      <c r="F35" s="55"/>
      <c r="G35" s="55"/>
      <c r="H35" s="55"/>
      <c r="I35" s="55"/>
      <c r="J35" s="40"/>
    </row>
    <row r="36" spans="1:18" ht="90" x14ac:dyDescent="0.25">
      <c r="A36" s="18" t="s">
        <v>36</v>
      </c>
      <c r="B36" s="55"/>
      <c r="C36" s="55"/>
      <c r="D36" s="55"/>
      <c r="E36" s="61" t="s">
        <v>41</v>
      </c>
      <c r="F36" s="55"/>
      <c r="G36" s="55"/>
      <c r="H36" s="55"/>
      <c r="I36" s="55"/>
      <c r="J36" s="40"/>
    </row>
    <row r="37" spans="1:18" s="42" customFormat="1" ht="30" x14ac:dyDescent="0.25">
      <c r="A37" s="101" t="s">
        <v>30</v>
      </c>
      <c r="B37" s="46">
        <v>7</v>
      </c>
      <c r="C37" s="57" t="s">
        <v>172</v>
      </c>
      <c r="D37" s="58" t="s">
        <v>31</v>
      </c>
      <c r="E37" s="59" t="s">
        <v>173</v>
      </c>
      <c r="F37" s="60" t="s">
        <v>174</v>
      </c>
      <c r="G37" s="50">
        <v>184.32</v>
      </c>
      <c r="H37" s="51"/>
      <c r="I37" s="51">
        <f>ROUND(ROUND(H37,2)*ROUND(G37,3),2)</f>
        <v>0</v>
      </c>
      <c r="J37" s="39" t="s">
        <v>127</v>
      </c>
      <c r="N37" s="102"/>
      <c r="O37" s="103"/>
      <c r="P37" s="102"/>
      <c r="Q37" s="102"/>
      <c r="R37" s="105"/>
    </row>
    <row r="38" spans="1:18" s="42" customFormat="1" x14ac:dyDescent="0.25">
      <c r="A38" s="101" t="s">
        <v>33</v>
      </c>
      <c r="B38" s="55"/>
      <c r="C38" s="55"/>
      <c r="D38" s="55"/>
      <c r="E38" s="62" t="s">
        <v>175</v>
      </c>
      <c r="F38" s="55"/>
      <c r="G38" s="55"/>
      <c r="H38" s="55"/>
      <c r="I38" s="55"/>
      <c r="J38" s="56"/>
      <c r="N38" s="105"/>
      <c r="O38" s="105"/>
      <c r="P38" s="105"/>
      <c r="Q38" s="105"/>
      <c r="R38" s="105"/>
    </row>
    <row r="39" spans="1:18" s="42" customFormat="1" x14ac:dyDescent="0.25">
      <c r="A39" s="101" t="s">
        <v>34</v>
      </c>
      <c r="B39" s="55"/>
      <c r="C39" s="55"/>
      <c r="D39" s="55"/>
      <c r="E39" s="62" t="s">
        <v>178</v>
      </c>
      <c r="F39" s="55"/>
      <c r="G39" s="55"/>
      <c r="H39" s="55"/>
      <c r="I39" s="55"/>
      <c r="J39" s="40"/>
      <c r="N39" s="105"/>
      <c r="O39" s="105"/>
      <c r="P39" s="105"/>
      <c r="Q39" s="105"/>
      <c r="R39" s="105"/>
    </row>
    <row r="40" spans="1:18" s="42" customFormat="1" ht="30" x14ac:dyDescent="0.25">
      <c r="A40" s="101" t="s">
        <v>36</v>
      </c>
      <c r="B40" s="55"/>
      <c r="C40" s="55"/>
      <c r="D40" s="55"/>
      <c r="E40" s="61" t="s">
        <v>170</v>
      </c>
      <c r="F40" s="55"/>
      <c r="G40" s="55"/>
      <c r="H40" s="55"/>
      <c r="I40" s="55"/>
      <c r="J40" s="40"/>
    </row>
    <row r="41" spans="1:18" s="41" customFormat="1" x14ac:dyDescent="0.25">
      <c r="A41" s="45" t="s">
        <v>30</v>
      </c>
      <c r="B41" s="46">
        <v>8</v>
      </c>
      <c r="C41" s="47">
        <v>11511</v>
      </c>
      <c r="D41" s="45"/>
      <c r="E41" s="48" t="s">
        <v>138</v>
      </c>
      <c r="F41" s="49" t="s">
        <v>128</v>
      </c>
      <c r="G41" s="50">
        <v>80</v>
      </c>
      <c r="H41" s="51"/>
      <c r="I41" s="51">
        <f>ROUND(ROUND(H41,2)*ROUND(G41,3),2)</f>
        <v>0</v>
      </c>
      <c r="J41" s="39" t="s">
        <v>127</v>
      </c>
    </row>
    <row r="42" spans="1:18" s="41" customFormat="1" x14ac:dyDescent="0.2">
      <c r="A42" s="52" t="s">
        <v>33</v>
      </c>
      <c r="B42" s="40"/>
      <c r="C42" s="40"/>
      <c r="D42" s="40"/>
      <c r="E42" s="48" t="s">
        <v>129</v>
      </c>
      <c r="F42" s="40"/>
      <c r="G42" s="40"/>
      <c r="H42" s="40"/>
      <c r="I42" s="40"/>
      <c r="J42" s="40"/>
    </row>
    <row r="43" spans="1:18" s="41" customFormat="1" x14ac:dyDescent="0.2">
      <c r="A43" s="53" t="s">
        <v>34</v>
      </c>
      <c r="B43" s="40"/>
      <c r="C43" s="40"/>
      <c r="D43" s="40"/>
      <c r="E43" s="54" t="s">
        <v>130</v>
      </c>
      <c r="F43" s="40"/>
      <c r="G43" s="40"/>
      <c r="H43" s="40"/>
      <c r="I43" s="40"/>
      <c r="J43" s="40"/>
    </row>
    <row r="44" spans="1:18" s="41" customFormat="1" ht="45" x14ac:dyDescent="0.2">
      <c r="A44" s="40" t="s">
        <v>36</v>
      </c>
      <c r="B44" s="40"/>
      <c r="C44" s="40"/>
      <c r="D44" s="40"/>
      <c r="E44" s="48" t="s">
        <v>131</v>
      </c>
      <c r="F44" s="40"/>
      <c r="G44" s="40"/>
      <c r="H44" s="40"/>
      <c r="I44" s="40"/>
      <c r="J44" s="40"/>
    </row>
    <row r="45" spans="1:18" x14ac:dyDescent="0.25">
      <c r="A45" s="46" t="s">
        <v>30</v>
      </c>
      <c r="B45" s="46">
        <v>9</v>
      </c>
      <c r="C45" s="47">
        <v>11525</v>
      </c>
      <c r="D45" s="45"/>
      <c r="E45" s="48" t="s">
        <v>137</v>
      </c>
      <c r="F45" s="49" t="s">
        <v>82</v>
      </c>
      <c r="G45" s="50">
        <v>10</v>
      </c>
      <c r="H45" s="51"/>
      <c r="I45" s="51">
        <f>ROUND(G45*H45,P1)</f>
        <v>0</v>
      </c>
      <c r="J45" s="39" t="s">
        <v>127</v>
      </c>
      <c r="O45" s="23">
        <f>I45*0.21</f>
        <v>0</v>
      </c>
      <c r="P45">
        <v>3</v>
      </c>
    </row>
    <row r="46" spans="1:18" ht="45" x14ac:dyDescent="0.25">
      <c r="A46" s="46" t="s">
        <v>33</v>
      </c>
      <c r="B46" s="55"/>
      <c r="C46" s="42"/>
      <c r="D46" s="42"/>
      <c r="E46" s="48" t="s">
        <v>133</v>
      </c>
      <c r="F46" s="42"/>
      <c r="G46" s="34"/>
      <c r="H46" s="34"/>
      <c r="I46" s="34"/>
      <c r="J46" s="56"/>
    </row>
    <row r="47" spans="1:18" ht="45" customHeight="1" x14ac:dyDescent="0.25">
      <c r="A47" s="46" t="s">
        <v>36</v>
      </c>
      <c r="B47" s="55"/>
      <c r="C47" s="42"/>
      <c r="D47" s="42"/>
      <c r="E47" s="48" t="s">
        <v>132</v>
      </c>
      <c r="F47" s="42"/>
      <c r="G47" s="34"/>
      <c r="H47" s="34"/>
      <c r="I47" s="34"/>
      <c r="J47" s="56"/>
      <c r="N47" s="104"/>
      <c r="O47" s="104"/>
      <c r="P47" s="104"/>
      <c r="Q47" s="104"/>
      <c r="R47" s="104"/>
    </row>
    <row r="48" spans="1:18" x14ac:dyDescent="0.25">
      <c r="A48" s="18" t="s">
        <v>30</v>
      </c>
      <c r="B48" s="46">
        <v>10</v>
      </c>
      <c r="C48" s="57">
        <v>122838</v>
      </c>
      <c r="D48" s="58" t="s">
        <v>31</v>
      </c>
      <c r="E48" s="67" t="s">
        <v>183</v>
      </c>
      <c r="F48" s="60" t="s">
        <v>38</v>
      </c>
      <c r="G48" s="50">
        <v>9.6199999999999992</v>
      </c>
      <c r="H48" s="51"/>
      <c r="I48" s="51">
        <f>ROUND(G48*H48,P4)</f>
        <v>0</v>
      </c>
      <c r="J48" s="39" t="s">
        <v>127</v>
      </c>
      <c r="N48" s="102"/>
      <c r="O48" s="103"/>
      <c r="P48" s="102"/>
      <c r="Q48" s="102"/>
      <c r="R48" s="104"/>
    </row>
    <row r="49" spans="1:19" x14ac:dyDescent="0.25">
      <c r="A49" s="18" t="s">
        <v>33</v>
      </c>
      <c r="B49" s="55"/>
      <c r="C49" s="55"/>
      <c r="D49" s="55"/>
      <c r="E49" s="68" t="s">
        <v>31</v>
      </c>
      <c r="F49" s="55"/>
      <c r="G49" s="55"/>
      <c r="H49" s="55"/>
      <c r="I49" s="55"/>
      <c r="J49" s="56"/>
      <c r="N49" s="104"/>
      <c r="O49" s="104"/>
      <c r="P49" s="104"/>
      <c r="Q49" s="104"/>
      <c r="R49" s="104"/>
    </row>
    <row r="50" spans="1:19" x14ac:dyDescent="0.25">
      <c r="A50" s="18" t="s">
        <v>34</v>
      </c>
      <c r="B50" s="34"/>
      <c r="C50" s="55"/>
      <c r="D50" s="55"/>
      <c r="E50" s="69" t="s">
        <v>180</v>
      </c>
      <c r="F50" s="55"/>
      <c r="G50" s="55"/>
      <c r="H50" s="55"/>
      <c r="I50" s="55"/>
      <c r="J50" s="40"/>
    </row>
    <row r="51" spans="1:19" ht="30" x14ac:dyDescent="0.25">
      <c r="A51" s="18" t="s">
        <v>34</v>
      </c>
      <c r="B51" s="34"/>
      <c r="C51" s="55"/>
      <c r="D51" s="55"/>
      <c r="E51" s="62" t="s">
        <v>181</v>
      </c>
      <c r="F51" s="55"/>
      <c r="G51" s="55"/>
      <c r="H51" s="55"/>
      <c r="I51" s="55"/>
      <c r="J51" s="40"/>
    </row>
    <row r="52" spans="1:19" x14ac:dyDescent="0.25">
      <c r="A52" s="18" t="s">
        <v>34</v>
      </c>
      <c r="B52" s="34"/>
      <c r="C52" s="55"/>
      <c r="D52" s="55"/>
      <c r="E52" s="62" t="s">
        <v>182</v>
      </c>
      <c r="F52" s="55"/>
      <c r="G52" s="55"/>
      <c r="H52" s="55"/>
      <c r="I52" s="55"/>
      <c r="J52" s="40"/>
    </row>
    <row r="53" spans="1:19" ht="187.5" customHeight="1" x14ac:dyDescent="0.25">
      <c r="A53" s="18" t="s">
        <v>36</v>
      </c>
      <c r="B53" s="55"/>
      <c r="C53" s="55"/>
      <c r="D53" s="55"/>
      <c r="E53" s="61" t="s">
        <v>42</v>
      </c>
      <c r="F53" s="55"/>
      <c r="G53" s="55"/>
      <c r="H53" s="55"/>
      <c r="I53" s="55"/>
      <c r="J53" s="56"/>
    </row>
    <row r="54" spans="1:19" s="42" customFormat="1" x14ac:dyDescent="0.25">
      <c r="A54" s="101" t="s">
        <v>30</v>
      </c>
      <c r="B54" s="46">
        <v>11</v>
      </c>
      <c r="C54" s="57">
        <v>122839</v>
      </c>
      <c r="D54" s="58" t="s">
        <v>31</v>
      </c>
      <c r="E54" s="59" t="s">
        <v>184</v>
      </c>
      <c r="F54" s="60" t="s">
        <v>38</v>
      </c>
      <c r="G54" s="50">
        <v>76.959999999999994</v>
      </c>
      <c r="H54" s="51"/>
      <c r="I54" s="51">
        <f>ROUND(G54*H54,P28)</f>
        <v>0</v>
      </c>
      <c r="J54" s="39" t="s">
        <v>127</v>
      </c>
      <c r="N54" s="102"/>
      <c r="O54" s="103"/>
      <c r="P54" s="102"/>
      <c r="Q54" s="102"/>
      <c r="R54" s="105"/>
    </row>
    <row r="55" spans="1:19" s="42" customFormat="1" x14ac:dyDescent="0.25">
      <c r="A55" s="101" t="s">
        <v>33</v>
      </c>
      <c r="B55" s="55"/>
      <c r="C55" s="55"/>
      <c r="D55" s="55"/>
      <c r="E55" s="62" t="s">
        <v>185</v>
      </c>
      <c r="F55" s="55"/>
      <c r="G55" s="55"/>
      <c r="H55" s="55"/>
      <c r="I55" s="55"/>
      <c r="J55" s="56"/>
      <c r="N55" s="105"/>
      <c r="O55" s="105"/>
      <c r="P55" s="105"/>
      <c r="Q55" s="105"/>
      <c r="R55" s="105"/>
    </row>
    <row r="56" spans="1:19" s="42" customFormat="1" x14ac:dyDescent="0.25">
      <c r="A56" s="101" t="s">
        <v>34</v>
      </c>
      <c r="B56" s="55"/>
      <c r="C56" s="55"/>
      <c r="D56" s="55"/>
      <c r="E56" s="62" t="s">
        <v>186</v>
      </c>
      <c r="F56" s="55"/>
      <c r="G56" s="55"/>
      <c r="H56" s="55"/>
      <c r="I56" s="55"/>
      <c r="J56" s="40"/>
      <c r="N56" s="105"/>
      <c r="O56" s="105"/>
      <c r="P56" s="105"/>
      <c r="Q56" s="105"/>
      <c r="R56" s="105"/>
    </row>
    <row r="57" spans="1:19" s="42" customFormat="1" ht="45" x14ac:dyDescent="0.25">
      <c r="A57" s="101" t="s">
        <v>36</v>
      </c>
      <c r="B57" s="55"/>
      <c r="C57" s="55"/>
      <c r="D57" s="55"/>
      <c r="E57" s="61" t="s">
        <v>187</v>
      </c>
      <c r="F57" s="55"/>
      <c r="G57" s="55"/>
      <c r="H57" s="55"/>
      <c r="I57" s="55"/>
      <c r="J57" s="40"/>
      <c r="L57"/>
      <c r="M57"/>
      <c r="N57"/>
      <c r="O57"/>
      <c r="P57"/>
      <c r="Q57"/>
      <c r="R57"/>
      <c r="S57"/>
    </row>
    <row r="58" spans="1:19" x14ac:dyDescent="0.25">
      <c r="A58" s="18" t="s">
        <v>30</v>
      </c>
      <c r="B58" s="46">
        <v>12</v>
      </c>
      <c r="C58" s="57" t="s">
        <v>43</v>
      </c>
      <c r="D58" s="58" t="s">
        <v>31</v>
      </c>
      <c r="E58" s="67" t="s">
        <v>44</v>
      </c>
      <c r="F58" s="60" t="s">
        <v>38</v>
      </c>
      <c r="G58" s="50">
        <v>4</v>
      </c>
      <c r="H58" s="51"/>
      <c r="I58" s="51">
        <f>ROUND(G58*H58,P4)</f>
        <v>0</v>
      </c>
      <c r="J58" s="39" t="s">
        <v>127</v>
      </c>
      <c r="O58" s="23">
        <f>I58*0.21</f>
        <v>0</v>
      </c>
      <c r="P58">
        <v>3</v>
      </c>
    </row>
    <row r="59" spans="1:19" x14ac:dyDescent="0.25">
      <c r="A59" s="18" t="s">
        <v>33</v>
      </c>
      <c r="B59" s="55"/>
      <c r="C59" s="55"/>
      <c r="D59" s="55"/>
      <c r="E59" s="68" t="s">
        <v>31</v>
      </c>
      <c r="F59" s="55"/>
      <c r="G59" s="55"/>
      <c r="H59" s="55"/>
      <c r="I59" s="55"/>
      <c r="J59" s="40"/>
    </row>
    <row r="60" spans="1:19" x14ac:dyDescent="0.25">
      <c r="A60" s="18" t="s">
        <v>34</v>
      </c>
      <c r="B60" s="55"/>
      <c r="C60" s="55"/>
      <c r="D60" s="55"/>
      <c r="E60" s="69" t="s">
        <v>179</v>
      </c>
      <c r="F60" s="55"/>
      <c r="G60" s="55"/>
      <c r="H60" s="55"/>
      <c r="I60" s="55"/>
      <c r="J60" s="40"/>
    </row>
    <row r="61" spans="1:19" ht="90" x14ac:dyDescent="0.25">
      <c r="A61" s="18" t="s">
        <v>36</v>
      </c>
      <c r="B61" s="55"/>
      <c r="C61" s="55"/>
      <c r="D61" s="55"/>
      <c r="E61" s="61" t="s">
        <v>45</v>
      </c>
      <c r="F61" s="55"/>
      <c r="G61" s="55"/>
      <c r="H61" s="55"/>
      <c r="I61" s="55"/>
      <c r="J61" s="56"/>
    </row>
    <row r="62" spans="1:19" s="42" customFormat="1" x14ac:dyDescent="0.25">
      <c r="A62" s="108" t="s">
        <v>30</v>
      </c>
      <c r="B62" s="92">
        <v>13</v>
      </c>
      <c r="C62" s="92" t="s">
        <v>188</v>
      </c>
      <c r="D62" s="45" t="s">
        <v>31</v>
      </c>
      <c r="E62" s="94" t="s">
        <v>189</v>
      </c>
      <c r="F62" s="39" t="s">
        <v>38</v>
      </c>
      <c r="G62" s="106">
        <v>9.6199999999999992</v>
      </c>
      <c r="H62" s="107"/>
      <c r="I62" s="107">
        <f>ROUND(ROUND(H62,2)*ROUND(G62,3),2)</f>
        <v>0</v>
      </c>
      <c r="J62" s="39" t="s">
        <v>127</v>
      </c>
    </row>
    <row r="63" spans="1:19" s="42" customFormat="1" x14ac:dyDescent="0.25">
      <c r="A63" s="109" t="s">
        <v>33</v>
      </c>
      <c r="B63" s="40"/>
      <c r="C63" s="40"/>
      <c r="D63" s="40"/>
      <c r="E63" s="69" t="s">
        <v>191</v>
      </c>
      <c r="F63" s="40"/>
      <c r="G63" s="40"/>
      <c r="H63" s="40"/>
      <c r="I63" s="40"/>
      <c r="J63" s="40"/>
    </row>
    <row r="64" spans="1:19" s="42" customFormat="1" x14ac:dyDescent="0.25">
      <c r="A64" s="110" t="s">
        <v>34</v>
      </c>
      <c r="B64" s="40"/>
      <c r="C64" s="40"/>
      <c r="D64" s="40"/>
      <c r="E64" s="69" t="s">
        <v>192</v>
      </c>
      <c r="F64" s="40"/>
      <c r="G64" s="40"/>
      <c r="H64" s="40"/>
      <c r="I64" s="40"/>
      <c r="J64" s="40"/>
    </row>
    <row r="65" spans="1:16" s="42" customFormat="1" ht="114.75" customHeight="1" x14ac:dyDescent="0.25">
      <c r="A65" s="42" t="s">
        <v>36</v>
      </c>
      <c r="B65" s="40"/>
      <c r="C65" s="40"/>
      <c r="D65" s="40"/>
      <c r="E65" s="61" t="s">
        <v>190</v>
      </c>
      <c r="F65" s="40"/>
      <c r="G65" s="40"/>
      <c r="H65" s="40"/>
      <c r="I65" s="40"/>
      <c r="J65" s="40"/>
    </row>
    <row r="66" spans="1:16" x14ac:dyDescent="0.25">
      <c r="A66" s="46" t="s">
        <v>30</v>
      </c>
      <c r="B66" s="46">
        <v>14</v>
      </c>
      <c r="C66" s="57" t="s">
        <v>134</v>
      </c>
      <c r="D66" s="58" t="s">
        <v>31</v>
      </c>
      <c r="E66" s="59" t="s">
        <v>135</v>
      </c>
      <c r="F66" s="60" t="s">
        <v>38</v>
      </c>
      <c r="G66" s="50">
        <v>5</v>
      </c>
      <c r="H66" s="51"/>
      <c r="I66" s="51">
        <f>ROUND(G66*H66,P8)</f>
        <v>0</v>
      </c>
      <c r="J66" s="39" t="s">
        <v>127</v>
      </c>
      <c r="O66" s="23">
        <f>I66*0.21</f>
        <v>0</v>
      </c>
      <c r="P66">
        <v>3</v>
      </c>
    </row>
    <row r="67" spans="1:16" ht="30" x14ac:dyDescent="0.25">
      <c r="A67" s="46" t="s">
        <v>33</v>
      </c>
      <c r="B67" s="55"/>
      <c r="C67" s="55"/>
      <c r="D67" s="55"/>
      <c r="E67" s="61" t="s">
        <v>215</v>
      </c>
      <c r="F67" s="55"/>
      <c r="G67" s="55"/>
      <c r="H67" s="55"/>
      <c r="I67" s="55"/>
    </row>
    <row r="68" spans="1:16" x14ac:dyDescent="0.25">
      <c r="A68" s="46" t="s">
        <v>34</v>
      </c>
      <c r="B68" s="55"/>
      <c r="C68" s="55"/>
      <c r="D68" s="55"/>
      <c r="E68" s="62" t="s">
        <v>139</v>
      </c>
      <c r="F68" s="55"/>
      <c r="G68" s="55"/>
      <c r="H68" s="55"/>
      <c r="I68" s="55"/>
    </row>
    <row r="69" spans="1:16" ht="119.25" customHeight="1" x14ac:dyDescent="0.25">
      <c r="A69" s="46" t="s">
        <v>36</v>
      </c>
      <c r="B69" s="55"/>
      <c r="C69" s="55"/>
      <c r="D69" s="55"/>
      <c r="E69" s="61" t="s">
        <v>136</v>
      </c>
      <c r="F69" s="55"/>
      <c r="G69" s="55"/>
      <c r="H69" s="55"/>
      <c r="I69" s="55"/>
    </row>
    <row r="70" spans="1:16" x14ac:dyDescent="0.25">
      <c r="A70" s="15" t="s">
        <v>27</v>
      </c>
      <c r="B70" s="63"/>
      <c r="C70" s="64" t="s">
        <v>46</v>
      </c>
      <c r="D70" s="63"/>
      <c r="E70" s="65" t="s">
        <v>47</v>
      </c>
      <c r="F70" s="63"/>
      <c r="G70" s="63"/>
      <c r="H70" s="63"/>
      <c r="I70" s="66">
        <f>I71</f>
        <v>0</v>
      </c>
      <c r="J70" s="86"/>
    </row>
    <row r="71" spans="1:16" x14ac:dyDescent="0.25">
      <c r="A71" s="18" t="s">
        <v>30</v>
      </c>
      <c r="B71" s="46">
        <v>15</v>
      </c>
      <c r="C71" s="57">
        <v>327215</v>
      </c>
      <c r="D71" s="58" t="s">
        <v>31</v>
      </c>
      <c r="E71" s="67" t="s">
        <v>48</v>
      </c>
      <c r="F71" s="60" t="s">
        <v>38</v>
      </c>
      <c r="G71" s="50">
        <v>1</v>
      </c>
      <c r="H71" s="51"/>
      <c r="I71" s="51">
        <f>ROUND(G71*H71,P4)</f>
        <v>0</v>
      </c>
      <c r="J71" s="39" t="s">
        <v>127</v>
      </c>
      <c r="O71" s="23">
        <f>I71*0.21</f>
        <v>0</v>
      </c>
      <c r="P71">
        <v>3</v>
      </c>
    </row>
    <row r="72" spans="1:16" x14ac:dyDescent="0.25">
      <c r="A72" s="18" t="s">
        <v>33</v>
      </c>
      <c r="B72" s="55"/>
      <c r="C72" s="55"/>
      <c r="D72" s="55"/>
      <c r="E72" s="68" t="s">
        <v>31</v>
      </c>
      <c r="F72" s="55"/>
      <c r="G72" s="55"/>
      <c r="H72" s="55"/>
      <c r="I72" s="55"/>
      <c r="J72" s="56"/>
    </row>
    <row r="73" spans="1:16" x14ac:dyDescent="0.25">
      <c r="A73" s="18" t="s">
        <v>34</v>
      </c>
      <c r="B73" s="55"/>
      <c r="C73" s="55"/>
      <c r="D73" s="55"/>
      <c r="E73" s="69" t="s">
        <v>154</v>
      </c>
      <c r="F73" s="55"/>
      <c r="G73" s="55"/>
      <c r="H73" s="55"/>
      <c r="I73" s="55"/>
      <c r="J73" s="56"/>
    </row>
    <row r="74" spans="1:16" ht="75" x14ac:dyDescent="0.25">
      <c r="A74" s="18" t="s">
        <v>36</v>
      </c>
      <c r="B74" s="55"/>
      <c r="C74" s="55"/>
      <c r="D74" s="55"/>
      <c r="E74" s="61" t="s">
        <v>49</v>
      </c>
      <c r="F74" s="55"/>
      <c r="G74" s="55"/>
      <c r="H74" s="55"/>
      <c r="I74" s="55"/>
      <c r="J74" s="56"/>
    </row>
    <row r="75" spans="1:16" x14ac:dyDescent="0.25">
      <c r="A75" s="15" t="s">
        <v>27</v>
      </c>
      <c r="B75" s="63"/>
      <c r="C75" s="64" t="s">
        <v>50</v>
      </c>
      <c r="D75" s="63"/>
      <c r="E75" s="65" t="s">
        <v>51</v>
      </c>
      <c r="F75" s="63"/>
      <c r="G75" s="63"/>
      <c r="H75" s="63"/>
      <c r="I75" s="66">
        <f>I76+I83+I87+I91+I96+I100+I104+I108</f>
        <v>0</v>
      </c>
      <c r="J75" s="86"/>
    </row>
    <row r="76" spans="1:16" x14ac:dyDescent="0.25">
      <c r="A76" s="18" t="s">
        <v>30</v>
      </c>
      <c r="B76" s="46">
        <v>16</v>
      </c>
      <c r="C76" s="57">
        <v>421325</v>
      </c>
      <c r="D76" s="58" t="s">
        <v>31</v>
      </c>
      <c r="E76" s="67" t="s">
        <v>52</v>
      </c>
      <c r="F76" s="60" t="s">
        <v>38</v>
      </c>
      <c r="G76" s="50">
        <v>10.06</v>
      </c>
      <c r="H76" s="51"/>
      <c r="I76" s="51">
        <f>ROUND(G76*H76,P4)</f>
        <v>0</v>
      </c>
      <c r="J76" s="39" t="s">
        <v>127</v>
      </c>
      <c r="O76" s="23">
        <f>I76*0.21</f>
        <v>0</v>
      </c>
      <c r="P76">
        <v>3</v>
      </c>
    </row>
    <row r="77" spans="1:16" x14ac:dyDescent="0.25">
      <c r="A77" s="18" t="s">
        <v>33</v>
      </c>
      <c r="B77" s="55"/>
      <c r="C77" s="55"/>
      <c r="D77" s="55"/>
      <c r="E77" s="68" t="s">
        <v>31</v>
      </c>
      <c r="F77" s="55"/>
      <c r="G77" s="55"/>
      <c r="H77" s="55"/>
      <c r="I77" s="55"/>
      <c r="J77" s="40"/>
    </row>
    <row r="78" spans="1:16" x14ac:dyDescent="0.25">
      <c r="A78" s="18" t="s">
        <v>34</v>
      </c>
      <c r="B78" s="55"/>
      <c r="C78" s="55"/>
      <c r="D78" s="55"/>
      <c r="E78" s="69" t="s">
        <v>53</v>
      </c>
      <c r="F78" s="55"/>
      <c r="G78" s="55"/>
      <c r="H78" s="55"/>
      <c r="I78" s="55"/>
      <c r="J78" s="56"/>
    </row>
    <row r="79" spans="1:16" ht="30" x14ac:dyDescent="0.25">
      <c r="A79" s="18" t="s">
        <v>34</v>
      </c>
      <c r="B79" s="55"/>
      <c r="C79" s="55"/>
      <c r="D79" s="55"/>
      <c r="E79" s="62" t="s">
        <v>54</v>
      </c>
      <c r="F79" s="55"/>
      <c r="G79" s="55"/>
      <c r="H79" s="55"/>
      <c r="I79" s="55"/>
      <c r="J79" s="40"/>
    </row>
    <row r="80" spans="1:16" x14ac:dyDescent="0.25">
      <c r="A80" s="18" t="s">
        <v>34</v>
      </c>
      <c r="B80" s="55"/>
      <c r="C80" s="55"/>
      <c r="D80" s="55"/>
      <c r="E80" s="62" t="s">
        <v>55</v>
      </c>
      <c r="F80" s="55"/>
      <c r="G80" s="55"/>
      <c r="H80" s="55"/>
      <c r="I80" s="55"/>
      <c r="J80" s="40"/>
    </row>
    <row r="81" spans="1:16" x14ac:dyDescent="0.25">
      <c r="A81" s="18" t="s">
        <v>34</v>
      </c>
      <c r="B81" s="55"/>
      <c r="C81" s="55"/>
      <c r="D81" s="55"/>
      <c r="E81" s="62" t="s">
        <v>56</v>
      </c>
      <c r="F81" s="55"/>
      <c r="G81" s="55"/>
      <c r="H81" s="55"/>
      <c r="I81" s="55"/>
      <c r="J81" s="40"/>
    </row>
    <row r="82" spans="1:16" ht="132.75" customHeight="1" x14ac:dyDescent="0.25">
      <c r="A82" s="18" t="s">
        <v>36</v>
      </c>
      <c r="B82" s="55"/>
      <c r="C82" s="55"/>
      <c r="D82" s="55"/>
      <c r="E82" s="87" t="s">
        <v>57</v>
      </c>
      <c r="F82" s="55"/>
      <c r="G82" s="55"/>
      <c r="H82" s="55"/>
      <c r="I82" s="55"/>
      <c r="J82" s="40"/>
    </row>
    <row r="83" spans="1:16" x14ac:dyDescent="0.25">
      <c r="A83" s="18" t="s">
        <v>30</v>
      </c>
      <c r="B83" s="46">
        <v>17</v>
      </c>
      <c r="C83" s="57">
        <v>421365</v>
      </c>
      <c r="D83" s="88" t="s">
        <v>31</v>
      </c>
      <c r="E83" s="68" t="s">
        <v>58</v>
      </c>
      <c r="F83" s="89" t="s">
        <v>59</v>
      </c>
      <c r="G83" s="50">
        <v>0.25</v>
      </c>
      <c r="H83" s="51"/>
      <c r="I83" s="51">
        <f>ROUND(G83*H83,P4)</f>
        <v>0</v>
      </c>
      <c r="J83" s="39" t="s">
        <v>127</v>
      </c>
      <c r="O83" s="23">
        <f>I83*0.21</f>
        <v>0</v>
      </c>
      <c r="P83">
        <v>3</v>
      </c>
    </row>
    <row r="84" spans="1:16" x14ac:dyDescent="0.25">
      <c r="A84" s="18" t="s">
        <v>33</v>
      </c>
      <c r="B84" s="55"/>
      <c r="C84" s="55"/>
      <c r="D84" s="55"/>
      <c r="E84" s="68" t="s">
        <v>31</v>
      </c>
      <c r="F84" s="55"/>
      <c r="G84" s="55"/>
      <c r="H84" s="55"/>
      <c r="I84" s="55"/>
      <c r="J84" s="40"/>
    </row>
    <row r="85" spans="1:16" x14ac:dyDescent="0.25">
      <c r="A85" s="18" t="s">
        <v>34</v>
      </c>
      <c r="B85" s="55"/>
      <c r="C85" s="55"/>
      <c r="D85" s="55"/>
      <c r="E85" s="69" t="s">
        <v>155</v>
      </c>
      <c r="F85" s="55"/>
      <c r="G85" s="55"/>
      <c r="H85" s="55"/>
      <c r="I85" s="55"/>
      <c r="J85" s="40"/>
    </row>
    <row r="86" spans="1:16" ht="171.75" customHeight="1" x14ac:dyDescent="0.25">
      <c r="A86" s="18" t="s">
        <v>36</v>
      </c>
      <c r="B86" s="55"/>
      <c r="C86" s="55"/>
      <c r="D86" s="55"/>
      <c r="E86" s="61" t="s">
        <v>60</v>
      </c>
      <c r="F86" s="55"/>
      <c r="G86" s="55"/>
      <c r="H86" s="55"/>
      <c r="I86" s="55"/>
      <c r="J86" s="40"/>
    </row>
    <row r="87" spans="1:16" x14ac:dyDescent="0.25">
      <c r="A87" s="18" t="s">
        <v>30</v>
      </c>
      <c r="B87" s="46">
        <v>18</v>
      </c>
      <c r="C87" s="57" t="s">
        <v>61</v>
      </c>
      <c r="D87" s="58" t="s">
        <v>31</v>
      </c>
      <c r="E87" s="67" t="s">
        <v>62</v>
      </c>
      <c r="F87" s="60" t="s">
        <v>59</v>
      </c>
      <c r="G87" s="50">
        <v>0.45</v>
      </c>
      <c r="H87" s="51"/>
      <c r="I87" s="51">
        <f>ROUND(G87*H87,P4)</f>
        <v>0</v>
      </c>
      <c r="J87" s="39" t="s">
        <v>127</v>
      </c>
      <c r="O87" s="23">
        <f>I87*0.21</f>
        <v>0</v>
      </c>
      <c r="P87">
        <v>3</v>
      </c>
    </row>
    <row r="88" spans="1:16" x14ac:dyDescent="0.25">
      <c r="A88" s="18" t="s">
        <v>33</v>
      </c>
      <c r="B88" s="34"/>
      <c r="C88" s="55"/>
      <c r="D88" s="55"/>
      <c r="E88" s="68" t="s">
        <v>31</v>
      </c>
      <c r="F88" s="55"/>
      <c r="G88" s="55"/>
      <c r="H88" s="55"/>
      <c r="I88" s="55"/>
      <c r="J88" s="56"/>
    </row>
    <row r="89" spans="1:16" x14ac:dyDescent="0.25">
      <c r="A89" s="18" t="s">
        <v>34</v>
      </c>
      <c r="B89" s="34"/>
      <c r="C89" s="55"/>
      <c r="D89" s="55"/>
      <c r="E89" s="69" t="s">
        <v>216</v>
      </c>
      <c r="F89" s="55"/>
      <c r="G89" s="55"/>
      <c r="H89" s="55"/>
      <c r="I89" s="55"/>
      <c r="J89" s="40"/>
    </row>
    <row r="90" spans="1:16" ht="214.5" customHeight="1" x14ac:dyDescent="0.25">
      <c r="A90" s="18" t="s">
        <v>36</v>
      </c>
      <c r="B90" s="55"/>
      <c r="C90" s="55"/>
      <c r="D90" s="55"/>
      <c r="E90" s="61" t="s">
        <v>60</v>
      </c>
      <c r="F90" s="55"/>
      <c r="G90" s="55"/>
      <c r="H90" s="55"/>
      <c r="I90" s="55"/>
      <c r="J90" s="40"/>
    </row>
    <row r="91" spans="1:16" s="79" customFormat="1" ht="15" customHeight="1" x14ac:dyDescent="0.25">
      <c r="A91" s="78" t="s">
        <v>30</v>
      </c>
      <c r="B91" s="46">
        <v>19</v>
      </c>
      <c r="C91" s="57">
        <v>429171</v>
      </c>
      <c r="D91" s="58"/>
      <c r="E91" s="67" t="s">
        <v>140</v>
      </c>
      <c r="F91" s="60" t="s">
        <v>82</v>
      </c>
      <c r="G91" s="50">
        <v>10</v>
      </c>
      <c r="H91" s="51"/>
      <c r="I91" s="51">
        <f>ROUND(ROUND(H91,2)*ROUND(G91,3),2)</f>
        <v>0</v>
      </c>
      <c r="J91" s="39" t="s">
        <v>127</v>
      </c>
      <c r="O91" s="79" t="s">
        <v>141</v>
      </c>
    </row>
    <row r="92" spans="1:16" s="79" customFormat="1" ht="25.5" x14ac:dyDescent="0.25">
      <c r="A92" s="80"/>
      <c r="B92" s="126"/>
      <c r="C92" s="81"/>
      <c r="D92" s="82"/>
      <c r="E92" s="70" t="s">
        <v>144</v>
      </c>
      <c r="F92" s="71"/>
      <c r="G92" s="72"/>
      <c r="H92" s="73"/>
      <c r="I92" s="73"/>
    </row>
    <row r="93" spans="1:16" s="79" customFormat="1" ht="25.5" x14ac:dyDescent="0.25">
      <c r="A93" s="83" t="s">
        <v>33</v>
      </c>
      <c r="B93" s="74"/>
      <c r="E93" s="75" t="s">
        <v>142</v>
      </c>
      <c r="F93" s="74"/>
      <c r="G93" s="74"/>
      <c r="H93" s="74"/>
      <c r="I93" s="74"/>
    </row>
    <row r="94" spans="1:16" s="79" customFormat="1" ht="12.75" customHeight="1" x14ac:dyDescent="0.25">
      <c r="A94" s="84" t="s">
        <v>34</v>
      </c>
      <c r="B94" s="74"/>
      <c r="E94" s="76" t="s">
        <v>145</v>
      </c>
      <c r="F94" s="74"/>
      <c r="G94" s="74"/>
      <c r="H94" s="74"/>
      <c r="I94" s="74"/>
    </row>
    <row r="95" spans="1:16" s="79" customFormat="1" ht="76.5" x14ac:dyDescent="0.25">
      <c r="A95" s="79" t="s">
        <v>36</v>
      </c>
      <c r="B95" s="74"/>
      <c r="E95" s="77" t="s">
        <v>143</v>
      </c>
    </row>
    <row r="96" spans="1:16" x14ac:dyDescent="0.25">
      <c r="A96" s="18" t="s">
        <v>30</v>
      </c>
      <c r="B96" s="46">
        <v>20</v>
      </c>
      <c r="C96" s="57">
        <v>451312</v>
      </c>
      <c r="D96" s="58" t="s">
        <v>31</v>
      </c>
      <c r="E96" s="67" t="s">
        <v>63</v>
      </c>
      <c r="F96" s="60" t="s">
        <v>38</v>
      </c>
      <c r="G96" s="50">
        <v>1.881</v>
      </c>
      <c r="H96" s="51"/>
      <c r="I96" s="51">
        <f>ROUND(G96*H96,P4)</f>
        <v>0</v>
      </c>
      <c r="J96" s="39" t="s">
        <v>127</v>
      </c>
      <c r="O96" s="23">
        <f>I96*0.21</f>
        <v>0</v>
      </c>
      <c r="P96">
        <v>3</v>
      </c>
    </row>
    <row r="97" spans="1:16" x14ac:dyDescent="0.25">
      <c r="A97" s="18" t="s">
        <v>33</v>
      </c>
      <c r="B97" s="55"/>
      <c r="C97" s="34"/>
      <c r="D97" s="34"/>
      <c r="E97" s="44" t="s">
        <v>31</v>
      </c>
      <c r="F97" s="34"/>
      <c r="G97" s="34"/>
      <c r="H97" s="34"/>
      <c r="I97" s="34"/>
    </row>
    <row r="98" spans="1:16" x14ac:dyDescent="0.25">
      <c r="A98" s="18" t="s">
        <v>34</v>
      </c>
      <c r="B98" s="55"/>
      <c r="C98" s="34"/>
      <c r="D98" s="34"/>
      <c r="E98" s="69" t="s">
        <v>149</v>
      </c>
      <c r="F98" s="34"/>
      <c r="G98" s="34"/>
      <c r="H98" s="34"/>
      <c r="I98" s="34"/>
      <c r="J98" s="41"/>
    </row>
    <row r="99" spans="1:16" ht="137.25" customHeight="1" x14ac:dyDescent="0.25">
      <c r="A99" s="18" t="s">
        <v>36</v>
      </c>
      <c r="B99" s="55"/>
      <c r="C99" s="34"/>
      <c r="D99" s="34"/>
      <c r="E99" s="61" t="s">
        <v>57</v>
      </c>
      <c r="F99" s="34"/>
      <c r="G99" s="34"/>
      <c r="H99" s="34"/>
      <c r="I99" s="34"/>
      <c r="J99" s="41"/>
    </row>
    <row r="100" spans="1:16" x14ac:dyDescent="0.25">
      <c r="A100" s="18" t="s">
        <v>30</v>
      </c>
      <c r="B100" s="46">
        <v>21</v>
      </c>
      <c r="C100" s="57">
        <v>451314</v>
      </c>
      <c r="D100" s="58" t="s">
        <v>31</v>
      </c>
      <c r="E100" s="85" t="s">
        <v>64</v>
      </c>
      <c r="F100" s="60" t="s">
        <v>38</v>
      </c>
      <c r="G100" s="50">
        <v>1.458</v>
      </c>
      <c r="H100" s="51"/>
      <c r="I100" s="51">
        <f>ROUND(G100*H100,P4)</f>
        <v>0</v>
      </c>
      <c r="J100" s="39" t="s">
        <v>127</v>
      </c>
      <c r="O100" s="23">
        <f>I100*0.21</f>
        <v>0</v>
      </c>
      <c r="P100">
        <v>3</v>
      </c>
    </row>
    <row r="101" spans="1:16" x14ac:dyDescent="0.25">
      <c r="A101" s="18" t="s">
        <v>33</v>
      </c>
      <c r="B101" s="55"/>
      <c r="C101" s="55"/>
      <c r="D101" s="55"/>
      <c r="E101" s="69" t="s">
        <v>150</v>
      </c>
      <c r="F101" s="55"/>
      <c r="G101" s="55"/>
      <c r="H101" s="55"/>
      <c r="I101" s="55"/>
      <c r="J101" s="56"/>
    </row>
    <row r="102" spans="1:16" x14ac:dyDescent="0.25">
      <c r="A102" s="18" t="s">
        <v>34</v>
      </c>
      <c r="B102" s="55"/>
      <c r="C102" s="55"/>
      <c r="D102" s="55"/>
      <c r="E102" s="69" t="s">
        <v>152</v>
      </c>
      <c r="F102" s="55"/>
      <c r="G102" s="55"/>
      <c r="H102" s="55"/>
      <c r="I102" s="55"/>
      <c r="J102" s="40"/>
    </row>
    <row r="103" spans="1:16" ht="137.25" customHeight="1" x14ac:dyDescent="0.25">
      <c r="A103" s="18" t="s">
        <v>36</v>
      </c>
      <c r="B103" s="55"/>
      <c r="C103" s="55"/>
      <c r="D103" s="55"/>
      <c r="E103" s="61" t="s">
        <v>57</v>
      </c>
      <c r="F103" s="55"/>
      <c r="G103" s="55"/>
      <c r="H103" s="55"/>
      <c r="I103" s="55"/>
      <c r="J103" s="40"/>
    </row>
    <row r="104" spans="1:16" x14ac:dyDescent="0.25">
      <c r="A104" s="18" t="s">
        <v>30</v>
      </c>
      <c r="B104" s="46">
        <v>22</v>
      </c>
      <c r="C104" s="57">
        <v>465512</v>
      </c>
      <c r="D104" s="58" t="s">
        <v>31</v>
      </c>
      <c r="E104" s="85" t="s">
        <v>65</v>
      </c>
      <c r="F104" s="60" t="s">
        <v>38</v>
      </c>
      <c r="G104" s="50">
        <v>1.944</v>
      </c>
      <c r="H104" s="51"/>
      <c r="I104" s="51">
        <f>ROUND(G104*H104,P4)</f>
        <v>0</v>
      </c>
      <c r="J104" s="39" t="s">
        <v>127</v>
      </c>
      <c r="O104" s="23">
        <f>I104*0.21</f>
        <v>0</v>
      </c>
      <c r="P104">
        <v>3</v>
      </c>
    </row>
    <row r="105" spans="1:16" x14ac:dyDescent="0.25">
      <c r="A105" s="18" t="s">
        <v>33</v>
      </c>
      <c r="B105" s="55"/>
      <c r="C105" s="55"/>
      <c r="D105" s="55"/>
      <c r="E105" s="69" t="s">
        <v>151</v>
      </c>
      <c r="F105" s="55"/>
      <c r="G105" s="55"/>
      <c r="H105" s="55"/>
      <c r="I105" s="55"/>
      <c r="J105" s="56"/>
    </row>
    <row r="106" spans="1:16" x14ac:dyDescent="0.25">
      <c r="A106" s="18" t="s">
        <v>34</v>
      </c>
      <c r="B106" s="55"/>
      <c r="C106" s="55"/>
      <c r="D106" s="55"/>
      <c r="E106" s="69" t="s">
        <v>153</v>
      </c>
      <c r="F106" s="55"/>
      <c r="G106" s="55"/>
      <c r="H106" s="55"/>
      <c r="I106" s="55"/>
      <c r="J106" s="40"/>
    </row>
    <row r="107" spans="1:16" ht="180" x14ac:dyDescent="0.25">
      <c r="A107" s="18" t="s">
        <v>36</v>
      </c>
      <c r="B107" s="55"/>
      <c r="C107" s="55"/>
      <c r="D107" s="55"/>
      <c r="E107" s="61" t="s">
        <v>66</v>
      </c>
      <c r="F107" s="55"/>
      <c r="G107" s="55"/>
      <c r="H107" s="55"/>
      <c r="I107" s="55"/>
      <c r="J107" s="40"/>
    </row>
    <row r="108" spans="1:16" x14ac:dyDescent="0.25">
      <c r="A108" s="18" t="s">
        <v>30</v>
      </c>
      <c r="B108" s="46">
        <v>23</v>
      </c>
      <c r="C108" s="57">
        <v>467314</v>
      </c>
      <c r="D108" s="58" t="s">
        <v>31</v>
      </c>
      <c r="E108" s="67" t="s">
        <v>67</v>
      </c>
      <c r="F108" s="60" t="s">
        <v>38</v>
      </c>
      <c r="G108" s="50">
        <v>1.6579999999999999</v>
      </c>
      <c r="H108" s="51"/>
      <c r="I108" s="51">
        <f>ROUND(G108*H108,P4)</f>
        <v>0</v>
      </c>
      <c r="J108" s="39" t="s">
        <v>127</v>
      </c>
      <c r="O108" s="23">
        <f>I108*0.21</f>
        <v>0</v>
      </c>
      <c r="P108">
        <v>3</v>
      </c>
    </row>
    <row r="109" spans="1:16" x14ac:dyDescent="0.25">
      <c r="A109" s="18" t="s">
        <v>33</v>
      </c>
      <c r="B109" s="34"/>
      <c r="C109" s="34"/>
      <c r="D109" s="34"/>
      <c r="E109" s="44" t="s">
        <v>31</v>
      </c>
      <c r="F109" s="34"/>
      <c r="G109" s="34"/>
      <c r="H109" s="34"/>
      <c r="I109" s="34"/>
    </row>
    <row r="110" spans="1:16" x14ac:dyDescent="0.25">
      <c r="A110" s="18" t="s">
        <v>34</v>
      </c>
      <c r="B110" s="34"/>
      <c r="C110" s="34"/>
      <c r="D110" s="34"/>
      <c r="E110" s="69" t="s">
        <v>146</v>
      </c>
      <c r="F110" s="34"/>
      <c r="G110" s="34"/>
      <c r="H110" s="34"/>
      <c r="I110" s="34"/>
    </row>
    <row r="111" spans="1:16" x14ac:dyDescent="0.25">
      <c r="A111" s="18" t="s">
        <v>34</v>
      </c>
      <c r="B111" s="34"/>
      <c r="C111" s="34"/>
      <c r="D111" s="34"/>
      <c r="E111" s="62" t="s">
        <v>147</v>
      </c>
      <c r="F111" s="34"/>
      <c r="G111" s="34"/>
      <c r="H111" s="34"/>
      <c r="I111" s="34"/>
      <c r="J111" s="41"/>
    </row>
    <row r="112" spans="1:16" x14ac:dyDescent="0.25">
      <c r="A112" s="18" t="s">
        <v>34</v>
      </c>
      <c r="B112" s="34"/>
      <c r="C112" s="34"/>
      <c r="D112" s="34"/>
      <c r="E112" s="62" t="s">
        <v>148</v>
      </c>
      <c r="F112" s="34"/>
      <c r="G112" s="34"/>
      <c r="H112" s="34"/>
      <c r="I112" s="34"/>
      <c r="J112" s="41"/>
    </row>
    <row r="113" spans="1:16" ht="123" customHeight="1" x14ac:dyDescent="0.25">
      <c r="A113" s="18" t="s">
        <v>36</v>
      </c>
      <c r="B113" s="34"/>
      <c r="C113" s="34"/>
      <c r="D113" s="34"/>
      <c r="E113" s="61" t="s">
        <v>68</v>
      </c>
      <c r="F113" s="34"/>
      <c r="G113" s="34"/>
      <c r="H113" s="34"/>
      <c r="I113" s="34"/>
      <c r="J113" s="41"/>
    </row>
    <row r="114" spans="1:16" x14ac:dyDescent="0.25">
      <c r="A114" s="15" t="s">
        <v>27</v>
      </c>
      <c r="B114" s="35"/>
      <c r="C114" s="64" t="s">
        <v>69</v>
      </c>
      <c r="D114" s="63"/>
      <c r="E114" s="65" t="s">
        <v>70</v>
      </c>
      <c r="F114" s="63"/>
      <c r="G114" s="63"/>
      <c r="H114" s="63"/>
      <c r="I114" s="66">
        <f>I115+I119+I123+I127+I131+I135</f>
        <v>0</v>
      </c>
      <c r="J114" s="86"/>
    </row>
    <row r="115" spans="1:16" x14ac:dyDescent="0.25">
      <c r="A115" s="18" t="s">
        <v>30</v>
      </c>
      <c r="B115" s="46">
        <v>24</v>
      </c>
      <c r="C115" s="57">
        <v>56334</v>
      </c>
      <c r="D115" s="58" t="s">
        <v>31</v>
      </c>
      <c r="E115" s="67" t="s">
        <v>71</v>
      </c>
      <c r="F115" s="60" t="s">
        <v>72</v>
      </c>
      <c r="G115" s="50">
        <v>64</v>
      </c>
      <c r="H115" s="51"/>
      <c r="I115" s="51">
        <f>ROUND(G115*H115,P4)</f>
        <v>0</v>
      </c>
      <c r="J115" s="39" t="s">
        <v>127</v>
      </c>
      <c r="O115" s="23">
        <f>I115*0.21</f>
        <v>0</v>
      </c>
      <c r="P115">
        <v>3</v>
      </c>
    </row>
    <row r="116" spans="1:16" x14ac:dyDescent="0.25">
      <c r="A116" s="18" t="s">
        <v>33</v>
      </c>
      <c r="B116" s="55"/>
      <c r="C116" s="55"/>
      <c r="D116" s="55"/>
      <c r="E116" s="68" t="s">
        <v>217</v>
      </c>
      <c r="F116" s="55"/>
      <c r="G116" s="55"/>
      <c r="H116" s="55"/>
      <c r="I116" s="55"/>
      <c r="J116" s="40"/>
    </row>
    <row r="117" spans="1:16" x14ac:dyDescent="0.25">
      <c r="A117" s="18" t="s">
        <v>34</v>
      </c>
      <c r="B117" s="55"/>
      <c r="C117" s="55"/>
      <c r="D117" s="55"/>
      <c r="E117" s="69" t="s">
        <v>159</v>
      </c>
      <c r="F117" s="55"/>
      <c r="G117" s="55"/>
      <c r="H117" s="55"/>
      <c r="I117" s="55"/>
      <c r="J117" s="40"/>
    </row>
    <row r="118" spans="1:16" ht="60" x14ac:dyDescent="0.25">
      <c r="A118" s="18" t="s">
        <v>36</v>
      </c>
      <c r="B118" s="55"/>
      <c r="C118" s="55"/>
      <c r="D118" s="55"/>
      <c r="E118" s="61" t="s">
        <v>73</v>
      </c>
      <c r="F118" s="55"/>
      <c r="G118" s="55"/>
      <c r="H118" s="55"/>
      <c r="I118" s="55"/>
      <c r="J118" s="40"/>
    </row>
    <row r="119" spans="1:16" x14ac:dyDescent="0.25">
      <c r="A119" s="18" t="s">
        <v>30</v>
      </c>
      <c r="B119" s="46">
        <v>25</v>
      </c>
      <c r="C119" s="57">
        <v>572131</v>
      </c>
      <c r="D119" s="58" t="s">
        <v>31</v>
      </c>
      <c r="E119" s="67" t="s">
        <v>74</v>
      </c>
      <c r="F119" s="60" t="s">
        <v>72</v>
      </c>
      <c r="G119" s="50">
        <v>64</v>
      </c>
      <c r="H119" s="51"/>
      <c r="I119" s="51">
        <f>ROUND(G119*H119,P4)</f>
        <v>0</v>
      </c>
      <c r="J119" s="39" t="s">
        <v>127</v>
      </c>
      <c r="O119" s="23">
        <f>I119*0.21</f>
        <v>0</v>
      </c>
      <c r="P119">
        <v>3</v>
      </c>
    </row>
    <row r="120" spans="1:16" x14ac:dyDescent="0.25">
      <c r="A120" s="18" t="s">
        <v>33</v>
      </c>
      <c r="B120" s="55"/>
      <c r="C120" s="55"/>
      <c r="D120" s="55"/>
      <c r="E120" s="68" t="s">
        <v>31</v>
      </c>
      <c r="F120" s="55"/>
      <c r="G120" s="55"/>
      <c r="H120" s="55"/>
      <c r="I120" s="55"/>
      <c r="J120" s="40"/>
    </row>
    <row r="121" spans="1:16" x14ac:dyDescent="0.25">
      <c r="A121" s="18" t="s">
        <v>34</v>
      </c>
      <c r="B121" s="55"/>
      <c r="C121" s="55"/>
      <c r="D121" s="55"/>
      <c r="E121" s="69" t="s">
        <v>159</v>
      </c>
      <c r="F121" s="55"/>
      <c r="G121" s="55"/>
      <c r="H121" s="55"/>
      <c r="I121" s="55"/>
      <c r="J121" s="40"/>
    </row>
    <row r="122" spans="1:16" ht="75" x14ac:dyDescent="0.25">
      <c r="A122" s="18" t="s">
        <v>36</v>
      </c>
      <c r="B122" s="55"/>
      <c r="C122" s="55"/>
      <c r="D122" s="55"/>
      <c r="E122" s="61" t="s">
        <v>75</v>
      </c>
      <c r="F122" s="55"/>
      <c r="G122" s="55"/>
      <c r="H122" s="55"/>
      <c r="I122" s="55"/>
      <c r="J122" s="40"/>
    </row>
    <row r="123" spans="1:16" x14ac:dyDescent="0.25">
      <c r="A123" s="18" t="s">
        <v>30</v>
      </c>
      <c r="B123" s="46">
        <v>26</v>
      </c>
      <c r="C123" s="57">
        <v>572211</v>
      </c>
      <c r="D123" s="58" t="s">
        <v>31</v>
      </c>
      <c r="E123" s="67" t="s">
        <v>76</v>
      </c>
      <c r="F123" s="60" t="s">
        <v>72</v>
      </c>
      <c r="G123" s="50">
        <v>63</v>
      </c>
      <c r="H123" s="51"/>
      <c r="I123" s="51">
        <f>ROUND(G123*H123,P4)</f>
        <v>0</v>
      </c>
      <c r="J123" s="39" t="s">
        <v>127</v>
      </c>
      <c r="O123" s="23">
        <f>I123*0.21</f>
        <v>0</v>
      </c>
      <c r="P123">
        <v>3</v>
      </c>
    </row>
    <row r="124" spans="1:16" x14ac:dyDescent="0.25">
      <c r="A124" s="18" t="s">
        <v>33</v>
      </c>
      <c r="B124" s="55"/>
      <c r="C124" s="55"/>
      <c r="D124" s="55"/>
      <c r="E124" s="68" t="s">
        <v>31</v>
      </c>
      <c r="F124" s="55"/>
      <c r="G124" s="55"/>
      <c r="H124" s="55"/>
      <c r="I124" s="55"/>
      <c r="J124" s="40"/>
    </row>
    <row r="125" spans="1:16" x14ac:dyDescent="0.25">
      <c r="A125" s="18" t="s">
        <v>34</v>
      </c>
      <c r="B125" s="55"/>
      <c r="C125" s="55"/>
      <c r="D125" s="55"/>
      <c r="E125" s="69" t="s">
        <v>158</v>
      </c>
      <c r="F125" s="55"/>
      <c r="G125" s="55"/>
      <c r="H125" s="55"/>
      <c r="I125" s="55"/>
      <c r="J125" s="40"/>
    </row>
    <row r="126" spans="1:16" ht="75" x14ac:dyDescent="0.25">
      <c r="A126" s="18" t="s">
        <v>36</v>
      </c>
      <c r="B126" s="55"/>
      <c r="C126" s="55"/>
      <c r="D126" s="55"/>
      <c r="E126" s="61" t="s">
        <v>75</v>
      </c>
      <c r="F126" s="55"/>
      <c r="G126" s="55"/>
      <c r="H126" s="55"/>
      <c r="I126" s="55"/>
      <c r="J126" s="40"/>
    </row>
    <row r="127" spans="1:16" x14ac:dyDescent="0.25">
      <c r="A127" s="18" t="s">
        <v>30</v>
      </c>
      <c r="B127" s="46">
        <v>27</v>
      </c>
      <c r="C127" s="57" t="s">
        <v>77</v>
      </c>
      <c r="D127" s="58" t="s">
        <v>31</v>
      </c>
      <c r="E127" s="67" t="s">
        <v>78</v>
      </c>
      <c r="F127" s="60" t="s">
        <v>72</v>
      </c>
      <c r="G127" s="50">
        <v>62</v>
      </c>
      <c r="H127" s="51"/>
      <c r="I127" s="51">
        <f>ROUND(G127*H127,P4)</f>
        <v>0</v>
      </c>
      <c r="J127" s="39" t="s">
        <v>127</v>
      </c>
      <c r="O127" s="23">
        <f>I127*0.21</f>
        <v>0</v>
      </c>
      <c r="P127">
        <v>3</v>
      </c>
    </row>
    <row r="128" spans="1:16" x14ac:dyDescent="0.25">
      <c r="A128" s="18" t="s">
        <v>33</v>
      </c>
      <c r="B128" s="55"/>
      <c r="C128" s="55"/>
      <c r="D128" s="55"/>
      <c r="E128" s="68" t="s">
        <v>31</v>
      </c>
      <c r="F128" s="55"/>
      <c r="G128" s="55"/>
      <c r="H128" s="55"/>
      <c r="I128" s="55"/>
      <c r="J128" s="40"/>
    </row>
    <row r="129" spans="1:16" x14ac:dyDescent="0.25">
      <c r="A129" s="18" t="s">
        <v>34</v>
      </c>
      <c r="B129" s="55"/>
      <c r="C129" s="55"/>
      <c r="D129" s="55"/>
      <c r="E129" s="69" t="s">
        <v>157</v>
      </c>
      <c r="F129" s="55"/>
      <c r="G129" s="55"/>
      <c r="H129" s="55"/>
      <c r="I129" s="55"/>
      <c r="J129" s="40"/>
    </row>
    <row r="130" spans="1:16" ht="165" x14ac:dyDescent="0.25">
      <c r="A130" s="18" t="s">
        <v>36</v>
      </c>
      <c r="B130" s="55"/>
      <c r="C130" s="55"/>
      <c r="D130" s="55"/>
      <c r="E130" s="61" t="s">
        <v>79</v>
      </c>
      <c r="F130" s="55"/>
      <c r="G130" s="55"/>
      <c r="H130" s="55"/>
      <c r="I130" s="55"/>
      <c r="J130" s="40"/>
    </row>
    <row r="131" spans="1:16" x14ac:dyDescent="0.25">
      <c r="A131" s="18" t="s">
        <v>30</v>
      </c>
      <c r="B131" s="46">
        <v>28</v>
      </c>
      <c r="C131" s="90">
        <v>5.74E+58</v>
      </c>
      <c r="D131" s="58" t="s">
        <v>31</v>
      </c>
      <c r="E131" s="67" t="s">
        <v>80</v>
      </c>
      <c r="F131" s="60" t="s">
        <v>72</v>
      </c>
      <c r="G131" s="50">
        <v>63</v>
      </c>
      <c r="H131" s="51"/>
      <c r="I131" s="51">
        <f>ROUND(G131*H131,P4)</f>
        <v>0</v>
      </c>
      <c r="J131" s="39" t="s">
        <v>127</v>
      </c>
      <c r="O131" s="23">
        <f>I131*0.21</f>
        <v>0</v>
      </c>
      <c r="P131">
        <v>3</v>
      </c>
    </row>
    <row r="132" spans="1:16" x14ac:dyDescent="0.25">
      <c r="A132" s="18" t="s">
        <v>33</v>
      </c>
      <c r="B132" s="55"/>
      <c r="C132" s="55"/>
      <c r="D132" s="55"/>
      <c r="E132" s="68" t="s">
        <v>31</v>
      </c>
      <c r="F132" s="55"/>
      <c r="G132" s="55"/>
      <c r="H132" s="55"/>
      <c r="I132" s="55"/>
      <c r="J132" s="40"/>
    </row>
    <row r="133" spans="1:16" x14ac:dyDescent="0.25">
      <c r="A133" s="18" t="s">
        <v>34</v>
      </c>
      <c r="B133" s="55"/>
      <c r="C133" s="55"/>
      <c r="D133" s="55"/>
      <c r="E133" s="69" t="s">
        <v>158</v>
      </c>
      <c r="F133" s="55"/>
      <c r="G133" s="55"/>
      <c r="H133" s="55"/>
      <c r="I133" s="55"/>
      <c r="J133" s="40"/>
    </row>
    <row r="134" spans="1:16" ht="165" x14ac:dyDescent="0.25">
      <c r="A134" s="18" t="s">
        <v>36</v>
      </c>
      <c r="B134" s="55"/>
      <c r="C134" s="55"/>
      <c r="D134" s="55"/>
      <c r="E134" s="61" t="s">
        <v>79</v>
      </c>
      <c r="F134" s="55"/>
      <c r="G134" s="55"/>
      <c r="H134" s="55"/>
      <c r="I134" s="55"/>
      <c r="J134" s="40"/>
    </row>
    <row r="135" spans="1:16" x14ac:dyDescent="0.25">
      <c r="A135" s="18" t="s">
        <v>30</v>
      </c>
      <c r="B135" s="46">
        <v>29</v>
      </c>
      <c r="C135" s="57">
        <v>58920</v>
      </c>
      <c r="D135" s="58" t="s">
        <v>31</v>
      </c>
      <c r="E135" s="67" t="s">
        <v>81</v>
      </c>
      <c r="F135" s="60" t="s">
        <v>82</v>
      </c>
      <c r="G135" s="50">
        <v>21.1</v>
      </c>
      <c r="H135" s="51"/>
      <c r="I135" s="51">
        <f>ROUND(G135*H135,P4)</f>
        <v>0</v>
      </c>
      <c r="J135" s="39" t="s">
        <v>127</v>
      </c>
      <c r="O135" s="23">
        <f>I135*0.21</f>
        <v>0</v>
      </c>
      <c r="P135">
        <v>3</v>
      </c>
    </row>
    <row r="136" spans="1:16" x14ac:dyDescent="0.25">
      <c r="A136" s="18" t="s">
        <v>33</v>
      </c>
      <c r="B136" s="55"/>
      <c r="C136" s="55"/>
      <c r="D136" s="55"/>
      <c r="E136" s="68" t="s">
        <v>31</v>
      </c>
      <c r="F136" s="55"/>
      <c r="G136" s="55"/>
      <c r="H136" s="55"/>
      <c r="I136" s="55"/>
      <c r="J136" s="40"/>
    </row>
    <row r="137" spans="1:16" x14ac:dyDescent="0.25">
      <c r="A137" s="18" t="s">
        <v>34</v>
      </c>
      <c r="B137" s="55"/>
      <c r="C137" s="55"/>
      <c r="D137" s="55"/>
      <c r="E137" s="69" t="s">
        <v>83</v>
      </c>
      <c r="F137" s="55"/>
      <c r="G137" s="55"/>
      <c r="H137" s="55"/>
      <c r="I137" s="55"/>
      <c r="J137" s="40"/>
    </row>
    <row r="138" spans="1:16" x14ac:dyDescent="0.25">
      <c r="A138" s="18" t="s">
        <v>34</v>
      </c>
      <c r="B138" s="55"/>
      <c r="C138" s="55"/>
      <c r="D138" s="55"/>
      <c r="E138" s="62" t="s">
        <v>84</v>
      </c>
      <c r="F138" s="55"/>
      <c r="G138" s="55"/>
      <c r="H138" s="55"/>
      <c r="I138" s="55"/>
      <c r="J138" s="40"/>
    </row>
    <row r="139" spans="1:16" x14ac:dyDescent="0.25">
      <c r="A139" s="18" t="s">
        <v>34</v>
      </c>
      <c r="B139" s="55"/>
      <c r="C139" s="55"/>
      <c r="D139" s="55"/>
      <c r="E139" s="62" t="s">
        <v>218</v>
      </c>
      <c r="F139" s="55"/>
      <c r="G139" s="55"/>
      <c r="H139" s="55"/>
      <c r="I139" s="55"/>
      <c r="J139" s="56"/>
    </row>
    <row r="140" spans="1:16" x14ac:dyDescent="0.25">
      <c r="A140" s="18" t="s">
        <v>34</v>
      </c>
      <c r="B140" s="55"/>
      <c r="C140" s="55"/>
      <c r="D140" s="55"/>
      <c r="E140" s="62" t="s">
        <v>85</v>
      </c>
      <c r="F140" s="55"/>
      <c r="G140" s="55"/>
      <c r="H140" s="55"/>
      <c r="I140" s="55"/>
      <c r="J140" s="40"/>
    </row>
    <row r="141" spans="1:16" ht="45" x14ac:dyDescent="0.25">
      <c r="A141" s="18" t="s">
        <v>36</v>
      </c>
      <c r="B141" s="55"/>
      <c r="C141" s="55"/>
      <c r="D141" s="55"/>
      <c r="E141" s="61" t="s">
        <v>86</v>
      </c>
      <c r="F141" s="55"/>
      <c r="G141" s="55"/>
      <c r="H141" s="55"/>
      <c r="I141" s="55"/>
      <c r="J141" s="40"/>
    </row>
    <row r="142" spans="1:16" x14ac:dyDescent="0.25">
      <c r="A142" s="15" t="s">
        <v>27</v>
      </c>
      <c r="B142" s="63"/>
      <c r="C142" s="64" t="s">
        <v>87</v>
      </c>
      <c r="D142" s="63"/>
      <c r="E142" s="65" t="s">
        <v>88</v>
      </c>
      <c r="F142" s="63"/>
      <c r="G142" s="63"/>
      <c r="H142" s="63"/>
      <c r="I142" s="66">
        <f>I143+I147+I151</f>
        <v>0</v>
      </c>
      <c r="J142" s="63"/>
    </row>
    <row r="143" spans="1:16" x14ac:dyDescent="0.25">
      <c r="A143" s="18" t="s">
        <v>30</v>
      </c>
      <c r="B143" s="46">
        <v>30</v>
      </c>
      <c r="C143" s="57">
        <v>711116</v>
      </c>
      <c r="D143" s="58" t="s">
        <v>31</v>
      </c>
      <c r="E143" s="67" t="s">
        <v>89</v>
      </c>
      <c r="F143" s="60" t="s">
        <v>72</v>
      </c>
      <c r="G143" s="50">
        <v>22</v>
      </c>
      <c r="H143" s="51"/>
      <c r="I143" s="51">
        <f>ROUND(G143*H143,P4)</f>
        <v>0</v>
      </c>
      <c r="J143" s="39" t="s">
        <v>127</v>
      </c>
      <c r="O143" s="23">
        <f>I143*0.21</f>
        <v>0</v>
      </c>
      <c r="P143">
        <v>3</v>
      </c>
    </row>
    <row r="144" spans="1:16" x14ac:dyDescent="0.25">
      <c r="A144" s="18" t="s">
        <v>33</v>
      </c>
      <c r="B144" s="55"/>
      <c r="C144" s="55"/>
      <c r="D144" s="55"/>
      <c r="E144" s="68" t="s">
        <v>31</v>
      </c>
      <c r="F144" s="55"/>
      <c r="G144" s="55"/>
      <c r="H144" s="55"/>
      <c r="I144" s="55"/>
      <c r="J144" s="40"/>
    </row>
    <row r="145" spans="1:16" x14ac:dyDescent="0.25">
      <c r="A145" s="18" t="s">
        <v>34</v>
      </c>
      <c r="B145" s="34"/>
      <c r="C145" s="55"/>
      <c r="D145" s="55"/>
      <c r="E145" s="69" t="s">
        <v>90</v>
      </c>
      <c r="F145" s="55"/>
      <c r="G145" s="55"/>
      <c r="H145" s="55"/>
      <c r="I145" s="55"/>
      <c r="J145" s="40"/>
    </row>
    <row r="146" spans="1:16" ht="147" customHeight="1" x14ac:dyDescent="0.25">
      <c r="A146" s="18" t="s">
        <v>36</v>
      </c>
      <c r="B146" s="55"/>
      <c r="C146" s="55"/>
      <c r="D146" s="55"/>
      <c r="E146" s="61" t="s">
        <v>91</v>
      </c>
      <c r="F146" s="55"/>
      <c r="G146" s="55"/>
      <c r="H146" s="55"/>
      <c r="I146" s="55"/>
      <c r="J146" s="40"/>
    </row>
    <row r="147" spans="1:16" x14ac:dyDescent="0.25">
      <c r="A147" s="18" t="s">
        <v>30</v>
      </c>
      <c r="B147" s="46">
        <v>31</v>
      </c>
      <c r="C147" s="57">
        <v>711509</v>
      </c>
      <c r="D147" s="58" t="s">
        <v>31</v>
      </c>
      <c r="E147" s="67" t="s">
        <v>92</v>
      </c>
      <c r="F147" s="60" t="s">
        <v>72</v>
      </c>
      <c r="G147" s="50">
        <v>22</v>
      </c>
      <c r="H147" s="51"/>
      <c r="I147" s="51">
        <f>ROUND(G147*H147,P4)</f>
        <v>0</v>
      </c>
      <c r="J147" s="39" t="s">
        <v>127</v>
      </c>
      <c r="O147" s="23">
        <f>I147*0.21</f>
        <v>0</v>
      </c>
      <c r="P147">
        <v>3</v>
      </c>
    </row>
    <row r="148" spans="1:16" x14ac:dyDescent="0.25">
      <c r="A148" s="18" t="s">
        <v>33</v>
      </c>
      <c r="B148" s="55"/>
      <c r="C148" s="55"/>
      <c r="D148" s="55"/>
      <c r="E148" s="68" t="s">
        <v>31</v>
      </c>
      <c r="F148" s="55"/>
      <c r="G148" s="55"/>
      <c r="H148" s="55"/>
      <c r="I148" s="55"/>
      <c r="J148" s="56"/>
    </row>
    <row r="149" spans="1:16" ht="30" x14ac:dyDescent="0.25">
      <c r="A149" s="18" t="s">
        <v>34</v>
      </c>
      <c r="B149" s="55"/>
      <c r="C149" s="55"/>
      <c r="D149" s="55"/>
      <c r="E149" s="69" t="s">
        <v>93</v>
      </c>
      <c r="F149" s="55"/>
      <c r="G149" s="55"/>
      <c r="H149" s="55"/>
      <c r="I149" s="55"/>
      <c r="J149" s="56"/>
    </row>
    <row r="150" spans="1:16" ht="45" x14ac:dyDescent="0.25">
      <c r="A150" s="18" t="s">
        <v>36</v>
      </c>
      <c r="B150" s="55"/>
      <c r="C150" s="55"/>
      <c r="D150" s="55"/>
      <c r="E150" s="61" t="s">
        <v>94</v>
      </c>
      <c r="F150" s="55"/>
      <c r="G150" s="55"/>
      <c r="H150" s="55"/>
      <c r="I150" s="55"/>
      <c r="J150" s="56"/>
    </row>
    <row r="151" spans="1:16" x14ac:dyDescent="0.25">
      <c r="A151" s="18" t="s">
        <v>30</v>
      </c>
      <c r="B151" s="46">
        <v>32</v>
      </c>
      <c r="C151" s="57">
        <v>78383</v>
      </c>
      <c r="D151" s="58" t="s">
        <v>31</v>
      </c>
      <c r="E151" s="67" t="s">
        <v>95</v>
      </c>
      <c r="F151" s="60" t="s">
        <v>72</v>
      </c>
      <c r="G151" s="50">
        <v>3.96</v>
      </c>
      <c r="H151" s="51"/>
      <c r="I151" s="51">
        <f>ROUND(G151*H151,P4)</f>
        <v>0</v>
      </c>
      <c r="J151" s="39" t="s">
        <v>127</v>
      </c>
      <c r="O151" s="23">
        <f>I151*0.21</f>
        <v>0</v>
      </c>
      <c r="P151">
        <v>3</v>
      </c>
    </row>
    <row r="152" spans="1:16" x14ac:dyDescent="0.25">
      <c r="A152" s="18" t="s">
        <v>33</v>
      </c>
      <c r="B152" s="55"/>
      <c r="C152" s="55"/>
      <c r="D152" s="55"/>
      <c r="E152" s="68" t="s">
        <v>31</v>
      </c>
      <c r="F152" s="55"/>
      <c r="G152" s="55"/>
      <c r="H152" s="55"/>
      <c r="I152" s="55"/>
      <c r="J152" s="56"/>
    </row>
    <row r="153" spans="1:16" x14ac:dyDescent="0.25">
      <c r="A153" s="18" t="s">
        <v>34</v>
      </c>
      <c r="B153" s="55"/>
      <c r="C153" s="55"/>
      <c r="D153" s="55"/>
      <c r="E153" s="69" t="s">
        <v>156</v>
      </c>
      <c r="F153" s="55"/>
      <c r="G153" s="55"/>
      <c r="H153" s="55"/>
      <c r="I153" s="55"/>
      <c r="J153" s="56"/>
    </row>
    <row r="154" spans="1:16" ht="60" x14ac:dyDescent="0.25">
      <c r="A154" s="18" t="s">
        <v>36</v>
      </c>
      <c r="B154" s="55"/>
      <c r="C154" s="55"/>
      <c r="D154" s="55"/>
      <c r="E154" s="61" t="s">
        <v>96</v>
      </c>
      <c r="F154" s="55"/>
      <c r="G154" s="55"/>
      <c r="H154" s="55"/>
      <c r="I154" s="55"/>
      <c r="J154" s="56"/>
    </row>
    <row r="155" spans="1:16" x14ac:dyDescent="0.25">
      <c r="A155" s="15" t="s">
        <v>27</v>
      </c>
      <c r="B155" s="63"/>
      <c r="C155" s="64" t="s">
        <v>97</v>
      </c>
      <c r="D155" s="63"/>
      <c r="E155" s="65" t="s">
        <v>98</v>
      </c>
      <c r="F155" s="63"/>
      <c r="G155" s="63"/>
      <c r="H155" s="63"/>
      <c r="I155" s="66">
        <f>I156+I162+I168+I172+I176+I180</f>
        <v>0</v>
      </c>
      <c r="J155" s="63"/>
    </row>
    <row r="156" spans="1:16" x14ac:dyDescent="0.25">
      <c r="A156" s="18" t="s">
        <v>30</v>
      </c>
      <c r="B156" s="46">
        <v>33</v>
      </c>
      <c r="C156" s="57" t="s">
        <v>99</v>
      </c>
      <c r="D156" s="43" t="s">
        <v>31</v>
      </c>
      <c r="E156" s="67" t="s">
        <v>100</v>
      </c>
      <c r="F156" s="60" t="s">
        <v>82</v>
      </c>
      <c r="G156" s="50">
        <v>16</v>
      </c>
      <c r="H156" s="51"/>
      <c r="I156" s="51">
        <f>ROUND(G156*H156,P4)</f>
        <v>0</v>
      </c>
      <c r="J156" s="39" t="s">
        <v>127</v>
      </c>
      <c r="O156" s="23">
        <f>I156*0.21</f>
        <v>0</v>
      </c>
      <c r="P156">
        <v>3</v>
      </c>
    </row>
    <row r="157" spans="1:16" x14ac:dyDescent="0.25">
      <c r="A157" s="18" t="s">
        <v>33</v>
      </c>
      <c r="B157" s="55"/>
      <c r="C157" s="34"/>
      <c r="D157" s="34"/>
      <c r="E157" s="68" t="s">
        <v>31</v>
      </c>
      <c r="F157" s="34"/>
      <c r="G157" s="34"/>
      <c r="H157" s="34"/>
      <c r="I157" s="34"/>
      <c r="J157" s="42"/>
    </row>
    <row r="158" spans="1:16" x14ac:dyDescent="0.25">
      <c r="A158" s="18" t="s">
        <v>34</v>
      </c>
      <c r="B158" s="34"/>
      <c r="C158" s="34"/>
      <c r="D158" s="34"/>
      <c r="E158" s="69" t="s">
        <v>101</v>
      </c>
      <c r="F158" s="34"/>
      <c r="G158" s="34"/>
      <c r="H158" s="34"/>
      <c r="I158" s="34"/>
      <c r="J158" s="42"/>
    </row>
    <row r="159" spans="1:16" x14ac:dyDescent="0.25">
      <c r="A159" s="18" t="s">
        <v>34</v>
      </c>
      <c r="B159" s="34"/>
      <c r="C159" s="34"/>
      <c r="D159" s="34"/>
      <c r="E159" s="62" t="s">
        <v>102</v>
      </c>
      <c r="F159" s="34"/>
      <c r="G159" s="34"/>
      <c r="H159" s="34"/>
      <c r="I159" s="34"/>
      <c r="J159" s="42"/>
    </row>
    <row r="160" spans="1:16" x14ac:dyDescent="0.25">
      <c r="A160" s="18" t="s">
        <v>34</v>
      </c>
      <c r="B160" s="34"/>
      <c r="C160" s="34"/>
      <c r="D160" s="34"/>
      <c r="E160" s="62" t="s">
        <v>103</v>
      </c>
      <c r="F160" s="34"/>
      <c r="G160" s="34"/>
      <c r="H160" s="34"/>
      <c r="I160" s="34"/>
      <c r="J160" s="42"/>
    </row>
    <row r="161" spans="1:16" ht="45" x14ac:dyDescent="0.25">
      <c r="A161" s="18" t="s">
        <v>36</v>
      </c>
      <c r="B161" s="55"/>
      <c r="C161" s="34"/>
      <c r="D161" s="34"/>
      <c r="E161" s="61" t="s">
        <v>104</v>
      </c>
      <c r="F161" s="34"/>
      <c r="G161" s="34"/>
      <c r="H161" s="34"/>
      <c r="I161" s="34"/>
      <c r="J161" s="42"/>
    </row>
    <row r="162" spans="1:16" x14ac:dyDescent="0.25">
      <c r="A162" s="18" t="s">
        <v>30</v>
      </c>
      <c r="B162" s="46">
        <v>34</v>
      </c>
      <c r="C162" s="57" t="s">
        <v>105</v>
      </c>
      <c r="D162" s="58" t="s">
        <v>31</v>
      </c>
      <c r="E162" s="67" t="s">
        <v>106</v>
      </c>
      <c r="F162" s="60" t="s">
        <v>82</v>
      </c>
      <c r="G162" s="50">
        <v>10</v>
      </c>
      <c r="H162" s="51"/>
      <c r="I162" s="51">
        <f>ROUND(G162*H162,P4)</f>
        <v>0</v>
      </c>
      <c r="J162" s="39" t="s">
        <v>127</v>
      </c>
      <c r="O162" s="23">
        <f>I162*0.21</f>
        <v>0</v>
      </c>
      <c r="P162">
        <v>3</v>
      </c>
    </row>
    <row r="163" spans="1:16" x14ac:dyDescent="0.25">
      <c r="A163" s="18" t="s">
        <v>33</v>
      </c>
      <c r="B163" s="55"/>
      <c r="C163" s="55"/>
      <c r="D163" s="55"/>
      <c r="E163" s="68" t="s">
        <v>31</v>
      </c>
      <c r="F163" s="55"/>
      <c r="G163" s="55"/>
      <c r="H163" s="55"/>
      <c r="I163" s="55"/>
      <c r="J163" s="56"/>
    </row>
    <row r="164" spans="1:16" x14ac:dyDescent="0.25">
      <c r="A164" s="18" t="s">
        <v>34</v>
      </c>
      <c r="B164" s="55"/>
      <c r="C164" s="55"/>
      <c r="D164" s="55"/>
      <c r="E164" s="69" t="s">
        <v>107</v>
      </c>
      <c r="F164" s="55"/>
      <c r="G164" s="55"/>
      <c r="H164" s="55"/>
      <c r="I164" s="55"/>
      <c r="J164" s="56"/>
    </row>
    <row r="165" spans="1:16" x14ac:dyDescent="0.25">
      <c r="A165" s="18" t="s">
        <v>34</v>
      </c>
      <c r="B165" s="55"/>
      <c r="C165" s="55"/>
      <c r="D165" s="55"/>
      <c r="E165" s="62" t="s">
        <v>108</v>
      </c>
      <c r="F165" s="55"/>
      <c r="G165" s="55"/>
      <c r="H165" s="55"/>
      <c r="I165" s="55"/>
      <c r="J165" s="56"/>
    </row>
    <row r="166" spans="1:16" x14ac:dyDescent="0.25">
      <c r="A166" s="18" t="s">
        <v>34</v>
      </c>
      <c r="B166" s="55"/>
      <c r="C166" s="55"/>
      <c r="D166" s="55"/>
      <c r="E166" s="62" t="s">
        <v>109</v>
      </c>
      <c r="F166" s="55"/>
      <c r="G166" s="55"/>
      <c r="H166" s="55"/>
      <c r="I166" s="55"/>
      <c r="J166" s="56"/>
    </row>
    <row r="167" spans="1:16" ht="75" x14ac:dyDescent="0.25">
      <c r="A167" s="18" t="s">
        <v>36</v>
      </c>
      <c r="B167" s="55"/>
      <c r="C167" s="55"/>
      <c r="D167" s="55"/>
      <c r="E167" s="61" t="s">
        <v>110</v>
      </c>
      <c r="F167" s="55"/>
      <c r="G167" s="55"/>
      <c r="H167" s="55"/>
      <c r="I167" s="55"/>
      <c r="J167" s="56"/>
    </row>
    <row r="168" spans="1:16" x14ac:dyDescent="0.25">
      <c r="A168" s="91" t="s">
        <v>30</v>
      </c>
      <c r="B168" s="92">
        <v>35</v>
      </c>
      <c r="C168" s="93">
        <v>919113</v>
      </c>
      <c r="D168" s="91" t="s">
        <v>31</v>
      </c>
      <c r="E168" s="94" t="s">
        <v>160</v>
      </c>
      <c r="F168" s="95" t="s">
        <v>82</v>
      </c>
      <c r="G168" s="96">
        <v>12.1</v>
      </c>
      <c r="H168" s="97"/>
      <c r="I168" s="97">
        <f>ROUND(ROUND(H168,2)*ROUND(G168,3),2)</f>
        <v>0</v>
      </c>
      <c r="J168" s="39" t="s">
        <v>127</v>
      </c>
    </row>
    <row r="169" spans="1:16" x14ac:dyDescent="0.25">
      <c r="A169" s="98" t="s">
        <v>33</v>
      </c>
      <c r="B169" s="40"/>
      <c r="E169" s="75" t="s">
        <v>162</v>
      </c>
    </row>
    <row r="170" spans="1:16" x14ac:dyDescent="0.25">
      <c r="A170" s="99" t="s">
        <v>34</v>
      </c>
      <c r="B170" s="40"/>
      <c r="E170" s="76" t="s">
        <v>163</v>
      </c>
    </row>
    <row r="171" spans="1:16" ht="30" x14ac:dyDescent="0.25">
      <c r="A171" t="s">
        <v>36</v>
      </c>
      <c r="B171" s="40"/>
      <c r="E171" s="100" t="s">
        <v>161</v>
      </c>
    </row>
    <row r="172" spans="1:16" x14ac:dyDescent="0.25">
      <c r="A172" s="18" t="s">
        <v>30</v>
      </c>
      <c r="B172" s="46">
        <v>36</v>
      </c>
      <c r="C172" s="57">
        <v>966168</v>
      </c>
      <c r="D172" s="58" t="s">
        <v>31</v>
      </c>
      <c r="E172" s="67" t="s">
        <v>193</v>
      </c>
      <c r="F172" s="60" t="s">
        <v>38</v>
      </c>
      <c r="G172" s="50">
        <v>0.85599999999999998</v>
      </c>
      <c r="H172" s="51"/>
      <c r="I172" s="51">
        <f>ROUND(G172*H172,P4)</f>
        <v>0</v>
      </c>
      <c r="J172" s="39" t="s">
        <v>127</v>
      </c>
      <c r="O172" s="23">
        <f>I172*0.21</f>
        <v>0</v>
      </c>
      <c r="P172">
        <v>3</v>
      </c>
    </row>
    <row r="173" spans="1:16" x14ac:dyDescent="0.25">
      <c r="A173" s="18" t="s">
        <v>33</v>
      </c>
      <c r="B173" s="55"/>
      <c r="C173" s="55"/>
      <c r="D173" s="55"/>
      <c r="E173" s="68" t="s">
        <v>31</v>
      </c>
      <c r="F173" s="55"/>
      <c r="G173" s="55"/>
      <c r="H173" s="55"/>
      <c r="I173" s="55"/>
      <c r="J173" s="56"/>
    </row>
    <row r="174" spans="1:16" x14ac:dyDescent="0.25">
      <c r="A174" s="18" t="s">
        <v>34</v>
      </c>
      <c r="B174" s="55"/>
      <c r="C174" s="55"/>
      <c r="D174" s="55"/>
      <c r="E174" s="69" t="s">
        <v>194</v>
      </c>
      <c r="F174" s="55"/>
      <c r="G174" s="55"/>
      <c r="H174" s="55"/>
      <c r="I174" s="55"/>
      <c r="J174" s="56"/>
    </row>
    <row r="175" spans="1:16" ht="150" x14ac:dyDescent="0.25">
      <c r="A175" s="18" t="s">
        <v>36</v>
      </c>
      <c r="B175" s="55"/>
      <c r="C175" s="55"/>
      <c r="D175" s="55"/>
      <c r="E175" s="61" t="s">
        <v>111</v>
      </c>
      <c r="F175" s="55"/>
      <c r="G175" s="55"/>
      <c r="H175" s="55"/>
      <c r="I175" s="55"/>
      <c r="J175" s="56"/>
    </row>
    <row r="176" spans="1:16" s="42" customFormat="1" x14ac:dyDescent="0.25">
      <c r="A176" s="101" t="s">
        <v>30</v>
      </c>
      <c r="B176" s="46">
        <v>37</v>
      </c>
      <c r="C176" s="57" t="s">
        <v>195</v>
      </c>
      <c r="D176" s="58" t="s">
        <v>31</v>
      </c>
      <c r="E176" s="67" t="s">
        <v>196</v>
      </c>
      <c r="F176" s="60" t="s">
        <v>174</v>
      </c>
      <c r="G176" s="50">
        <v>16.434999999999999</v>
      </c>
      <c r="H176" s="51"/>
      <c r="I176" s="51">
        <f>ROUND(G176*H176,P8)</f>
        <v>0</v>
      </c>
      <c r="J176" s="39" t="s">
        <v>127</v>
      </c>
      <c r="O176" s="112">
        <f>I176*0.21</f>
        <v>0</v>
      </c>
      <c r="P176" s="42">
        <v>3</v>
      </c>
    </row>
    <row r="177" spans="1:16" s="42" customFormat="1" x14ac:dyDescent="0.25">
      <c r="A177" s="101" t="s">
        <v>33</v>
      </c>
      <c r="B177" s="55"/>
      <c r="C177" s="55"/>
      <c r="D177" s="55"/>
      <c r="E177" s="113" t="s">
        <v>197</v>
      </c>
      <c r="F177" s="55"/>
      <c r="G177" s="55"/>
      <c r="H177" s="55"/>
      <c r="I177" s="55"/>
      <c r="J177" s="56"/>
    </row>
    <row r="178" spans="1:16" s="42" customFormat="1" x14ac:dyDescent="0.25">
      <c r="A178" s="101" t="s">
        <v>34</v>
      </c>
      <c r="B178" s="55"/>
      <c r="C178" s="55"/>
      <c r="D178" s="55"/>
      <c r="E178" s="69" t="s">
        <v>198</v>
      </c>
      <c r="F178" s="55"/>
      <c r="G178" s="55"/>
      <c r="H178" s="55"/>
      <c r="I178" s="55"/>
      <c r="J178" s="56"/>
    </row>
    <row r="179" spans="1:16" s="42" customFormat="1" ht="30" x14ac:dyDescent="0.25">
      <c r="A179" s="101" t="s">
        <v>36</v>
      </c>
      <c r="B179" s="55"/>
      <c r="C179" s="55"/>
      <c r="D179" s="55"/>
      <c r="E179" s="61" t="s">
        <v>200</v>
      </c>
      <c r="F179" s="55"/>
      <c r="G179" s="55"/>
      <c r="H179" s="55"/>
      <c r="I179" s="55"/>
      <c r="J179" s="56"/>
    </row>
    <row r="180" spans="1:16" x14ac:dyDescent="0.25">
      <c r="A180" s="18" t="s">
        <v>30</v>
      </c>
      <c r="B180" s="46">
        <v>38</v>
      </c>
      <c r="C180" s="57">
        <v>966188</v>
      </c>
      <c r="D180" s="58" t="s">
        <v>31</v>
      </c>
      <c r="E180" s="67" t="s">
        <v>199</v>
      </c>
      <c r="F180" s="60" t="s">
        <v>59</v>
      </c>
      <c r="G180" s="50">
        <v>3.5</v>
      </c>
      <c r="H180" s="51"/>
      <c r="I180" s="51">
        <f>ROUND(G180*H180,P4)</f>
        <v>0</v>
      </c>
      <c r="J180" s="39" t="s">
        <v>127</v>
      </c>
      <c r="O180" s="23">
        <f>I180*0.21</f>
        <v>0</v>
      </c>
      <c r="P180">
        <v>3</v>
      </c>
    </row>
    <row r="181" spans="1:16" x14ac:dyDescent="0.25">
      <c r="A181" s="18" t="s">
        <v>33</v>
      </c>
      <c r="B181" s="34"/>
      <c r="C181" s="34"/>
      <c r="D181" s="34"/>
      <c r="E181" s="44" t="s">
        <v>31</v>
      </c>
      <c r="F181" s="34"/>
      <c r="G181" s="34"/>
      <c r="H181" s="34"/>
      <c r="I181" s="34"/>
      <c r="J181" s="42"/>
    </row>
    <row r="182" spans="1:16" x14ac:dyDescent="0.25">
      <c r="A182" s="18" t="s">
        <v>34</v>
      </c>
      <c r="B182" s="34"/>
      <c r="C182" s="34"/>
      <c r="D182" s="34"/>
      <c r="E182" s="69" t="s">
        <v>201</v>
      </c>
      <c r="F182" s="34"/>
      <c r="G182" s="34"/>
      <c r="H182" s="34"/>
      <c r="I182" s="34"/>
      <c r="J182" s="42"/>
    </row>
    <row r="183" spans="1:16" ht="150" x14ac:dyDescent="0.25">
      <c r="A183" s="18" t="s">
        <v>36</v>
      </c>
      <c r="B183" s="34"/>
      <c r="C183" s="34"/>
      <c r="D183" s="34"/>
      <c r="E183" s="61" t="s">
        <v>112</v>
      </c>
      <c r="F183" s="34"/>
      <c r="G183" s="34"/>
      <c r="H183" s="34"/>
      <c r="I183" s="34"/>
      <c r="J183" s="42"/>
    </row>
  </sheetData>
  <mergeCells count="11">
    <mergeCell ref="J5:J6"/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OO 000</vt:lpstr>
      <vt:lpstr>SO 201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Doležel</dc:creator>
  <cp:lastModifiedBy>Čtveráček Karel</cp:lastModifiedBy>
  <dcterms:created xsi:type="dcterms:W3CDTF">2024-05-07T15:00:27Z</dcterms:created>
  <dcterms:modified xsi:type="dcterms:W3CDTF">2024-05-31T10:58:29Z</dcterms:modified>
</cp:coreProperties>
</file>