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9\"/>
    </mc:Choice>
  </mc:AlternateContent>
  <xr:revisionPtr revIDLastSave="0" documentId="13_ncr:1_{B2C4CA49-CB9F-4915-89DF-4D060BE11E0D}" xr6:coauthVersionLast="47" xr6:coauthVersionMax="47" xr10:uidLastSave="{00000000-0000-0000-0000-000000000000}"/>
  <bookViews>
    <workbookView xWindow="-28920" yWindow="-120" windowWidth="29040" windowHeight="15720" tabRatio="921" firstSheet="16" activeTab="45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BK184" i="57" l="1"/>
  <c r="BI184" i="57"/>
  <c r="BH184" i="57"/>
  <c r="BG184" i="57"/>
  <c r="BF184" i="57"/>
  <c r="T184" i="57"/>
  <c r="R184" i="57"/>
  <c r="P184" i="57"/>
  <c r="J184" i="57"/>
  <c r="BE184" i="57" s="1"/>
  <c r="BK183" i="57"/>
  <c r="BI183" i="57"/>
  <c r="BH183" i="57"/>
  <c r="BG183" i="57"/>
  <c r="BF183" i="57"/>
  <c r="BE183" i="57"/>
  <c r="T183" i="57"/>
  <c r="R183" i="57"/>
  <c r="P183" i="57"/>
  <c r="J183" i="57"/>
  <c r="BK182" i="57"/>
  <c r="BI182" i="57"/>
  <c r="BH182" i="57"/>
  <c r="BG182" i="57"/>
  <c r="BF182" i="57"/>
  <c r="T182" i="57"/>
  <c r="R182" i="57"/>
  <c r="P182" i="57"/>
  <c r="J182" i="57"/>
  <c r="BE182" i="57" s="1"/>
  <c r="BK181" i="57"/>
  <c r="BI181" i="57"/>
  <c r="BH181" i="57"/>
  <c r="BG181" i="57"/>
  <c r="BF181" i="57"/>
  <c r="T181" i="57"/>
  <c r="R181" i="57"/>
  <c r="P181" i="57"/>
  <c r="J181" i="57"/>
  <c r="BE181" i="57" s="1"/>
  <c r="BK180" i="57"/>
  <c r="BI180" i="57"/>
  <c r="BH180" i="57"/>
  <c r="BG180" i="57"/>
  <c r="BF180" i="57"/>
  <c r="T180" i="57"/>
  <c r="R180" i="57"/>
  <c r="P180" i="57"/>
  <c r="J180" i="57"/>
  <c r="BE180" i="57" s="1"/>
  <c r="BK179" i="57"/>
  <c r="BI179" i="57"/>
  <c r="BH179" i="57"/>
  <c r="BG179" i="57"/>
  <c r="BF179" i="57"/>
  <c r="T179" i="57"/>
  <c r="R179" i="57"/>
  <c r="P179" i="57"/>
  <c r="J179" i="57"/>
  <c r="BE179" i="57" s="1"/>
  <c r="BK178" i="57"/>
  <c r="BI178" i="57"/>
  <c r="BH178" i="57"/>
  <c r="BG178" i="57"/>
  <c r="BF178" i="57"/>
  <c r="T178" i="57"/>
  <c r="R178" i="57"/>
  <c r="P178" i="57"/>
  <c r="J178" i="57"/>
  <c r="BE178" i="57" s="1"/>
  <c r="BK177" i="57"/>
  <c r="BI177" i="57"/>
  <c r="BH177" i="57"/>
  <c r="BG177" i="57"/>
  <c r="BF177" i="57"/>
  <c r="BE177" i="57"/>
  <c r="T177" i="57"/>
  <c r="R177" i="57"/>
  <c r="P177" i="57"/>
  <c r="J177" i="57"/>
  <c r="BK176" i="57"/>
  <c r="BI176" i="57"/>
  <c r="BH176" i="57"/>
  <c r="BG176" i="57"/>
  <c r="BF176" i="57"/>
  <c r="BE176" i="57"/>
  <c r="T176" i="57"/>
  <c r="R176" i="57"/>
  <c r="P176" i="57"/>
  <c r="J176" i="57"/>
  <c r="BK175" i="57"/>
  <c r="BI175" i="57"/>
  <c r="BH175" i="57"/>
  <c r="BG175" i="57"/>
  <c r="BF175" i="57"/>
  <c r="T175" i="57"/>
  <c r="R175" i="57"/>
  <c r="P175" i="57"/>
  <c r="J175" i="57"/>
  <c r="BE175" i="57" s="1"/>
  <c r="BK174" i="57"/>
  <c r="BI174" i="57"/>
  <c r="BH174" i="57"/>
  <c r="BG174" i="57"/>
  <c r="BF174" i="57"/>
  <c r="BE174" i="57"/>
  <c r="T174" i="57"/>
  <c r="R174" i="57"/>
  <c r="P174" i="57"/>
  <c r="J174" i="57"/>
  <c r="BK173" i="57"/>
  <c r="BI173" i="57"/>
  <c r="BH173" i="57"/>
  <c r="BG173" i="57"/>
  <c r="BF173" i="57"/>
  <c r="T173" i="57"/>
  <c r="R173" i="57"/>
  <c r="P173" i="57"/>
  <c r="J173" i="57"/>
  <c r="BE173" i="57" s="1"/>
  <c r="BK172" i="57"/>
  <c r="BI172" i="57"/>
  <c r="BH172" i="57"/>
  <c r="BG172" i="57"/>
  <c r="BF172" i="57"/>
  <c r="BE172" i="57"/>
  <c r="T172" i="57"/>
  <c r="R172" i="57"/>
  <c r="P172" i="57"/>
  <c r="J172" i="57"/>
  <c r="BK171" i="57"/>
  <c r="BI171" i="57"/>
  <c r="BH171" i="57"/>
  <c r="BG171" i="57"/>
  <c r="BF171" i="57"/>
  <c r="T171" i="57"/>
  <c r="R171" i="57"/>
  <c r="P171" i="57"/>
  <c r="J171" i="57"/>
  <c r="BE171" i="57" s="1"/>
  <c r="BK170" i="57"/>
  <c r="J170" i="57" s="1"/>
  <c r="J103" i="57" s="1"/>
  <c r="T170" i="57"/>
  <c r="T169" i="57" s="1"/>
  <c r="R170" i="57"/>
  <c r="R169" i="57" s="1"/>
  <c r="P170" i="57"/>
  <c r="P169" i="57" s="1"/>
  <c r="BK167" i="57"/>
  <c r="BI167" i="57"/>
  <c r="BH167" i="57"/>
  <c r="BG167" i="57"/>
  <c r="BF167" i="57"/>
  <c r="T167" i="57"/>
  <c r="R167" i="57"/>
  <c r="P167" i="57"/>
  <c r="J167" i="57"/>
  <c r="BE167" i="57" s="1"/>
  <c r="BK166" i="57"/>
  <c r="BI166" i="57"/>
  <c r="BH166" i="57"/>
  <c r="BG166" i="57"/>
  <c r="BF166" i="57"/>
  <c r="BE166" i="57"/>
  <c r="T166" i="57"/>
  <c r="R166" i="57"/>
  <c r="P166" i="57"/>
  <c r="J166" i="57"/>
  <c r="BK165" i="57"/>
  <c r="J165" i="57" s="1"/>
  <c r="J101" i="57" s="1"/>
  <c r="T165" i="57"/>
  <c r="R165" i="57"/>
  <c r="P165" i="57"/>
  <c r="BK164" i="57"/>
  <c r="BI164" i="57"/>
  <c r="BH164" i="57"/>
  <c r="BG164" i="57"/>
  <c r="BF164" i="57"/>
  <c r="T164" i="57"/>
  <c r="R164" i="57"/>
  <c r="P164" i="57"/>
  <c r="J164" i="57"/>
  <c r="BE164" i="57" s="1"/>
  <c r="BK163" i="57"/>
  <c r="BI163" i="57"/>
  <c r="BH163" i="57"/>
  <c r="BG163" i="57"/>
  <c r="BF163" i="57"/>
  <c r="T163" i="57"/>
  <c r="R163" i="57"/>
  <c r="P163" i="57"/>
  <c r="J163" i="57"/>
  <c r="BE163" i="57" s="1"/>
  <c r="BK162" i="57"/>
  <c r="BI162" i="57"/>
  <c r="BH162" i="57"/>
  <c r="BG162" i="57"/>
  <c r="BF162" i="57"/>
  <c r="T162" i="57"/>
  <c r="R162" i="57"/>
  <c r="P162" i="57"/>
  <c r="J162" i="57"/>
  <c r="BE162" i="57" s="1"/>
  <c r="BK161" i="57"/>
  <c r="BI161" i="57"/>
  <c r="BH161" i="57"/>
  <c r="BG161" i="57"/>
  <c r="BF161" i="57"/>
  <c r="T161" i="57"/>
  <c r="R161" i="57"/>
  <c r="P161" i="57"/>
  <c r="J161" i="57"/>
  <c r="BE161" i="57" s="1"/>
  <c r="BK160" i="57"/>
  <c r="BI160" i="57"/>
  <c r="BH160" i="57"/>
  <c r="BG160" i="57"/>
  <c r="BF160" i="57"/>
  <c r="T160" i="57"/>
  <c r="R160" i="57"/>
  <c r="P160" i="57"/>
  <c r="J160" i="57"/>
  <c r="BE160" i="57" s="1"/>
  <c r="BK159" i="57"/>
  <c r="BI159" i="57"/>
  <c r="BH159" i="57"/>
  <c r="BG159" i="57"/>
  <c r="BF159" i="57"/>
  <c r="BE159" i="57"/>
  <c r="T159" i="57"/>
  <c r="R159" i="57"/>
  <c r="P159" i="57"/>
  <c r="J159" i="57"/>
  <c r="BK158" i="57"/>
  <c r="BI158" i="57"/>
  <c r="BH158" i="57"/>
  <c r="BG158" i="57"/>
  <c r="BF158" i="57"/>
  <c r="BE158" i="57"/>
  <c r="T158" i="57"/>
  <c r="R158" i="57"/>
  <c r="P158" i="57"/>
  <c r="J158" i="57"/>
  <c r="BK157" i="57"/>
  <c r="BI157" i="57"/>
  <c r="BH157" i="57"/>
  <c r="BG157" i="57"/>
  <c r="BF157" i="57"/>
  <c r="BE157" i="57"/>
  <c r="T157" i="57"/>
  <c r="R157" i="57"/>
  <c r="R141" i="57" s="1"/>
  <c r="P157" i="57"/>
  <c r="J157" i="57"/>
  <c r="BK155" i="57"/>
  <c r="BI155" i="57"/>
  <c r="BH155" i="57"/>
  <c r="BG155" i="57"/>
  <c r="BF155" i="57"/>
  <c r="BE155" i="57"/>
  <c r="T155" i="57"/>
  <c r="R155" i="57"/>
  <c r="P155" i="57"/>
  <c r="J155" i="57"/>
  <c r="BK154" i="57"/>
  <c r="BI154" i="57"/>
  <c r="BH154" i="57"/>
  <c r="BG154" i="57"/>
  <c r="BF154" i="57"/>
  <c r="T154" i="57"/>
  <c r="R154" i="57"/>
  <c r="P154" i="57"/>
  <c r="J154" i="57"/>
  <c r="BE154" i="57" s="1"/>
  <c r="BK152" i="57"/>
  <c r="BI152" i="57"/>
  <c r="BH152" i="57"/>
  <c r="BG152" i="57"/>
  <c r="BF152" i="57"/>
  <c r="BE152" i="57"/>
  <c r="T152" i="57"/>
  <c r="R152" i="57"/>
  <c r="P152" i="57"/>
  <c r="J152" i="57"/>
  <c r="BK151" i="57"/>
  <c r="BI151" i="57"/>
  <c r="BH151" i="57"/>
  <c r="BG151" i="57"/>
  <c r="BF151" i="57"/>
  <c r="T151" i="57"/>
  <c r="R151" i="57"/>
  <c r="P151" i="57"/>
  <c r="J151" i="57"/>
  <c r="BE151" i="57" s="1"/>
  <c r="BK149" i="57"/>
  <c r="BI149" i="57"/>
  <c r="BH149" i="57"/>
  <c r="BG149" i="57"/>
  <c r="BF149" i="57"/>
  <c r="T149" i="57"/>
  <c r="R149" i="57"/>
  <c r="P149" i="57"/>
  <c r="J149" i="57"/>
  <c r="BE149" i="57" s="1"/>
  <c r="BK148" i="57"/>
  <c r="BI148" i="57"/>
  <c r="BH148" i="57"/>
  <c r="BG148" i="57"/>
  <c r="BF148" i="57"/>
  <c r="T148" i="57"/>
  <c r="R148" i="57"/>
  <c r="P148" i="57"/>
  <c r="J148" i="57"/>
  <c r="BE148" i="57" s="1"/>
  <c r="BK146" i="57"/>
  <c r="BI146" i="57"/>
  <c r="BH146" i="57"/>
  <c r="BG146" i="57"/>
  <c r="BF146" i="57"/>
  <c r="T146" i="57"/>
  <c r="R146" i="57"/>
  <c r="P146" i="57"/>
  <c r="J146" i="57"/>
  <c r="BE146" i="57" s="1"/>
  <c r="BK145" i="57"/>
  <c r="BI145" i="57"/>
  <c r="BH145" i="57"/>
  <c r="BG145" i="57"/>
  <c r="BF145" i="57"/>
  <c r="T145" i="57"/>
  <c r="R145" i="57"/>
  <c r="P145" i="57"/>
  <c r="J145" i="57"/>
  <c r="BE145" i="57" s="1"/>
  <c r="BK143" i="57"/>
  <c r="BI143" i="57"/>
  <c r="BH143" i="57"/>
  <c r="BG143" i="57"/>
  <c r="BF143" i="57"/>
  <c r="BE143" i="57"/>
  <c r="T143" i="57"/>
  <c r="T141" i="57" s="1"/>
  <c r="R143" i="57"/>
  <c r="P143" i="57"/>
  <c r="J143" i="57"/>
  <c r="BK142" i="57"/>
  <c r="BI142" i="57"/>
  <c r="BH142" i="57"/>
  <c r="BG142" i="57"/>
  <c r="BF142" i="57"/>
  <c r="BE142" i="57"/>
  <c r="T142" i="57"/>
  <c r="R142" i="57"/>
  <c r="P142" i="57"/>
  <c r="J142" i="57"/>
  <c r="BK141" i="57"/>
  <c r="J141" i="57" s="1"/>
  <c r="J100" i="57" s="1"/>
  <c r="P141" i="57"/>
  <c r="BK140" i="57"/>
  <c r="BI140" i="57"/>
  <c r="BH140" i="57"/>
  <c r="BG140" i="57"/>
  <c r="BF140" i="57"/>
  <c r="T140" i="57"/>
  <c r="R140" i="57"/>
  <c r="P140" i="57"/>
  <c r="J140" i="57"/>
  <c r="BE140" i="57" s="1"/>
  <c r="BK139" i="57"/>
  <c r="BI139" i="57"/>
  <c r="BH139" i="57"/>
  <c r="BG139" i="57"/>
  <c r="BF139" i="57"/>
  <c r="T139" i="57"/>
  <c r="R139" i="57"/>
  <c r="P139" i="57"/>
  <c r="J139" i="57"/>
  <c r="BE139" i="57" s="1"/>
  <c r="BK138" i="57"/>
  <c r="BI138" i="57"/>
  <c r="BH138" i="57"/>
  <c r="BG138" i="57"/>
  <c r="BF138" i="57"/>
  <c r="BE138" i="57"/>
  <c r="T138" i="57"/>
  <c r="R138" i="57"/>
  <c r="P138" i="57"/>
  <c r="J138" i="57"/>
  <c r="BK137" i="57"/>
  <c r="BI137" i="57"/>
  <c r="BH137" i="57"/>
  <c r="BG137" i="57"/>
  <c r="BF137" i="57"/>
  <c r="T137" i="57"/>
  <c r="R137" i="57"/>
  <c r="P137" i="57"/>
  <c r="J137" i="57"/>
  <c r="BE137" i="57" s="1"/>
  <c r="BK136" i="57"/>
  <c r="BI136" i="57"/>
  <c r="BH136" i="57"/>
  <c r="BG136" i="57"/>
  <c r="BF136" i="57"/>
  <c r="BE136" i="57"/>
  <c r="T136" i="57"/>
  <c r="R136" i="57"/>
  <c r="P136" i="57"/>
  <c r="J136" i="57"/>
  <c r="BK135" i="57"/>
  <c r="BI135" i="57"/>
  <c r="BH135" i="57"/>
  <c r="BG135" i="57"/>
  <c r="BF135" i="57"/>
  <c r="BE135" i="57"/>
  <c r="T135" i="57"/>
  <c r="R135" i="57"/>
  <c r="P135" i="57"/>
  <c r="J135" i="57"/>
  <c r="BK134" i="57"/>
  <c r="BI134" i="57"/>
  <c r="BH134" i="57"/>
  <c r="BG134" i="57"/>
  <c r="BF134" i="57"/>
  <c r="T134" i="57"/>
  <c r="R134" i="57"/>
  <c r="P134" i="57"/>
  <c r="J134" i="57"/>
  <c r="BE134" i="57" s="1"/>
  <c r="BK133" i="57"/>
  <c r="BI133" i="57"/>
  <c r="BH133" i="57"/>
  <c r="BG133" i="57"/>
  <c r="BF133" i="57"/>
  <c r="BE133" i="57"/>
  <c r="T133" i="57"/>
  <c r="R133" i="57"/>
  <c r="P133" i="57"/>
  <c r="J133" i="57"/>
  <c r="BK132" i="57"/>
  <c r="BI132" i="57"/>
  <c r="BH132" i="57"/>
  <c r="BG132" i="57"/>
  <c r="BF132" i="57"/>
  <c r="T132" i="57"/>
  <c r="R132" i="57"/>
  <c r="P132" i="57"/>
  <c r="J132" i="57"/>
  <c r="BE132" i="57" s="1"/>
  <c r="BK131" i="57"/>
  <c r="BK130" i="57" s="1"/>
  <c r="J130" i="57" s="1"/>
  <c r="J99" i="57" s="1"/>
  <c r="BI131" i="57"/>
  <c r="BH131" i="57"/>
  <c r="BG131" i="57"/>
  <c r="BF131" i="57"/>
  <c r="T131" i="57"/>
  <c r="R131" i="57"/>
  <c r="P131" i="57"/>
  <c r="J131" i="57"/>
  <c r="BE131" i="57" s="1"/>
  <c r="T130" i="57"/>
  <c r="R130" i="57"/>
  <c r="P130" i="57"/>
  <c r="BK129" i="57"/>
  <c r="BI129" i="57"/>
  <c r="BH129" i="57"/>
  <c r="BG129" i="57"/>
  <c r="BF129" i="57"/>
  <c r="BE129" i="57"/>
  <c r="T129" i="57"/>
  <c r="T125" i="57" s="1"/>
  <c r="T124" i="57" s="1"/>
  <c r="T123" i="57" s="1"/>
  <c r="R129" i="57"/>
  <c r="P129" i="57"/>
  <c r="J129" i="57"/>
  <c r="BK128" i="57"/>
  <c r="BI128" i="57"/>
  <c r="BH128" i="57"/>
  <c r="BG128" i="57"/>
  <c r="BF128" i="57"/>
  <c r="T128" i="57"/>
  <c r="R128" i="57"/>
  <c r="P128" i="57"/>
  <c r="J128" i="57"/>
  <c r="BE128" i="57" s="1"/>
  <c r="BK127" i="57"/>
  <c r="BI127" i="57"/>
  <c r="BH127" i="57"/>
  <c r="BG127" i="57"/>
  <c r="BF127" i="57"/>
  <c r="T127" i="57"/>
  <c r="R127" i="57"/>
  <c r="R125" i="57" s="1"/>
  <c r="R124" i="57" s="1"/>
  <c r="R123" i="57" s="1"/>
  <c r="P127" i="57"/>
  <c r="J127" i="57"/>
  <c r="BE127" i="57" s="1"/>
  <c r="BK126" i="57"/>
  <c r="BK125" i="57" s="1"/>
  <c r="BI126" i="57"/>
  <c r="BH126" i="57"/>
  <c r="BG126" i="57"/>
  <c r="BF126" i="57"/>
  <c r="T126" i="57"/>
  <c r="R126" i="57"/>
  <c r="P126" i="57"/>
  <c r="J126" i="57"/>
  <c r="BE126" i="57" s="1"/>
  <c r="P125" i="57"/>
  <c r="P124" i="57" s="1"/>
  <c r="J120" i="57"/>
  <c r="F120" i="57"/>
  <c r="F119" i="57"/>
  <c r="F117" i="57"/>
  <c r="E115" i="57"/>
  <c r="E113" i="57"/>
  <c r="J92" i="57"/>
  <c r="F92" i="57"/>
  <c r="F91" i="57"/>
  <c r="F89" i="57"/>
  <c r="E87" i="57"/>
  <c r="J37" i="57"/>
  <c r="J36" i="57"/>
  <c r="J35" i="57"/>
  <c r="J91" i="57"/>
  <c r="E85" i="57"/>
  <c r="Q488" i="20"/>
  <c r="O488" i="20"/>
  <c r="K488" i="20"/>
  <c r="I488" i="20"/>
  <c r="G488" i="20"/>
  <c r="M488" i="20" s="1"/>
  <c r="Q486" i="20"/>
  <c r="O486" i="20"/>
  <c r="K486" i="20"/>
  <c r="I486" i="20"/>
  <c r="G486" i="20"/>
  <c r="M486" i="20" s="1"/>
  <c r="J34" i="57" l="1"/>
  <c r="F37" i="57"/>
  <c r="F35" i="57"/>
  <c r="F36" i="57"/>
  <c r="J125" i="57"/>
  <c r="J98" i="57" s="1"/>
  <c r="BK124" i="57"/>
  <c r="P123" i="57"/>
  <c r="J33" i="57"/>
  <c r="F33" i="57"/>
  <c r="F34" i="57"/>
  <c r="J119" i="57"/>
  <c r="BK169" i="57"/>
  <c r="J169" i="57" s="1"/>
  <c r="J102" i="57" s="1"/>
  <c r="BK183" i="45"/>
  <c r="BK182" i="45" s="1"/>
  <c r="J182" i="45" s="1"/>
  <c r="J108" i="45" s="1"/>
  <c r="BI183" i="45"/>
  <c r="BH183" i="45"/>
  <c r="BG183" i="45"/>
  <c r="BF183" i="45"/>
  <c r="T183" i="45"/>
  <c r="R183" i="45"/>
  <c r="P183" i="45"/>
  <c r="J183" i="45"/>
  <c r="BE183" i="45" s="1"/>
  <c r="T182" i="45"/>
  <c r="R182" i="45"/>
  <c r="P182" i="45"/>
  <c r="BK181" i="45"/>
  <c r="BI181" i="45"/>
  <c r="BH181" i="45"/>
  <c r="BG181" i="45"/>
  <c r="BF181" i="45"/>
  <c r="T181" i="45"/>
  <c r="R181" i="45"/>
  <c r="P181" i="45"/>
  <c r="J181" i="45"/>
  <c r="BE181" i="45" s="1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T179" i="45"/>
  <c r="R179" i="45"/>
  <c r="P179" i="45"/>
  <c r="J179" i="45"/>
  <c r="BE179" i="45" s="1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T173" i="45"/>
  <c r="R173" i="45"/>
  <c r="P173" i="45"/>
  <c r="J173" i="45"/>
  <c r="BE173" i="45" s="1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J171" i="45"/>
  <c r="BE171" i="45" s="1"/>
  <c r="BK170" i="45"/>
  <c r="BK169" i="45" s="1"/>
  <c r="J169" i="45" s="1"/>
  <c r="J107" i="45" s="1"/>
  <c r="BI170" i="45"/>
  <c r="BH170" i="45"/>
  <c r="BG170" i="45"/>
  <c r="BF170" i="45"/>
  <c r="T170" i="45"/>
  <c r="T169" i="45" s="1"/>
  <c r="R170" i="45"/>
  <c r="P170" i="45"/>
  <c r="J170" i="45"/>
  <c r="BE170" i="45" s="1"/>
  <c r="BK168" i="45"/>
  <c r="BI168" i="45"/>
  <c r="BH168" i="45"/>
  <c r="BG168" i="45"/>
  <c r="BF168" i="45"/>
  <c r="T168" i="45"/>
  <c r="R168" i="45"/>
  <c r="P168" i="45"/>
  <c r="J168" i="45"/>
  <c r="BE168" i="45" s="1"/>
  <c r="BK167" i="45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J166" i="45"/>
  <c r="BE166" i="45" s="1"/>
  <c r="BK165" i="45"/>
  <c r="BI165" i="45"/>
  <c r="BH165" i="45"/>
  <c r="BG165" i="45"/>
  <c r="BF165" i="45"/>
  <c r="T165" i="45"/>
  <c r="R165" i="45"/>
  <c r="P165" i="45"/>
  <c r="J165" i="45"/>
  <c r="BE165" i="45" s="1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T161" i="45"/>
  <c r="R161" i="45"/>
  <c r="P161" i="45"/>
  <c r="J161" i="45"/>
  <c r="BE161" i="45" s="1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T158" i="45"/>
  <c r="R158" i="45"/>
  <c r="P158" i="45"/>
  <c r="J158" i="45"/>
  <c r="BE158" i="45" s="1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T156" i="45"/>
  <c r="R156" i="45"/>
  <c r="P156" i="45"/>
  <c r="J156" i="45"/>
  <c r="BE156" i="45" s="1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R154" i="45"/>
  <c r="R152" i="45" s="1"/>
  <c r="P154" i="45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T151" i="45"/>
  <c r="R151" i="45"/>
  <c r="R149" i="45" s="1"/>
  <c r="P151" i="45"/>
  <c r="J151" i="45"/>
  <c r="BE151" i="45" s="1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T145" i="45"/>
  <c r="T144" i="45" s="1"/>
  <c r="R145" i="45"/>
  <c r="R144" i="45" s="1"/>
  <c r="P145" i="45"/>
  <c r="P144" i="45" s="1"/>
  <c r="J145" i="45"/>
  <c r="BE145" i="45" s="1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T140" i="45"/>
  <c r="R140" i="45"/>
  <c r="P140" i="45"/>
  <c r="J140" i="45"/>
  <c r="BE140" i="45" s="1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I138" i="45"/>
  <c r="BH138" i="45"/>
  <c r="BG138" i="45"/>
  <c r="BF138" i="45"/>
  <c r="T138" i="45"/>
  <c r="T137" i="45" s="1"/>
  <c r="R138" i="45"/>
  <c r="P138" i="45"/>
  <c r="J138" i="45"/>
  <c r="BE138" i="45" s="1"/>
  <c r="BK136" i="45"/>
  <c r="BI136" i="45"/>
  <c r="BH136" i="45"/>
  <c r="BG136" i="45"/>
  <c r="BF136" i="45"/>
  <c r="T136" i="45"/>
  <c r="R136" i="45"/>
  <c r="P136" i="45"/>
  <c r="P133" i="45" s="1"/>
  <c r="J136" i="45"/>
  <c r="BE136" i="45" s="1"/>
  <c r="BK135" i="45"/>
  <c r="BI135" i="45"/>
  <c r="BH135" i="45"/>
  <c r="BG135" i="45"/>
  <c r="BF135" i="45"/>
  <c r="T135" i="45"/>
  <c r="R135" i="45"/>
  <c r="R133" i="45" s="1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J133" i="45" s="1"/>
  <c r="J99" i="45" s="1"/>
  <c r="BK132" i="45"/>
  <c r="BK130" i="45" s="1"/>
  <c r="BI132" i="45"/>
  <c r="BH132" i="45"/>
  <c r="BG132" i="45"/>
  <c r="BF132" i="45"/>
  <c r="T132" i="45"/>
  <c r="T130" i="45" s="1"/>
  <c r="T129" i="45" s="1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T131" i="45"/>
  <c r="R131" i="45"/>
  <c r="P131" i="45"/>
  <c r="J131" i="45"/>
  <c r="BE131" i="45" s="1"/>
  <c r="R130" i="45"/>
  <c r="P130" i="45"/>
  <c r="J125" i="45"/>
  <c r="J124" i="45"/>
  <c r="F122" i="45"/>
  <c r="E120" i="45"/>
  <c r="J92" i="45"/>
  <c r="F89" i="45"/>
  <c r="E87" i="45"/>
  <c r="J37" i="45"/>
  <c r="J36" i="45"/>
  <c r="J35" i="45"/>
  <c r="J91" i="45"/>
  <c r="F92" i="45"/>
  <c r="F91" i="45"/>
  <c r="J89" i="45"/>
  <c r="E118" i="45"/>
  <c r="J124" i="57" l="1"/>
  <c r="J97" i="57" s="1"/>
  <c r="BK123" i="57"/>
  <c r="J123" i="57" s="1"/>
  <c r="I52" i="2" s="1"/>
  <c r="P169" i="45"/>
  <c r="T152" i="45"/>
  <c r="BK137" i="45"/>
  <c r="J137" i="45" s="1"/>
  <c r="J100" i="45" s="1"/>
  <c r="T149" i="45"/>
  <c r="J34" i="45"/>
  <c r="F37" i="45"/>
  <c r="R137" i="45"/>
  <c r="R129" i="45" s="1"/>
  <c r="R128" i="45" s="1"/>
  <c r="P152" i="45"/>
  <c r="P163" i="45"/>
  <c r="BK163" i="45"/>
  <c r="J163" i="45" s="1"/>
  <c r="J106" i="45" s="1"/>
  <c r="J130" i="45"/>
  <c r="J98" i="45" s="1"/>
  <c r="BK129" i="45"/>
  <c r="P129" i="45"/>
  <c r="J147" i="45"/>
  <c r="J103" i="45" s="1"/>
  <c r="P146" i="45"/>
  <c r="J33" i="45"/>
  <c r="F33" i="45"/>
  <c r="R146" i="45"/>
  <c r="T146" i="45"/>
  <c r="T128" i="45" s="1"/>
  <c r="E85" i="45"/>
  <c r="J122" i="45"/>
  <c r="F125" i="45"/>
  <c r="F124" i="45"/>
  <c r="F34" i="45"/>
  <c r="J96" i="57" l="1"/>
  <c r="J30" i="57"/>
  <c r="J39" i="57" s="1"/>
  <c r="BK146" i="45"/>
  <c r="J146" i="45" s="1"/>
  <c r="J102" i="45" s="1"/>
  <c r="P128" i="45"/>
  <c r="J129" i="45"/>
  <c r="J97" i="45" s="1"/>
  <c r="BK128" i="45"/>
  <c r="J128" i="45" s="1"/>
  <c r="I42" i="2" s="1"/>
  <c r="J30" i="45" l="1"/>
  <c r="J39" i="45" s="1"/>
  <c r="J96" i="45"/>
  <c r="BK249" i="44" l="1"/>
  <c r="BI249" i="44"/>
  <c r="BH249" i="44"/>
  <c r="BG249" i="44"/>
  <c r="BF249" i="44"/>
  <c r="T249" i="44"/>
  <c r="R249" i="44"/>
  <c r="R248" i="44" s="1"/>
  <c r="P249" i="44"/>
  <c r="J249" i="44"/>
  <c r="BE249" i="44" s="1"/>
  <c r="BK248" i="44"/>
  <c r="T248" i="44"/>
  <c r="P248" i="44"/>
  <c r="J248" i="44"/>
  <c r="J110" i="44" s="1"/>
  <c r="BK247" i="44"/>
  <c r="BI247" i="44"/>
  <c r="BH247" i="44"/>
  <c r="BG247" i="44"/>
  <c r="BF247" i="44"/>
  <c r="T247" i="44"/>
  <c r="R247" i="44"/>
  <c r="P247" i="44"/>
  <c r="J247" i="44"/>
  <c r="BE247" i="44" s="1"/>
  <c r="BK246" i="44"/>
  <c r="BI246" i="44"/>
  <c r="BH246" i="44"/>
  <c r="BG246" i="44"/>
  <c r="BF246" i="44"/>
  <c r="T246" i="44"/>
  <c r="R246" i="44"/>
  <c r="P246" i="44"/>
  <c r="J246" i="44"/>
  <c r="BE246" i="44" s="1"/>
  <c r="BK245" i="44"/>
  <c r="BI245" i="44"/>
  <c r="BH245" i="44"/>
  <c r="BG245" i="44"/>
  <c r="BF245" i="44"/>
  <c r="T245" i="44"/>
  <c r="R245" i="44"/>
  <c r="P245" i="44"/>
  <c r="J245" i="44"/>
  <c r="BE245" i="44" s="1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T242" i="44"/>
  <c r="R242" i="44"/>
  <c r="P242" i="44"/>
  <c r="J242" i="44"/>
  <c r="BE242" i="44" s="1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T240" i="44"/>
  <c r="R240" i="44"/>
  <c r="P240" i="44"/>
  <c r="J240" i="44"/>
  <c r="BE240" i="44" s="1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T229" i="44"/>
  <c r="R229" i="44"/>
  <c r="P229" i="44"/>
  <c r="J229" i="44"/>
  <c r="BE229" i="44" s="1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T227" i="44"/>
  <c r="R227" i="44"/>
  <c r="P227" i="44"/>
  <c r="J227" i="44"/>
  <c r="BE227" i="44" s="1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T220" i="44"/>
  <c r="R220" i="44"/>
  <c r="P220" i="44"/>
  <c r="J220" i="44"/>
  <c r="BE220" i="44" s="1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T218" i="44"/>
  <c r="R218" i="44"/>
  <c r="P218" i="44"/>
  <c r="J218" i="44"/>
  <c r="BE218" i="44" s="1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T202" i="44"/>
  <c r="R202" i="44"/>
  <c r="P202" i="44"/>
  <c r="J202" i="44"/>
  <c r="BE202" i="44" s="1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T200" i="44"/>
  <c r="R200" i="44"/>
  <c r="P200" i="44"/>
  <c r="J200" i="44"/>
  <c r="BE200" i="44" s="1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T191" i="44"/>
  <c r="R191" i="44"/>
  <c r="P191" i="44"/>
  <c r="J191" i="44"/>
  <c r="BE191" i="44" s="1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T184" i="44"/>
  <c r="R184" i="44"/>
  <c r="P184" i="44"/>
  <c r="J184" i="44"/>
  <c r="BE184" i="44" s="1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T175" i="44"/>
  <c r="R175" i="44"/>
  <c r="P175" i="44"/>
  <c r="J175" i="44"/>
  <c r="BE175" i="44" s="1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T164" i="44"/>
  <c r="R164" i="44"/>
  <c r="P164" i="44"/>
  <c r="J164" i="44"/>
  <c r="BE164" i="44" s="1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R159" i="44" s="1"/>
  <c r="P161" i="44"/>
  <c r="J161" i="44"/>
  <c r="BE161" i="44" s="1"/>
  <c r="BK160" i="44"/>
  <c r="BI160" i="44"/>
  <c r="BH160" i="44"/>
  <c r="BG160" i="44"/>
  <c r="BF160" i="44"/>
  <c r="T160" i="44"/>
  <c r="R160" i="44"/>
  <c r="P160" i="44"/>
  <c r="P159" i="44" s="1"/>
  <c r="J160" i="44"/>
  <c r="BE160" i="44" s="1"/>
  <c r="T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T156" i="44"/>
  <c r="R156" i="44"/>
  <c r="P156" i="44"/>
  <c r="J156" i="44"/>
  <c r="BE156" i="44" s="1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T154" i="44"/>
  <c r="R154" i="44"/>
  <c r="P154" i="44"/>
  <c r="J154" i="44"/>
  <c r="BE154" i="44" s="1"/>
  <c r="BK153" i="44"/>
  <c r="BI153" i="44"/>
  <c r="BH153" i="44"/>
  <c r="BG153" i="44"/>
  <c r="BF153" i="44"/>
  <c r="T153" i="44"/>
  <c r="R153" i="44"/>
  <c r="P153" i="44"/>
  <c r="J153" i="44"/>
  <c r="BE153" i="44" s="1"/>
  <c r="BK152" i="44"/>
  <c r="BK151" i="44" s="1"/>
  <c r="J151" i="44" s="1"/>
  <c r="J103" i="44" s="1"/>
  <c r="BI152" i="44"/>
  <c r="BH152" i="44"/>
  <c r="BG152" i="44"/>
  <c r="BF152" i="44"/>
  <c r="T152" i="44"/>
  <c r="R152" i="44"/>
  <c r="P152" i="44"/>
  <c r="J152" i="44"/>
  <c r="BE152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J102" i="44" s="1"/>
  <c r="BI147" i="44"/>
  <c r="BH147" i="44"/>
  <c r="BG147" i="44"/>
  <c r="BF147" i="44"/>
  <c r="T147" i="44"/>
  <c r="R147" i="44"/>
  <c r="P147" i="44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T144" i="44"/>
  <c r="R144" i="44"/>
  <c r="P144" i="44"/>
  <c r="J144" i="44"/>
  <c r="BE144" i="44" s="1"/>
  <c r="BK143" i="44"/>
  <c r="BI143" i="44"/>
  <c r="BH143" i="44"/>
  <c r="BG143" i="44"/>
  <c r="BF143" i="44"/>
  <c r="T143" i="44"/>
  <c r="R143" i="44"/>
  <c r="P143" i="44"/>
  <c r="J143" i="44"/>
  <c r="BE143" i="44" s="1"/>
  <c r="BK142" i="44"/>
  <c r="BI142" i="44"/>
  <c r="BH142" i="44"/>
  <c r="BG142" i="44"/>
  <c r="BF142" i="44"/>
  <c r="BE142" i="44"/>
  <c r="T142" i="44"/>
  <c r="R142" i="44"/>
  <c r="P142" i="44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I139" i="44"/>
  <c r="BH139" i="44"/>
  <c r="BG139" i="44"/>
  <c r="BF139" i="44"/>
  <c r="T139" i="44"/>
  <c r="T137" i="44" s="1"/>
  <c r="R139" i="44"/>
  <c r="P139" i="44"/>
  <c r="P137" i="44" s="1"/>
  <c r="J139" i="44"/>
  <c r="BE139" i="44" s="1"/>
  <c r="BK138" i="44"/>
  <c r="BI138" i="44"/>
  <c r="BH138" i="44"/>
  <c r="BG138" i="44"/>
  <c r="BF138" i="44"/>
  <c r="T138" i="44"/>
  <c r="R138" i="44"/>
  <c r="P138" i="44"/>
  <c r="J138" i="44"/>
  <c r="BE138" i="44" s="1"/>
  <c r="R137" i="44"/>
  <c r="BK136" i="44"/>
  <c r="BK135" i="44" s="1"/>
  <c r="J135" i="44" s="1"/>
  <c r="J99" i="44" s="1"/>
  <c r="BI136" i="44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I134" i="44"/>
  <c r="BH134" i="44"/>
  <c r="BG134" i="44"/>
  <c r="BF134" i="44"/>
  <c r="T134" i="44"/>
  <c r="T132" i="44" s="1"/>
  <c r="R134" i="44"/>
  <c r="P134" i="44"/>
  <c r="P132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92" i="44"/>
  <c r="F89" i="44"/>
  <c r="E87" i="44"/>
  <c r="J37" i="44"/>
  <c r="J36" i="44"/>
  <c r="J35" i="44"/>
  <c r="J127" i="44"/>
  <c r="J126" i="44"/>
  <c r="F127" i="44"/>
  <c r="F91" i="44"/>
  <c r="E120" i="44"/>
  <c r="R132" i="44" l="1"/>
  <c r="P140" i="44"/>
  <c r="P131" i="44" s="1"/>
  <c r="BK140" i="44"/>
  <c r="J140" i="44" s="1"/>
  <c r="J101" i="44" s="1"/>
  <c r="P151" i="44"/>
  <c r="P244" i="44"/>
  <c r="BK244" i="44"/>
  <c r="J244" i="44" s="1"/>
  <c r="J109" i="44" s="1"/>
  <c r="BK137" i="44"/>
  <c r="J137" i="44" s="1"/>
  <c r="J100" i="44" s="1"/>
  <c r="R140" i="44"/>
  <c r="R162" i="44"/>
  <c r="R244" i="44"/>
  <c r="F36" i="44"/>
  <c r="F37" i="44"/>
  <c r="F35" i="44"/>
  <c r="J34" i="44"/>
  <c r="BK132" i="44"/>
  <c r="J132" i="44" s="1"/>
  <c r="J98" i="44" s="1"/>
  <c r="P145" i="44"/>
  <c r="P162" i="44"/>
  <c r="J33" i="44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P190" i="44"/>
  <c r="R151" i="44"/>
  <c r="T151" i="44"/>
  <c r="T244" i="44"/>
  <c r="T190" i="44"/>
  <c r="BK212" i="44"/>
  <c r="J212" i="44" s="1"/>
  <c r="J108" i="44" s="1"/>
  <c r="R145" i="44"/>
  <c r="T145" i="44"/>
  <c r="P212" i="44"/>
  <c r="T162" i="44"/>
  <c r="T212" i="44"/>
  <c r="R190" i="44"/>
  <c r="R158" i="44" s="1"/>
  <c r="E85" i="44"/>
  <c r="J91" i="44"/>
  <c r="F126" i="44"/>
  <c r="F92" i="44"/>
  <c r="T158" i="44" l="1"/>
  <c r="P158" i="44"/>
  <c r="P130" i="44" s="1"/>
  <c r="BK131" i="44"/>
  <c r="T131" i="44"/>
  <c r="T130" i="44" s="1"/>
  <c r="R131" i="44"/>
  <c r="R130" i="44"/>
  <c r="J89" i="44"/>
  <c r="J124" i="44"/>
  <c r="BK158" i="44"/>
  <c r="J158" i="44" s="1"/>
  <c r="J104" i="44" s="1"/>
  <c r="J131" i="44"/>
  <c r="J97" i="44" s="1"/>
  <c r="BK130" i="44" l="1"/>
  <c r="J130" i="44" s="1"/>
  <c r="I41" i="2" s="1"/>
  <c r="J96" i="44"/>
  <c r="J30" i="44"/>
  <c r="J39" i="44" s="1"/>
  <c r="BK192" i="22" l="1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P171" i="22" s="1"/>
  <c r="J173" i="22"/>
  <c r="BE173" i="22" s="1"/>
  <c r="BK172" i="22"/>
  <c r="BI172" i="22"/>
  <c r="BH172" i="22"/>
  <c r="BG172" i="22"/>
  <c r="BF172" i="22"/>
  <c r="T172" i="22"/>
  <c r="T171" i="22" s="1"/>
  <c r="R172" i="22"/>
  <c r="P172" i="22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R141" i="22"/>
  <c r="P141" i="22"/>
  <c r="J141" i="22"/>
  <c r="BE141" i="22" s="1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R139" i="22"/>
  <c r="P139" i="22"/>
  <c r="P137" i="22" s="1"/>
  <c r="J139" i="22"/>
  <c r="BE139" i="22" s="1"/>
  <c r="BK138" i="22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R134" i="22"/>
  <c r="R132" i="22" s="1"/>
  <c r="P134" i="22"/>
  <c r="J134" i="22"/>
  <c r="BE134" i="22" s="1"/>
  <c r="BK133" i="22"/>
  <c r="BI133" i="22"/>
  <c r="BH133" i="22"/>
  <c r="BG133" i="22"/>
  <c r="BF133" i="22"/>
  <c r="T133" i="22"/>
  <c r="R133" i="22"/>
  <c r="P133" i="22"/>
  <c r="J133" i="22"/>
  <c r="BE133" i="22" s="1"/>
  <c r="BK131" i="22"/>
  <c r="BI131" i="22"/>
  <c r="BH131" i="22"/>
  <c r="BG131" i="22"/>
  <c r="BF131" i="22"/>
  <c r="T131" i="22"/>
  <c r="T129" i="22" s="1"/>
  <c r="R131" i="22"/>
  <c r="P131" i="22"/>
  <c r="J131" i="22"/>
  <c r="BE131" i="22" s="1"/>
  <c r="BK130" i="22"/>
  <c r="BI130" i="22"/>
  <c r="BH130" i="22"/>
  <c r="BG130" i="22"/>
  <c r="BF130" i="22"/>
  <c r="T130" i="22"/>
  <c r="R130" i="22"/>
  <c r="R129" i="22" s="1"/>
  <c r="P130" i="22"/>
  <c r="J130" i="22"/>
  <c r="BE130" i="22" s="1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BK132" i="22" l="1"/>
  <c r="J132" i="22" s="1"/>
  <c r="J99" i="22" s="1"/>
  <c r="T132" i="22"/>
  <c r="R137" i="22"/>
  <c r="T149" i="22"/>
  <c r="T146" i="22" s="1"/>
  <c r="P163" i="22"/>
  <c r="R171" i="22"/>
  <c r="R128" i="22"/>
  <c r="BK129" i="22"/>
  <c r="BK128" i="22" s="1"/>
  <c r="BK137" i="22"/>
  <c r="J137" i="22" s="1"/>
  <c r="J100" i="22" s="1"/>
  <c r="T137" i="22"/>
  <c r="F34" i="22"/>
  <c r="BK163" i="22"/>
  <c r="J163" i="22" s="1"/>
  <c r="J105" i="22" s="1"/>
  <c r="R163" i="22"/>
  <c r="BK171" i="22"/>
  <c r="J171" i="22" s="1"/>
  <c r="J106" i="22" s="1"/>
  <c r="F36" i="22"/>
  <c r="F37" i="22"/>
  <c r="P132" i="22"/>
  <c r="P128" i="22" s="1"/>
  <c r="F35" i="22"/>
  <c r="T163" i="22"/>
  <c r="T128" i="22"/>
  <c r="F33" i="22"/>
  <c r="J33" i="22"/>
  <c r="BK146" i="22"/>
  <c r="J146" i="22" s="1"/>
  <c r="J102" i="22" s="1"/>
  <c r="J147" i="22"/>
  <c r="J103" i="22" s="1"/>
  <c r="R146" i="22"/>
  <c r="R127" i="22" s="1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I34" i="2" s="1"/>
  <c r="T127" i="22"/>
  <c r="J30" i="22" l="1"/>
  <c r="J39" i="22" s="1"/>
  <c r="J96" i="22"/>
  <c r="J242" i="21" l="1"/>
  <c r="BK241" i="21"/>
  <c r="T241" i="21"/>
  <c r="R241" i="21"/>
  <c r="P241" i="21"/>
  <c r="J241" i="21"/>
  <c r="BK240" i="21"/>
  <c r="BK239" i="21" s="1"/>
  <c r="J239" i="21" s="1"/>
  <c r="J110" i="21" s="1"/>
  <c r="BI240" i="21"/>
  <c r="BH240" i="21"/>
  <c r="BG240" i="21"/>
  <c r="BF240" i="21"/>
  <c r="T240" i="21"/>
  <c r="R240" i="21"/>
  <c r="R239" i="21" s="1"/>
  <c r="P240" i="21"/>
  <c r="J240" i="21"/>
  <c r="BE240" i="21" s="1"/>
  <c r="T239" i="21"/>
  <c r="P239" i="2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P237" i="21"/>
  <c r="J237" i="21"/>
  <c r="BE237" i="21" s="1"/>
  <c r="BK236" i="21"/>
  <c r="BI236" i="21"/>
  <c r="BH236" i="21"/>
  <c r="BG236" i="21"/>
  <c r="BF236" i="21"/>
  <c r="T236" i="21"/>
  <c r="R236" i="21"/>
  <c r="P236" i="21"/>
  <c r="J236" i="21"/>
  <c r="BE236" i="21" s="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T227" i="21"/>
  <c r="R227" i="21"/>
  <c r="P227" i="21"/>
  <c r="J227" i="21"/>
  <c r="BE227" i="21" s="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T191" i="21"/>
  <c r="R191" i="21"/>
  <c r="P191" i="21"/>
  <c r="J191" i="21"/>
  <c r="BE191" i="21" s="1"/>
  <c r="BK190" i="21"/>
  <c r="BI190" i="21"/>
  <c r="BH190" i="21"/>
  <c r="BG190" i="21"/>
  <c r="BF190" i="21"/>
  <c r="T190" i="21"/>
  <c r="R190" i="21"/>
  <c r="P190" i="2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T186" i="21"/>
  <c r="R186" i="21"/>
  <c r="P186" i="21"/>
  <c r="J186" i="21"/>
  <c r="BE186" i="21" s="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T180" i="21"/>
  <c r="R180" i="21"/>
  <c r="P180" i="21"/>
  <c r="J180" i="21"/>
  <c r="BE180" i="21" s="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P171" i="21"/>
  <c r="J171" i="21"/>
  <c r="BE171" i="21" s="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R160" i="21"/>
  <c r="R158" i="21" s="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P150" i="21" s="1"/>
  <c r="J153" i="21"/>
  <c r="BE153" i="21" s="1"/>
  <c r="BK152" i="21"/>
  <c r="BI152" i="21"/>
  <c r="BH152" i="21"/>
  <c r="BG152" i="21"/>
  <c r="BF152" i="21"/>
  <c r="T152" i="21"/>
  <c r="T150" i="21" s="1"/>
  <c r="R152" i="21"/>
  <c r="P152" i="21"/>
  <c r="J152" i="21"/>
  <c r="BE152" i="21" s="1"/>
  <c r="BK151" i="21"/>
  <c r="BI151" i="21"/>
  <c r="BH151" i="21"/>
  <c r="BG151" i="21"/>
  <c r="BF151" i="21"/>
  <c r="T151" i="21"/>
  <c r="R151" i="21"/>
  <c r="R150" i="21" s="1"/>
  <c r="P151" i="21"/>
  <c r="J151" i="21"/>
  <c r="BE151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T147" i="21"/>
  <c r="R147" i="21"/>
  <c r="P147" i="21"/>
  <c r="J147" i="21"/>
  <c r="BE147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T145" i="21"/>
  <c r="R145" i="21"/>
  <c r="P145" i="21"/>
  <c r="J145" i="21"/>
  <c r="BE145" i="21" s="1"/>
  <c r="BK143" i="21"/>
  <c r="BK142" i="21" s="1"/>
  <c r="J142" i="21" s="1"/>
  <c r="J101" i="21" s="1"/>
  <c r="BI143" i="21"/>
  <c r="BH143" i="21"/>
  <c r="BG143" i="21"/>
  <c r="BF143" i="21"/>
  <c r="T143" i="21"/>
  <c r="R143" i="21"/>
  <c r="R142" i="21" s="1"/>
  <c r="P143" i="21"/>
  <c r="J143" i="21"/>
  <c r="BE143" i="21" s="1"/>
  <c r="T142" i="21"/>
  <c r="P142" i="21"/>
  <c r="BK141" i="21"/>
  <c r="BK139" i="21" s="1"/>
  <c r="J139" i="21" s="1"/>
  <c r="J100" i="21" s="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T139" i="21" s="1"/>
  <c r="R140" i="21"/>
  <c r="P140" i="21"/>
  <c r="P139" i="21" s="1"/>
  <c r="J140" i="21"/>
  <c r="BE140" i="21" s="1"/>
  <c r="BK138" i="21"/>
  <c r="BK137" i="21" s="1"/>
  <c r="J137" i="21" s="1"/>
  <c r="J99" i="21" s="1"/>
  <c r="BI138" i="21"/>
  <c r="BH138" i="21"/>
  <c r="BG138" i="21"/>
  <c r="BF138" i="21"/>
  <c r="T138" i="21"/>
  <c r="R138" i="21"/>
  <c r="R137" i="21" s="1"/>
  <c r="P138" i="21"/>
  <c r="J138" i="21"/>
  <c r="BE138" i="21" s="1"/>
  <c r="T137" i="21"/>
  <c r="P137" i="21"/>
  <c r="BK136" i="21"/>
  <c r="BK134" i="21" s="1"/>
  <c r="J134" i="21" s="1"/>
  <c r="J98" i="21" s="1"/>
  <c r="BI136" i="21"/>
  <c r="BH136" i="21"/>
  <c r="BG136" i="21"/>
  <c r="BF136" i="21"/>
  <c r="T136" i="21"/>
  <c r="R136" i="21"/>
  <c r="R134" i="21" s="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9" i="21" l="1"/>
  <c r="R133" i="21" s="1"/>
  <c r="R144" i="21"/>
  <c r="BK158" i="21"/>
  <c r="T158" i="21"/>
  <c r="T188" i="21"/>
  <c r="T144" i="21"/>
  <c r="T133" i="21" s="1"/>
  <c r="P144" i="21"/>
  <c r="P235" i="21"/>
  <c r="P158" i="21"/>
  <c r="P188" i="21"/>
  <c r="R235" i="21"/>
  <c r="J33" i="21"/>
  <c r="F33" i="21"/>
  <c r="BK150" i="21"/>
  <c r="J150" i="21" s="1"/>
  <c r="J103" i="21" s="1"/>
  <c r="BK235" i="21"/>
  <c r="J235" i="21" s="1"/>
  <c r="J109" i="21" s="1"/>
  <c r="R161" i="21"/>
  <c r="R157" i="21" s="1"/>
  <c r="R188" i="21"/>
  <c r="F36" i="21"/>
  <c r="T161" i="21"/>
  <c r="P208" i="21"/>
  <c r="T208" i="21"/>
  <c r="F128" i="21"/>
  <c r="F91" i="21"/>
  <c r="BK161" i="21"/>
  <c r="J161" i="21" s="1"/>
  <c r="J106" i="21" s="1"/>
  <c r="BK188" i="21"/>
  <c r="J188" i="21" s="1"/>
  <c r="J107" i="21" s="1"/>
  <c r="J34" i="21"/>
  <c r="P161" i="21"/>
  <c r="BK208" i="21"/>
  <c r="J208" i="21" s="1"/>
  <c r="J108" i="21" s="1"/>
  <c r="F35" i="21"/>
  <c r="J158" i="21"/>
  <c r="J105" i="21" s="1"/>
  <c r="F37" i="21"/>
  <c r="R208" i="21"/>
  <c r="BK144" i="21"/>
  <c r="J144" i="21" s="1"/>
  <c r="J102" i="21" s="1"/>
  <c r="F129" i="21"/>
  <c r="F92" i="21"/>
  <c r="P133" i="21"/>
  <c r="F34" i="21"/>
  <c r="J91" i="21"/>
  <c r="R132" i="21" l="1"/>
  <c r="BK157" i="21"/>
  <c r="J157" i="21" s="1"/>
  <c r="J104" i="21" s="1"/>
  <c r="P157" i="21"/>
  <c r="T157" i="21"/>
  <c r="T132" i="21" s="1"/>
  <c r="BK133" i="21"/>
  <c r="J89" i="21"/>
  <c r="J126" i="21"/>
  <c r="P132" i="21"/>
  <c r="J133" i="21"/>
  <c r="J97" i="21" s="1"/>
  <c r="BK132" i="21"/>
  <c r="J132" i="21" s="1"/>
  <c r="I33" i="2" s="1"/>
  <c r="J30" i="21" l="1"/>
  <c r="J39" i="21" s="1"/>
  <c r="J96" i="21"/>
  <c r="BK200" i="16" l="1"/>
  <c r="BI200" i="16"/>
  <c r="BH200" i="16"/>
  <c r="BG200" i="16"/>
  <c r="BF200" i="16"/>
  <c r="T200" i="16"/>
  <c r="R200" i="16"/>
  <c r="R199" i="16" s="1"/>
  <c r="P200" i="16"/>
  <c r="J200" i="16"/>
  <c r="BE200" i="16" s="1"/>
  <c r="BK199" i="16"/>
  <c r="T199" i="16"/>
  <c r="P199" i="16"/>
  <c r="J199" i="16"/>
  <c r="J108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T185" i="16"/>
  <c r="R185" i="16"/>
  <c r="P185" i="16"/>
  <c r="J185" i="16"/>
  <c r="BE185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R180" i="16" s="1"/>
  <c r="P181" i="16"/>
  <c r="P180" i="16" s="1"/>
  <c r="J181" i="16"/>
  <c r="BE181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K144" i="16" s="1"/>
  <c r="J144" i="16" s="1"/>
  <c r="J101" i="16" s="1"/>
  <c r="BI145" i="16"/>
  <c r="BH145" i="16"/>
  <c r="BG145" i="16"/>
  <c r="BF145" i="16"/>
  <c r="T145" i="16"/>
  <c r="R145" i="16"/>
  <c r="P145" i="16"/>
  <c r="P144" i="16" s="1"/>
  <c r="J145" i="16"/>
  <c r="BE145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R137" i="16" s="1"/>
  <c r="P141" i="16"/>
  <c r="J141" i="16"/>
  <c r="BE141" i="16" s="1"/>
  <c r="BK140" i="16"/>
  <c r="BI140" i="16"/>
  <c r="BH140" i="16"/>
  <c r="BG140" i="16"/>
  <c r="BF140" i="16"/>
  <c r="T140" i="16"/>
  <c r="T137" i="16" s="1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R133" i="16" s="1"/>
  <c r="P135" i="16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BH132" i="16"/>
  <c r="BG132" i="16"/>
  <c r="BF132" i="16"/>
  <c r="T132" i="16"/>
  <c r="R132" i="16"/>
  <c r="P132" i="16"/>
  <c r="P130" i="16" s="1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R155" i="16" l="1"/>
  <c r="F34" i="16"/>
  <c r="R169" i="16"/>
  <c r="R146" i="16" s="1"/>
  <c r="R128" i="16" s="1"/>
  <c r="T133" i="16"/>
  <c r="F36" i="16"/>
  <c r="T155" i="16"/>
  <c r="T169" i="16"/>
  <c r="T130" i="16"/>
  <c r="T129" i="16" s="1"/>
  <c r="R149" i="16"/>
  <c r="F35" i="16"/>
  <c r="R130" i="16"/>
  <c r="R129" i="16" s="1"/>
  <c r="P149" i="16"/>
  <c r="BK155" i="16"/>
  <c r="J155" i="16" s="1"/>
  <c r="J105" i="16" s="1"/>
  <c r="BK169" i="16"/>
  <c r="J169" i="16" s="1"/>
  <c r="J106" i="16" s="1"/>
  <c r="T180" i="16"/>
  <c r="F37" i="16"/>
  <c r="P133" i="16"/>
  <c r="BK149" i="16"/>
  <c r="J149" i="16" s="1"/>
  <c r="J104" i="16" s="1"/>
  <c r="T149" i="16"/>
  <c r="T146" i="16" s="1"/>
  <c r="P155" i="16"/>
  <c r="P146" i="16" s="1"/>
  <c r="P169" i="16"/>
  <c r="J130" i="16"/>
  <c r="J98" i="16" s="1"/>
  <c r="BK129" i="16"/>
  <c r="F33" i="16"/>
  <c r="J33" i="16"/>
  <c r="P129" i="16"/>
  <c r="J34" i="16"/>
  <c r="E85" i="16"/>
  <c r="F92" i="16"/>
  <c r="F124" i="16"/>
  <c r="BK146" i="16"/>
  <c r="J146" i="16" s="1"/>
  <c r="J102" i="16" s="1"/>
  <c r="T128" i="16" l="1"/>
  <c r="P128" i="16"/>
  <c r="BK128" i="16"/>
  <c r="J128" i="16" s="1"/>
  <c r="I25" i="2" s="1"/>
  <c r="J129" i="16"/>
  <c r="J97" i="16" s="1"/>
  <c r="J122" i="16"/>
  <c r="J89" i="16"/>
  <c r="J30" i="16" l="1"/>
  <c r="J39" i="16" s="1"/>
  <c r="J96" i="16"/>
  <c r="BK233" i="15" l="1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P228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T228" i="15"/>
  <c r="R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T224" i="15"/>
  <c r="R224" i="15"/>
  <c r="P224" i="15"/>
  <c r="J224" i="15"/>
  <c r="BE224" i="15" s="1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T219" i="15"/>
  <c r="R219" i="15"/>
  <c r="P219" i="15"/>
  <c r="J219" i="15"/>
  <c r="BE219" i="15" s="1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T217" i="15"/>
  <c r="R217" i="15"/>
  <c r="P217" i="15"/>
  <c r="J217" i="15"/>
  <c r="BE217" i="15" s="1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8" i="15"/>
  <c r="BI208" i="15"/>
  <c r="BH208" i="15"/>
  <c r="BG208" i="15"/>
  <c r="BF208" i="15"/>
  <c r="T208" i="15"/>
  <c r="R208" i="15"/>
  <c r="P208" i="15"/>
  <c r="J208" i="15"/>
  <c r="BE208" i="15" s="1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T197" i="15"/>
  <c r="R197" i="15"/>
  <c r="P197" i="15"/>
  <c r="J197" i="15"/>
  <c r="BE197" i="15" s="1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T195" i="15"/>
  <c r="R195" i="15"/>
  <c r="P195" i="15"/>
  <c r="J195" i="15"/>
  <c r="BE195" i="15" s="1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T190" i="15"/>
  <c r="R190" i="15"/>
  <c r="P190" i="15"/>
  <c r="J190" i="15"/>
  <c r="BE190" i="15" s="1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T172" i="15"/>
  <c r="R172" i="15"/>
  <c r="P172" i="15"/>
  <c r="J172" i="15"/>
  <c r="BE172" i="15" s="1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T156" i="15" s="1"/>
  <c r="R157" i="15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P153" i="15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T149" i="15"/>
  <c r="R149" i="15"/>
  <c r="P149" i="15"/>
  <c r="J149" i="15"/>
  <c r="BE149" i="15" s="1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T144" i="15"/>
  <c r="R144" i="15"/>
  <c r="R142" i="15" s="1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T139" i="15"/>
  <c r="R139" i="15"/>
  <c r="P139" i="15"/>
  <c r="J139" i="15"/>
  <c r="BE139" i="15" s="1"/>
  <c r="BK138" i="15"/>
  <c r="BK137" i="15" s="1"/>
  <c r="J137" i="15" s="1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T135" i="15" s="1"/>
  <c r="R136" i="15"/>
  <c r="R135" i="15" s="1"/>
  <c r="P136" i="15"/>
  <c r="P135" i="15" s="1"/>
  <c r="J136" i="15"/>
  <c r="BE136" i="15" s="1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BK132" i="15" l="1"/>
  <c r="P137" i="15"/>
  <c r="R148" i="15"/>
  <c r="R137" i="15"/>
  <c r="R159" i="15"/>
  <c r="BK179" i="15"/>
  <c r="J179" i="15" s="1"/>
  <c r="J107" i="15" s="1"/>
  <c r="T142" i="15"/>
  <c r="T159" i="15"/>
  <c r="R179" i="15"/>
  <c r="T179" i="15"/>
  <c r="P142" i="15"/>
  <c r="BK148" i="15"/>
  <c r="J148" i="15" s="1"/>
  <c r="J103" i="15" s="1"/>
  <c r="P148" i="15"/>
  <c r="R156" i="15"/>
  <c r="BK159" i="15"/>
  <c r="J159" i="15" s="1"/>
  <c r="J106" i="15" s="1"/>
  <c r="P200" i="15"/>
  <c r="J132" i="15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I24" i="2" s="1"/>
  <c r="J96" i="15" l="1"/>
  <c r="J30" i="15"/>
  <c r="J39" i="15" s="1"/>
  <c r="BK188" i="9" l="1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T166" i="9"/>
  <c r="R166" i="9"/>
  <c r="P166" i="9"/>
  <c r="J166" i="9"/>
  <c r="BE166" i="9" s="1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R154" i="9" s="1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T119" i="9"/>
  <c r="R119" i="9"/>
  <c r="P119" i="9"/>
  <c r="J119" i="9"/>
  <c r="BE119" i="9" s="1"/>
  <c r="T118" i="9"/>
  <c r="R118" i="9"/>
  <c r="P118" i="9"/>
  <c r="BK115" i="9"/>
  <c r="BK114" i="9" s="1"/>
  <c r="J114" i="9" s="1"/>
  <c r="J64" i="9" s="1"/>
  <c r="BI115" i="9"/>
  <c r="BH115" i="9"/>
  <c r="BG115" i="9"/>
  <c r="BF115" i="9"/>
  <c r="T115" i="9"/>
  <c r="T114" i="9" s="1"/>
  <c r="R115" i="9"/>
  <c r="R114" i="9" s="1"/>
  <c r="P115" i="9"/>
  <c r="P114" i="9" s="1"/>
  <c r="J115" i="9"/>
  <c r="BE115" i="9" s="1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T103" i="9"/>
  <c r="R103" i="9"/>
  <c r="R102" i="9" s="1"/>
  <c r="P103" i="9"/>
  <c r="P102" i="9" s="1"/>
  <c r="J103" i="9"/>
  <c r="BE103" i="9" s="1"/>
  <c r="BK100" i="9"/>
  <c r="BI100" i="9"/>
  <c r="BH100" i="9"/>
  <c r="BG100" i="9"/>
  <c r="BF100" i="9"/>
  <c r="T100" i="9"/>
  <c r="R100" i="9"/>
  <c r="P100" i="9"/>
  <c r="J100" i="9"/>
  <c r="BE100" i="9" s="1"/>
  <c r="BK98" i="9"/>
  <c r="BK97" i="9" s="1"/>
  <c r="J97" i="9" s="1"/>
  <c r="J62" i="9" s="1"/>
  <c r="BI98" i="9"/>
  <c r="BH98" i="9"/>
  <c r="BG98" i="9"/>
  <c r="BF98" i="9"/>
  <c r="T98" i="9"/>
  <c r="R98" i="9"/>
  <c r="P98" i="9"/>
  <c r="J98" i="9"/>
  <c r="BE98" i="9" s="1"/>
  <c r="BK95" i="9"/>
  <c r="BI95" i="9"/>
  <c r="BH95" i="9"/>
  <c r="BG95" i="9"/>
  <c r="BF95" i="9"/>
  <c r="T95" i="9"/>
  <c r="T92" i="9" s="1"/>
  <c r="R95" i="9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5" i="9" l="1"/>
  <c r="R146" i="9"/>
  <c r="P97" i="9"/>
  <c r="T146" i="9"/>
  <c r="R97" i="9"/>
  <c r="R92" i="9"/>
  <c r="T97" i="9"/>
  <c r="BK121" i="9"/>
  <c r="J121" i="9" s="1"/>
  <c r="J67" i="9" s="1"/>
  <c r="P146" i="9"/>
  <c r="F34" i="9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I17" i="2" s="1"/>
  <c r="J30" i="9" l="1"/>
  <c r="J39" i="9" s="1"/>
  <c r="J59" i="9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T253" i="8"/>
  <c r="R253" i="8"/>
  <c r="P253" i="8"/>
  <c r="J253" i="8"/>
  <c r="BE253" i="8" s="1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T249" i="8"/>
  <c r="R249" i="8"/>
  <c r="R248" i="8" s="1"/>
  <c r="P249" i="8"/>
  <c r="P248" i="8" s="1"/>
  <c r="J249" i="8"/>
  <c r="BE249" i="8" s="1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T223" i="8"/>
  <c r="R223" i="8"/>
  <c r="P223" i="8"/>
  <c r="J223" i="8"/>
  <c r="BE223" i="8" s="1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BK134" i="8"/>
  <c r="BI134" i="8"/>
  <c r="BH134" i="8"/>
  <c r="BG134" i="8"/>
  <c r="BF134" i="8"/>
  <c r="T134" i="8"/>
  <c r="R134" i="8"/>
  <c r="R131" i="8" s="1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T119" i="8"/>
  <c r="R119" i="8"/>
  <c r="R118" i="8" s="1"/>
  <c r="P119" i="8"/>
  <c r="P118" i="8" s="1"/>
  <c r="J119" i="8"/>
  <c r="BE119" i="8" s="1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R95" i="8" s="1"/>
  <c r="P98" i="8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BK131" i="8" l="1"/>
  <c r="J33" i="8"/>
  <c r="T95" i="8"/>
  <c r="P103" i="8"/>
  <c r="R103" i="8"/>
  <c r="R94" i="8" s="1"/>
  <c r="P95" i="8"/>
  <c r="P94" i="8" s="1"/>
  <c r="T103" i="8"/>
  <c r="BK111" i="8"/>
  <c r="J111" i="8" s="1"/>
  <c r="J65" i="8" s="1"/>
  <c r="P135" i="8"/>
  <c r="T135" i="8"/>
  <c r="J131" i="8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R204" i="8"/>
  <c r="R168" i="8"/>
  <c r="T204" i="8"/>
  <c r="R130" i="8"/>
  <c r="T168" i="8"/>
  <c r="P204" i="8"/>
  <c r="J34" i="8"/>
  <c r="F34" i="8"/>
  <c r="BK94" i="8"/>
  <c r="J95" i="8"/>
  <c r="J61" i="8" s="1"/>
  <c r="E83" i="8"/>
  <c r="F54" i="8"/>
  <c r="J54" i="8"/>
  <c r="F55" i="8"/>
  <c r="R93" i="8" l="1"/>
  <c r="P130" i="8"/>
  <c r="P93" i="8" s="1"/>
  <c r="T130" i="8"/>
  <c r="T93" i="8"/>
  <c r="J94" i="8"/>
  <c r="J60" i="8" s="1"/>
  <c r="BK130" i="8"/>
  <c r="J130" i="8" s="1"/>
  <c r="J67" i="8" s="1"/>
  <c r="BK93" i="8" l="1"/>
  <c r="J93" i="8" s="1"/>
  <c r="I16" i="2" s="1"/>
  <c r="J30" i="8" l="1"/>
  <c r="J39" i="8" s="1"/>
  <c r="J59" i="8"/>
  <c r="G54" i="46" l="1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43" i="2" s="1"/>
  <c r="E115" i="58" l="1"/>
  <c r="J91" i="58"/>
  <c r="J92" i="58"/>
  <c r="J35" i="58"/>
  <c r="J36" i="58"/>
  <c r="J37" i="58"/>
  <c r="BK157" i="58"/>
  <c r="BK155" i="58" s="1"/>
  <c r="J155" i="58" s="1"/>
  <c r="J105" i="58" s="1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T146" i="58"/>
  <c r="R146" i="58"/>
  <c r="P146" i="58"/>
  <c r="J146" i="58"/>
  <c r="BE146" i="58" s="1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BK147" i="58" l="1"/>
  <c r="J147" i="58" s="1"/>
  <c r="J101" i="58" s="1"/>
  <c r="F37" i="58"/>
  <c r="F36" i="58"/>
  <c r="F35" i="58"/>
  <c r="F33" i="58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6" i="58"/>
  <c r="BK129" i="58" l="1"/>
  <c r="J129" i="58" s="1"/>
  <c r="J99" i="58" s="1"/>
  <c r="T129" i="58"/>
  <c r="T125" i="58" s="1"/>
  <c r="P129" i="58"/>
  <c r="P125" i="58" s="1"/>
  <c r="J126" i="58"/>
  <c r="J97" i="58" s="1"/>
  <c r="BK125" i="58"/>
  <c r="J125" i="58" s="1"/>
  <c r="J30" i="58" l="1"/>
  <c r="J39" i="58" s="1"/>
  <c r="I53" i="2"/>
  <c r="J96" i="58"/>
  <c r="G259" i="7" l="1"/>
  <c r="M259" i="7" s="1"/>
  <c r="I259" i="7"/>
  <c r="K259" i="7"/>
  <c r="O259" i="7"/>
  <c r="Q259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Q162" i="56"/>
  <c r="O162" i="56"/>
  <c r="O161" i="56" s="1"/>
  <c r="M162" i="56"/>
  <c r="K162" i="56"/>
  <c r="I162" i="56"/>
  <c r="G162" i="56"/>
  <c r="V158" i="56"/>
  <c r="Q158" i="56"/>
  <c r="O158" i="56"/>
  <c r="K158" i="56"/>
  <c r="I158" i="56"/>
  <c r="G158" i="56"/>
  <c r="G155" i="56" s="1"/>
  <c r="V156" i="56"/>
  <c r="Q156" i="56"/>
  <c r="Q155" i="56" s="1"/>
  <c r="O156" i="56"/>
  <c r="O155" i="56" s="1"/>
  <c r="M156" i="56"/>
  <c r="K156" i="56"/>
  <c r="I156" i="56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Q141" i="56"/>
  <c r="O141" i="56"/>
  <c r="K141" i="56"/>
  <c r="I141" i="56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K109" i="56"/>
  <c r="I109" i="56"/>
  <c r="G109" i="56"/>
  <c r="M109" i="56" s="1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K99" i="56"/>
  <c r="I99" i="56"/>
  <c r="G99" i="56"/>
  <c r="M99" i="56" s="1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Q74" i="56"/>
  <c r="Q69" i="56" s="1"/>
  <c r="O74" i="56"/>
  <c r="K74" i="56"/>
  <c r="I74" i="56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I40" i="56"/>
  <c r="I35" i="56" s="1"/>
  <c r="G40" i="56"/>
  <c r="M40" i="56" s="1"/>
  <c r="V36" i="56"/>
  <c r="Q36" i="56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G12" i="56"/>
  <c r="V9" i="56"/>
  <c r="V8" i="56" s="1"/>
  <c r="Q9" i="56"/>
  <c r="O9" i="56"/>
  <c r="M9" i="56"/>
  <c r="K9" i="56"/>
  <c r="K8" i="56" s="1"/>
  <c r="I9" i="56"/>
  <c r="G9" i="56"/>
  <c r="G8" i="56" l="1"/>
  <c r="I69" i="56"/>
  <c r="V69" i="56"/>
  <c r="Q134" i="56"/>
  <c r="AF170" i="56"/>
  <c r="O8" i="56"/>
  <c r="I8" i="56"/>
  <c r="Q35" i="56"/>
  <c r="K35" i="56"/>
  <c r="K69" i="56"/>
  <c r="I134" i="56"/>
  <c r="V134" i="56"/>
  <c r="I155" i="56"/>
  <c r="Q8" i="56"/>
  <c r="V35" i="56"/>
  <c r="O69" i="56"/>
  <c r="K134" i="56"/>
  <c r="K155" i="56"/>
  <c r="V155" i="56"/>
  <c r="Q161" i="56"/>
  <c r="K161" i="56"/>
  <c r="V161" i="56"/>
  <c r="O134" i="56"/>
  <c r="M134" i="56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5" i="50" l="1"/>
  <c r="G87" i="50"/>
  <c r="G16" i="50"/>
  <c r="G17" i="50"/>
  <c r="G44" i="20"/>
  <c r="G46" i="20"/>
  <c r="G47" i="20"/>
  <c r="G49" i="20"/>
  <c r="G3" i="77" l="1"/>
  <c r="I29" i="2" s="1"/>
  <c r="G5" i="77" l="1"/>
  <c r="A96" i="50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87" i="47" l="1"/>
  <c r="G97" i="47"/>
  <c r="G187" i="47"/>
  <c r="G171" i="47"/>
  <c r="G67" i="47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198" i="47" l="1"/>
  <c r="I45" i="2" s="1"/>
  <c r="G330" i="23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332" i="23" l="1"/>
  <c r="I36" i="2" s="1"/>
  <c r="G101" i="17"/>
  <c r="G134" i="17"/>
  <c r="G259" i="17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251" i="11" s="1"/>
  <c r="I19" i="2" s="1"/>
  <c r="G161" i="11"/>
  <c r="G106" i="1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8" i="48"/>
  <c r="BI278" i="48"/>
  <c r="BH278" i="48"/>
  <c r="BG278" i="48"/>
  <c r="BF278" i="48"/>
  <c r="T278" i="48"/>
  <c r="R278" i="48"/>
  <c r="P278" i="48"/>
  <c r="J278" i="48"/>
  <c r="BE278" i="48" s="1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T266" i="48"/>
  <c r="R266" i="48"/>
  <c r="P266" i="48"/>
  <c r="J266" i="48"/>
  <c r="BE266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8" i="48"/>
  <c r="BI188" i="48"/>
  <c r="BH188" i="48"/>
  <c r="BG188" i="48"/>
  <c r="BF188" i="48"/>
  <c r="T188" i="48"/>
  <c r="R188" i="48"/>
  <c r="P188" i="48"/>
  <c r="J188" i="48"/>
  <c r="BE188" i="48" s="1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T174" i="48"/>
  <c r="R174" i="48"/>
  <c r="P174" i="48"/>
  <c r="J174" i="48"/>
  <c r="BE174" i="48" s="1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8" i="48"/>
  <c r="BI148" i="48"/>
  <c r="BH148" i="48"/>
  <c r="BG148" i="48"/>
  <c r="BF148" i="48"/>
  <c r="T148" i="48"/>
  <c r="R148" i="48"/>
  <c r="P148" i="48"/>
  <c r="J148" i="48"/>
  <c r="BE148" i="48" s="1"/>
  <c r="BK143" i="48"/>
  <c r="BI143" i="48"/>
  <c r="BH143" i="48"/>
  <c r="BG143" i="48"/>
  <c r="BF143" i="48"/>
  <c r="T143" i="48"/>
  <c r="R143" i="48"/>
  <c r="P143" i="48"/>
  <c r="J143" i="48"/>
  <c r="BE143" i="48" s="1"/>
  <c r="BK140" i="48"/>
  <c r="BI140" i="48"/>
  <c r="BH140" i="48"/>
  <c r="BG140" i="48"/>
  <c r="BF140" i="48"/>
  <c r="T140" i="48"/>
  <c r="R140" i="48"/>
  <c r="P140" i="48"/>
  <c r="J140" i="48"/>
  <c r="BE140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T131" i="48"/>
  <c r="R131" i="48"/>
  <c r="P131" i="48"/>
  <c r="J131" i="48"/>
  <c r="BE131" i="48" s="1"/>
  <c r="BK128" i="48"/>
  <c r="BI128" i="48"/>
  <c r="BH128" i="48"/>
  <c r="BG128" i="48"/>
  <c r="BF128" i="48"/>
  <c r="T128" i="48"/>
  <c r="T127" i="48" s="1"/>
  <c r="T122" i="48" s="1"/>
  <c r="R128" i="48"/>
  <c r="R127" i="48" s="1"/>
  <c r="P128" i="48"/>
  <c r="J128" i="48"/>
  <c r="BE128" i="48" s="1"/>
  <c r="BK124" i="48"/>
  <c r="BK123" i="48" s="1"/>
  <c r="BI124" i="48"/>
  <c r="BH124" i="48"/>
  <c r="BG124" i="48"/>
  <c r="BF124" i="48"/>
  <c r="T124" i="48"/>
  <c r="R124" i="48"/>
  <c r="P124" i="48"/>
  <c r="P123" i="48" s="1"/>
  <c r="J124" i="48"/>
  <c r="BE124" i="48" s="1"/>
  <c r="T123" i="48"/>
  <c r="R123" i="48"/>
  <c r="R122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P127" i="48" l="1"/>
  <c r="P122" i="48" s="1"/>
  <c r="P121" i="48" s="1"/>
  <c r="R147" i="48"/>
  <c r="R146" i="48" s="1"/>
  <c r="R121" i="48" s="1"/>
  <c r="T147" i="48"/>
  <c r="T146" i="48" s="1"/>
  <c r="T121" i="48" s="1"/>
  <c r="F36" i="48"/>
  <c r="P147" i="48"/>
  <c r="P146" i="48" s="1"/>
  <c r="BK127" i="48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T207" i="25"/>
  <c r="R207" i="25"/>
  <c r="P207" i="25"/>
  <c r="J207" i="25"/>
  <c r="BE207" i="25" s="1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T157" i="25"/>
  <c r="R157" i="25"/>
  <c r="P157" i="25"/>
  <c r="J157" i="25"/>
  <c r="BE157" i="25" s="1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T145" i="25"/>
  <c r="R145" i="25"/>
  <c r="P145" i="25"/>
  <c r="J145" i="25"/>
  <c r="BE145" i="25" s="1"/>
  <c r="BK142" i="25"/>
  <c r="BI142" i="25"/>
  <c r="BH142" i="25"/>
  <c r="BG142" i="25"/>
  <c r="BF142" i="25"/>
  <c r="T142" i="25"/>
  <c r="R142" i="25"/>
  <c r="R141" i="25" s="1"/>
  <c r="R140" i="25" s="1"/>
  <c r="P142" i="25"/>
  <c r="J142" i="25"/>
  <c r="BE142" i="25" s="1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P128" i="25"/>
  <c r="P127" i="25" s="1"/>
  <c r="J128" i="25"/>
  <c r="BE128" i="25" s="1"/>
  <c r="T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J124" i="25"/>
  <c r="BE124" i="25" s="1"/>
  <c r="R123" i="25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P122" i="25" l="1"/>
  <c r="P121" i="25" s="1"/>
  <c r="R127" i="25"/>
  <c r="R122" i="25" s="1"/>
  <c r="R121" i="25" s="1"/>
  <c r="F37" i="25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T207" i="18"/>
  <c r="R207" i="18"/>
  <c r="P207" i="18"/>
  <c r="J207" i="18"/>
  <c r="BE207" i="18" s="1"/>
  <c r="BK205" i="18"/>
  <c r="BI205" i="18"/>
  <c r="BH205" i="18"/>
  <c r="BG205" i="18"/>
  <c r="BF205" i="18"/>
  <c r="T205" i="18"/>
  <c r="R205" i="18"/>
  <c r="P205" i="18"/>
  <c r="J205" i="18"/>
  <c r="BE205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T163" i="18"/>
  <c r="R163" i="18"/>
  <c r="P163" i="18"/>
  <c r="J163" i="18"/>
  <c r="BE163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T148" i="18"/>
  <c r="R148" i="18"/>
  <c r="R147" i="18" s="1"/>
  <c r="R146" i="18" s="1"/>
  <c r="P148" i="18"/>
  <c r="J148" i="18"/>
  <c r="BE148" i="18" s="1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T137" i="18"/>
  <c r="R137" i="18"/>
  <c r="P137" i="18"/>
  <c r="J137" i="18"/>
  <c r="BE137" i="18" s="1"/>
  <c r="BK134" i="18"/>
  <c r="BI134" i="18"/>
  <c r="BH134" i="18"/>
  <c r="BG134" i="18"/>
  <c r="BF134" i="18"/>
  <c r="T134" i="18"/>
  <c r="R134" i="18"/>
  <c r="P134" i="18"/>
  <c r="P127" i="18" s="1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P128" i="18"/>
  <c r="J128" i="18"/>
  <c r="BE128" i="18" s="1"/>
  <c r="T127" i="18"/>
  <c r="BK124" i="18"/>
  <c r="BI124" i="18"/>
  <c r="BH124" i="18"/>
  <c r="BG124" i="18"/>
  <c r="BF124" i="18"/>
  <c r="T124" i="18"/>
  <c r="T123" i="18" s="1"/>
  <c r="R124" i="18"/>
  <c r="P124" i="18"/>
  <c r="P123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T122" i="18" l="1"/>
  <c r="T121" i="18" s="1"/>
  <c r="J34" i="18"/>
  <c r="P122" i="18"/>
  <c r="R127" i="18"/>
  <c r="F36" i="18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T122" i="12"/>
  <c r="R122" i="12"/>
  <c r="P122" i="12"/>
  <c r="J122" i="12"/>
  <c r="BE122" i="12" s="1"/>
  <c r="BK121" i="12"/>
  <c r="BI121" i="12"/>
  <c r="BH121" i="12"/>
  <c r="BG121" i="12"/>
  <c r="BF121" i="12"/>
  <c r="T121" i="12"/>
  <c r="R121" i="12"/>
  <c r="P121" i="12"/>
  <c r="J121" i="12"/>
  <c r="BE121" i="12" s="1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T111" i="12"/>
  <c r="R111" i="12"/>
  <c r="P111" i="12"/>
  <c r="J111" i="12"/>
  <c r="BE111" i="12" s="1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T97" i="12" s="1"/>
  <c r="T96" i="12" s="1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T92" i="12"/>
  <c r="R92" i="12"/>
  <c r="P92" i="12"/>
  <c r="J92" i="12"/>
  <c r="BE92" i="12" s="1"/>
  <c r="BK90" i="12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K86" i="12" s="1"/>
  <c r="J86" i="12" s="1"/>
  <c r="J61" i="12" s="1"/>
  <c r="BI87" i="12"/>
  <c r="BH87" i="12"/>
  <c r="BG87" i="12"/>
  <c r="BF87" i="12"/>
  <c r="T87" i="12"/>
  <c r="T86" i="12" s="1"/>
  <c r="R87" i="12"/>
  <c r="R86" i="12" s="1"/>
  <c r="R85" i="12" s="1"/>
  <c r="P87" i="12"/>
  <c r="P86" i="12" s="1"/>
  <c r="P85" i="12" s="1"/>
  <c r="P84" i="12" s="1"/>
  <c r="J87" i="12"/>
  <c r="BE87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BK89" i="12" l="1"/>
  <c r="F36" i="12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9" i="50" l="1"/>
  <c r="V94" i="50"/>
  <c r="Q94" i="50"/>
  <c r="O94" i="50"/>
  <c r="K94" i="50"/>
  <c r="I94" i="50"/>
  <c r="G94" i="50"/>
  <c r="M94" i="50" s="1"/>
  <c r="V93" i="50"/>
  <c r="V90" i="50" s="1"/>
  <c r="Q93" i="50"/>
  <c r="O93" i="50"/>
  <c r="K93" i="50"/>
  <c r="I93" i="50"/>
  <c r="G93" i="50"/>
  <c r="M93" i="50" s="1"/>
  <c r="V91" i="50"/>
  <c r="Q91" i="50"/>
  <c r="O91" i="50"/>
  <c r="K91" i="50"/>
  <c r="K90" i="50" s="1"/>
  <c r="I91" i="50"/>
  <c r="G91" i="50"/>
  <c r="V87" i="50"/>
  <c r="Q87" i="50"/>
  <c r="O87" i="50"/>
  <c r="K87" i="50"/>
  <c r="I87" i="50"/>
  <c r="M87" i="50"/>
  <c r="V85" i="50"/>
  <c r="Q85" i="50"/>
  <c r="O85" i="50"/>
  <c r="M85" i="50"/>
  <c r="K85" i="50"/>
  <c r="K84" i="50" s="1"/>
  <c r="I85" i="50"/>
  <c r="G84" i="50"/>
  <c r="V82" i="50"/>
  <c r="Q82" i="50"/>
  <c r="O82" i="50"/>
  <c r="K82" i="50"/>
  <c r="I82" i="50"/>
  <c r="G82" i="50"/>
  <c r="M82" i="50" s="1"/>
  <c r="V80" i="50"/>
  <c r="Q80" i="50"/>
  <c r="O80" i="50"/>
  <c r="K80" i="50"/>
  <c r="I80" i="50"/>
  <c r="G80" i="50"/>
  <c r="M80" i="50" s="1"/>
  <c r="V77" i="50"/>
  <c r="Q77" i="50"/>
  <c r="O77" i="50"/>
  <c r="K77" i="50"/>
  <c r="I77" i="50"/>
  <c r="G77" i="50"/>
  <c r="M77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BA73" i="50"/>
  <c r="V72" i="50"/>
  <c r="V71" i="50" s="1"/>
  <c r="Q72" i="50"/>
  <c r="Q71" i="50" s="1"/>
  <c r="O72" i="50"/>
  <c r="O71" i="50" s="1"/>
  <c r="K72" i="50"/>
  <c r="K71" i="50" s="1"/>
  <c r="I72" i="50"/>
  <c r="I71" i="50" s="1"/>
  <c r="G72" i="50"/>
  <c r="M72" i="50" s="1"/>
  <c r="M71" i="50" s="1"/>
  <c r="G71" i="50"/>
  <c r="V70" i="50"/>
  <c r="Q70" i="50"/>
  <c r="O70" i="50"/>
  <c r="K70" i="50"/>
  <c r="I70" i="50"/>
  <c r="G70" i="50"/>
  <c r="M70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6" i="39"/>
  <c r="V534" i="39"/>
  <c r="Q534" i="39"/>
  <c r="O534" i="39"/>
  <c r="K534" i="39"/>
  <c r="I534" i="39"/>
  <c r="G534" i="39"/>
  <c r="M534" i="39" s="1"/>
  <c r="V533" i="39"/>
  <c r="Q533" i="39"/>
  <c r="O533" i="39"/>
  <c r="K533" i="39"/>
  <c r="I533" i="39"/>
  <c r="G533" i="39"/>
  <c r="M533" i="39" s="1"/>
  <c r="V532" i="39"/>
  <c r="Q532" i="39"/>
  <c r="O532" i="39"/>
  <c r="K532" i="39"/>
  <c r="I532" i="39"/>
  <c r="G532" i="39"/>
  <c r="M532" i="39" s="1"/>
  <c r="V531" i="39"/>
  <c r="Q531" i="39"/>
  <c r="O531" i="39"/>
  <c r="K531" i="39"/>
  <c r="I531" i="39"/>
  <c r="G531" i="39"/>
  <c r="M531" i="39" s="1"/>
  <c r="V529" i="39"/>
  <c r="Q529" i="39"/>
  <c r="O529" i="39"/>
  <c r="K529" i="39"/>
  <c r="I529" i="39"/>
  <c r="G529" i="39"/>
  <c r="V528" i="39"/>
  <c r="Q528" i="39"/>
  <c r="O528" i="39"/>
  <c r="K528" i="39"/>
  <c r="I528" i="39"/>
  <c r="G528" i="39"/>
  <c r="M528" i="39" s="1"/>
  <c r="V525" i="39"/>
  <c r="Q525" i="39"/>
  <c r="O525" i="39"/>
  <c r="K525" i="39"/>
  <c r="I525" i="39"/>
  <c r="G525" i="39"/>
  <c r="M525" i="39" s="1"/>
  <c r="V519" i="39"/>
  <c r="Q519" i="39"/>
  <c r="O519" i="39"/>
  <c r="K519" i="39"/>
  <c r="I519" i="39"/>
  <c r="G519" i="39"/>
  <c r="M519" i="39" s="1"/>
  <c r="V518" i="39"/>
  <c r="Q518" i="39"/>
  <c r="O518" i="39"/>
  <c r="K518" i="39"/>
  <c r="I518" i="39"/>
  <c r="G518" i="39"/>
  <c r="V517" i="39"/>
  <c r="Q517" i="39"/>
  <c r="O517" i="39"/>
  <c r="K517" i="39"/>
  <c r="I517" i="39"/>
  <c r="G517" i="39"/>
  <c r="M517" i="39" s="1"/>
  <c r="V516" i="39"/>
  <c r="Q516" i="39"/>
  <c r="O516" i="39"/>
  <c r="K516" i="39"/>
  <c r="I516" i="39"/>
  <c r="G516" i="39"/>
  <c r="M516" i="39" s="1"/>
  <c r="V512" i="39"/>
  <c r="Q512" i="39"/>
  <c r="O512" i="39"/>
  <c r="K512" i="39"/>
  <c r="I512" i="39"/>
  <c r="G512" i="39"/>
  <c r="M512" i="39" s="1"/>
  <c r="Q511" i="39"/>
  <c r="V509" i="39"/>
  <c r="Q509" i="39"/>
  <c r="O509" i="39"/>
  <c r="K509" i="39"/>
  <c r="I509" i="39"/>
  <c r="G509" i="39"/>
  <c r="V506" i="39"/>
  <c r="Q506" i="39"/>
  <c r="O506" i="39"/>
  <c r="O505" i="39" s="1"/>
  <c r="K506" i="39"/>
  <c r="K505" i="39" s="1"/>
  <c r="I506" i="39"/>
  <c r="G506" i="39"/>
  <c r="M506" i="39" s="1"/>
  <c r="I505" i="39"/>
  <c r="V504" i="39"/>
  <c r="Q504" i="39"/>
  <c r="O504" i="39"/>
  <c r="K504" i="39"/>
  <c r="I504" i="39"/>
  <c r="G504" i="39"/>
  <c r="M504" i="39" s="1"/>
  <c r="V499" i="39"/>
  <c r="Q499" i="39"/>
  <c r="O499" i="39"/>
  <c r="K499" i="39"/>
  <c r="I499" i="39"/>
  <c r="G499" i="39"/>
  <c r="M499" i="39" s="1"/>
  <c r="V497" i="39"/>
  <c r="Q497" i="39"/>
  <c r="O497" i="39"/>
  <c r="K497" i="39"/>
  <c r="I497" i="39"/>
  <c r="G497" i="39"/>
  <c r="M497" i="39" s="1"/>
  <c r="V492" i="39"/>
  <c r="Q492" i="39"/>
  <c r="O492" i="39"/>
  <c r="K492" i="39"/>
  <c r="I492" i="39"/>
  <c r="G492" i="39"/>
  <c r="M492" i="39" s="1"/>
  <c r="V479" i="39"/>
  <c r="Q479" i="39"/>
  <c r="O479" i="39"/>
  <c r="K479" i="39"/>
  <c r="I479" i="39"/>
  <c r="G479" i="39"/>
  <c r="V478" i="39"/>
  <c r="V477" i="39" s="1"/>
  <c r="Q478" i="39"/>
  <c r="O478" i="39"/>
  <c r="K478" i="39"/>
  <c r="I478" i="39"/>
  <c r="G478" i="39"/>
  <c r="M478" i="39" s="1"/>
  <c r="V474" i="39"/>
  <c r="Q474" i="39"/>
  <c r="O474" i="39"/>
  <c r="K474" i="39"/>
  <c r="I474" i="39"/>
  <c r="G474" i="39"/>
  <c r="M474" i="39" s="1"/>
  <c r="V472" i="39"/>
  <c r="Q472" i="39"/>
  <c r="Q471" i="39" s="1"/>
  <c r="O472" i="39"/>
  <c r="K472" i="39"/>
  <c r="I472" i="39"/>
  <c r="I471" i="39" s="1"/>
  <c r="G472" i="39"/>
  <c r="M472" i="39" s="1"/>
  <c r="M471" i="39" s="1"/>
  <c r="V469" i="39"/>
  <c r="Q469" i="39"/>
  <c r="O469" i="39"/>
  <c r="K469" i="39"/>
  <c r="I469" i="39"/>
  <c r="G469" i="39"/>
  <c r="M469" i="39" s="1"/>
  <c r="BA467" i="39"/>
  <c r="V466" i="39"/>
  <c r="Q466" i="39"/>
  <c r="O466" i="39"/>
  <c r="K466" i="39"/>
  <c r="I466" i="39"/>
  <c r="G466" i="39"/>
  <c r="M466" i="39" s="1"/>
  <c r="V465" i="39"/>
  <c r="Q465" i="39"/>
  <c r="O465" i="39"/>
  <c r="K465" i="39"/>
  <c r="I465" i="39"/>
  <c r="G465" i="39"/>
  <c r="M465" i="39" s="1"/>
  <c r="V462" i="39"/>
  <c r="Q462" i="39"/>
  <c r="O462" i="39"/>
  <c r="K462" i="39"/>
  <c r="I462" i="39"/>
  <c r="G462" i="39"/>
  <c r="M462" i="39" s="1"/>
  <c r="V458" i="39"/>
  <c r="Q458" i="39"/>
  <c r="O458" i="39"/>
  <c r="K458" i="39"/>
  <c r="I458" i="39"/>
  <c r="G458" i="39"/>
  <c r="M458" i="39" s="1"/>
  <c r="V457" i="39"/>
  <c r="Q457" i="39"/>
  <c r="O457" i="39"/>
  <c r="K457" i="39"/>
  <c r="I457" i="39"/>
  <c r="G457" i="39"/>
  <c r="M457" i="39" s="1"/>
  <c r="V455" i="39"/>
  <c r="Q455" i="39"/>
  <c r="O455" i="39"/>
  <c r="K455" i="39"/>
  <c r="I455" i="39"/>
  <c r="G455" i="39"/>
  <c r="V454" i="39"/>
  <c r="Q454" i="39"/>
  <c r="O454" i="39"/>
  <c r="K454" i="39"/>
  <c r="I454" i="39"/>
  <c r="G454" i="39"/>
  <c r="M454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Q352" i="39"/>
  <c r="O352" i="39"/>
  <c r="K352" i="39"/>
  <c r="I352" i="39"/>
  <c r="G352" i="39"/>
  <c r="M352" i="39" s="1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K329" i="39"/>
  <c r="I329" i="39"/>
  <c r="G329" i="39"/>
  <c r="V326" i="39"/>
  <c r="V325" i="39" s="1"/>
  <c r="Q326" i="39"/>
  <c r="Q325" i="39" s="1"/>
  <c r="O326" i="39"/>
  <c r="O325" i="39" s="1"/>
  <c r="K326" i="39"/>
  <c r="K325" i="39" s="1"/>
  <c r="I326" i="39"/>
  <c r="I325" i="39" s="1"/>
  <c r="G326" i="39"/>
  <c r="M326" i="39" s="1"/>
  <c r="M325" i="39" s="1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K275" i="39"/>
  <c r="I275" i="39"/>
  <c r="G275" i="39"/>
  <c r="M275" i="39" s="1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K137" i="39"/>
  <c r="I137" i="39"/>
  <c r="G137" i="39"/>
  <c r="M137" i="39" s="1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K104" i="39"/>
  <c r="I104" i="39"/>
  <c r="G104" i="39"/>
  <c r="M104" i="39" s="1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K83" i="39"/>
  <c r="I83" i="39"/>
  <c r="G83" i="39"/>
  <c r="M83" i="39" s="1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K70" i="39"/>
  <c r="I70" i="39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I14" i="39"/>
  <c r="G14" i="39"/>
  <c r="M14" i="39" s="1"/>
  <c r="V11" i="39"/>
  <c r="Q11" i="39"/>
  <c r="O11" i="39"/>
  <c r="K11" i="39"/>
  <c r="I11" i="39"/>
  <c r="G11" i="39"/>
  <c r="M11" i="39" s="1"/>
  <c r="BA10" i="39"/>
  <c r="V9" i="39"/>
  <c r="Q9" i="39"/>
  <c r="O9" i="39"/>
  <c r="K9" i="39"/>
  <c r="I9" i="39"/>
  <c r="G9" i="39"/>
  <c r="AE497" i="20"/>
  <c r="V495" i="20"/>
  <c r="Q495" i="20"/>
  <c r="O495" i="20"/>
  <c r="K495" i="20"/>
  <c r="I495" i="20"/>
  <c r="G495" i="20"/>
  <c r="M495" i="20" s="1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0" i="20"/>
  <c r="Q490" i="20"/>
  <c r="O490" i="20"/>
  <c r="K490" i="20"/>
  <c r="I490" i="20"/>
  <c r="G490" i="20"/>
  <c r="V486" i="20"/>
  <c r="V483" i="20"/>
  <c r="Q483" i="20"/>
  <c r="O483" i="20"/>
  <c r="K483" i="20"/>
  <c r="I483" i="20"/>
  <c r="G483" i="20"/>
  <c r="M483" i="20" s="1"/>
  <c r="V481" i="20"/>
  <c r="Q481" i="20"/>
  <c r="O481" i="20"/>
  <c r="K481" i="20"/>
  <c r="I481" i="20"/>
  <c r="G481" i="20"/>
  <c r="M481" i="20" s="1"/>
  <c r="V474" i="20"/>
  <c r="Q474" i="20"/>
  <c r="O474" i="20"/>
  <c r="K474" i="20"/>
  <c r="I474" i="20"/>
  <c r="G474" i="20"/>
  <c r="M474" i="20" s="1"/>
  <c r="V472" i="20"/>
  <c r="Q472" i="20"/>
  <c r="O472" i="20"/>
  <c r="K472" i="20"/>
  <c r="I472" i="20"/>
  <c r="G472" i="20"/>
  <c r="M472" i="20" s="1"/>
  <c r="V471" i="20"/>
  <c r="Q471" i="20"/>
  <c r="O471" i="20"/>
  <c r="K471" i="20"/>
  <c r="I471" i="20"/>
  <c r="G471" i="20"/>
  <c r="M471" i="20" s="1"/>
  <c r="V469" i="20"/>
  <c r="Q469" i="20"/>
  <c r="O469" i="20"/>
  <c r="K469" i="20"/>
  <c r="I469" i="20"/>
  <c r="G469" i="20"/>
  <c r="M469" i="20" s="1"/>
  <c r="V468" i="20"/>
  <c r="Q468" i="20"/>
  <c r="O468" i="20"/>
  <c r="K468" i="20"/>
  <c r="I468" i="20"/>
  <c r="G468" i="20"/>
  <c r="M468" i="20" s="1"/>
  <c r="V456" i="20"/>
  <c r="Q456" i="20"/>
  <c r="O456" i="20"/>
  <c r="K456" i="20"/>
  <c r="I456" i="20"/>
  <c r="G456" i="20"/>
  <c r="M456" i="20" s="1"/>
  <c r="V455" i="20"/>
  <c r="Q455" i="20"/>
  <c r="O455" i="20"/>
  <c r="K455" i="20"/>
  <c r="I455" i="20"/>
  <c r="G455" i="20"/>
  <c r="V452" i="20"/>
  <c r="Q452" i="20"/>
  <c r="O452" i="20"/>
  <c r="K452" i="20"/>
  <c r="I452" i="20"/>
  <c r="G452" i="20"/>
  <c r="M452" i="20" s="1"/>
  <c r="V450" i="20"/>
  <c r="Q450" i="20"/>
  <c r="O450" i="20"/>
  <c r="K450" i="20"/>
  <c r="I450" i="20"/>
  <c r="G450" i="20"/>
  <c r="M450" i="20" s="1"/>
  <c r="V445" i="20"/>
  <c r="Q445" i="20"/>
  <c r="O445" i="20"/>
  <c r="K445" i="20"/>
  <c r="I445" i="20"/>
  <c r="G445" i="20"/>
  <c r="M445" i="20" s="1"/>
  <c r="V443" i="20"/>
  <c r="Q443" i="20"/>
  <c r="O443" i="20"/>
  <c r="K443" i="20"/>
  <c r="I443" i="20"/>
  <c r="G443" i="20"/>
  <c r="V440" i="20"/>
  <c r="Q440" i="20"/>
  <c r="O440" i="20"/>
  <c r="K440" i="20"/>
  <c r="I440" i="20"/>
  <c r="G440" i="20"/>
  <c r="M440" i="20" s="1"/>
  <c r="V437" i="20"/>
  <c r="Q437" i="20"/>
  <c r="O437" i="20"/>
  <c r="K437" i="20"/>
  <c r="I437" i="20"/>
  <c r="G437" i="20"/>
  <c r="M437" i="20" s="1"/>
  <c r="V431" i="20"/>
  <c r="Q431" i="20"/>
  <c r="O431" i="20"/>
  <c r="K431" i="20"/>
  <c r="I431" i="20"/>
  <c r="G431" i="20"/>
  <c r="M431" i="20" s="1"/>
  <c r="V430" i="20"/>
  <c r="Q430" i="20"/>
  <c r="O430" i="20"/>
  <c r="K430" i="20"/>
  <c r="I430" i="20"/>
  <c r="G430" i="20"/>
  <c r="M430" i="20" s="1"/>
  <c r="V428" i="20"/>
  <c r="Q428" i="20"/>
  <c r="O428" i="20"/>
  <c r="K428" i="20"/>
  <c r="I428" i="20"/>
  <c r="G428" i="20"/>
  <c r="V427" i="20"/>
  <c r="Q427" i="20"/>
  <c r="O427" i="20"/>
  <c r="K427" i="20"/>
  <c r="I427" i="20"/>
  <c r="G427" i="20"/>
  <c r="M427" i="20" s="1"/>
  <c r="V425" i="20"/>
  <c r="Q425" i="20"/>
  <c r="O425" i="20"/>
  <c r="K425" i="20"/>
  <c r="I425" i="20"/>
  <c r="G425" i="20"/>
  <c r="M425" i="20" s="1"/>
  <c r="V424" i="20"/>
  <c r="Q424" i="20"/>
  <c r="O424" i="20"/>
  <c r="K424" i="20"/>
  <c r="I424" i="20"/>
  <c r="G424" i="20"/>
  <c r="G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K399" i="20"/>
  <c r="I399" i="20"/>
  <c r="G399" i="20"/>
  <c r="M399" i="20" s="1"/>
  <c r="V398" i="20"/>
  <c r="Q398" i="20"/>
  <c r="O398" i="20"/>
  <c r="K398" i="20"/>
  <c r="I398" i="20"/>
  <c r="G398" i="20"/>
  <c r="M398" i="20" s="1"/>
  <c r="V397" i="20"/>
  <c r="Q397" i="20"/>
  <c r="O397" i="20"/>
  <c r="K397" i="20"/>
  <c r="I397" i="20"/>
  <c r="G397" i="20"/>
  <c r="M397" i="20" s="1"/>
  <c r="V396" i="20"/>
  <c r="Q396" i="20"/>
  <c r="O396" i="20"/>
  <c r="K396" i="20"/>
  <c r="I396" i="20"/>
  <c r="G396" i="20"/>
  <c r="M396" i="20" s="1"/>
  <c r="V395" i="20"/>
  <c r="Q395" i="20"/>
  <c r="O395" i="20"/>
  <c r="K395" i="20"/>
  <c r="I395" i="20"/>
  <c r="G395" i="20"/>
  <c r="M395" i="20" s="1"/>
  <c r="V394" i="20"/>
  <c r="Q394" i="20"/>
  <c r="O394" i="20"/>
  <c r="K394" i="20"/>
  <c r="I394" i="20"/>
  <c r="G394" i="20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K382" i="20"/>
  <c r="I382" i="20"/>
  <c r="G382" i="20"/>
  <c r="M382" i="20" s="1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K374" i="20"/>
  <c r="I374" i="20"/>
  <c r="G374" i="20"/>
  <c r="M374" i="20" s="1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K370" i="20"/>
  <c r="I370" i="20"/>
  <c r="G370" i="20"/>
  <c r="M370" i="20" s="1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K366" i="20"/>
  <c r="I366" i="20"/>
  <c r="G366" i="20"/>
  <c r="M366" i="20" s="1"/>
  <c r="V365" i="20"/>
  <c r="Q365" i="20"/>
  <c r="O365" i="20"/>
  <c r="K365" i="20"/>
  <c r="I365" i="20"/>
  <c r="G365" i="20"/>
  <c r="M365" i="20" s="1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K362" i="20"/>
  <c r="I362" i="20"/>
  <c r="G362" i="20"/>
  <c r="M362" i="20" s="1"/>
  <c r="V361" i="20"/>
  <c r="Q361" i="20"/>
  <c r="O361" i="20"/>
  <c r="K361" i="20"/>
  <c r="I361" i="20"/>
  <c r="G361" i="20"/>
  <c r="M361" i="20" s="1"/>
  <c r="V360" i="20"/>
  <c r="Q360" i="20"/>
  <c r="O360" i="20"/>
  <c r="K360" i="20"/>
  <c r="I360" i="20"/>
  <c r="G360" i="20"/>
  <c r="M360" i="20" s="1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K354" i="20"/>
  <c r="I354" i="20"/>
  <c r="G354" i="20"/>
  <c r="M354" i="20" s="1"/>
  <c r="V353" i="20"/>
  <c r="Q353" i="20"/>
  <c r="O353" i="20"/>
  <c r="K353" i="20"/>
  <c r="I353" i="20"/>
  <c r="G353" i="20"/>
  <c r="M353" i="20" s="1"/>
  <c r="V352" i="20"/>
  <c r="Q352" i="20"/>
  <c r="O352" i="20"/>
  <c r="K352" i="20"/>
  <c r="I352" i="20"/>
  <c r="G352" i="20"/>
  <c r="M352" i="20" s="1"/>
  <c r="V349" i="20"/>
  <c r="Q349" i="20"/>
  <c r="O349" i="20"/>
  <c r="K349" i="20"/>
  <c r="I349" i="20"/>
  <c r="G349" i="20"/>
  <c r="M349" i="20" s="1"/>
  <c r="V348" i="20"/>
  <c r="Q348" i="20"/>
  <c r="O348" i="20"/>
  <c r="K348" i="20"/>
  <c r="I348" i="20"/>
  <c r="G348" i="20"/>
  <c r="M348" i="20" s="1"/>
  <c r="V345" i="20"/>
  <c r="Q345" i="20"/>
  <c r="O345" i="20"/>
  <c r="K345" i="20"/>
  <c r="I345" i="20"/>
  <c r="G345" i="20"/>
  <c r="M345" i="20" s="1"/>
  <c r="V342" i="20"/>
  <c r="Q342" i="20"/>
  <c r="O342" i="20"/>
  <c r="K342" i="20"/>
  <c r="I342" i="20"/>
  <c r="I339" i="20" s="1"/>
  <c r="G342" i="20"/>
  <c r="M342" i="20" s="1"/>
  <c r="V340" i="20"/>
  <c r="Q340" i="20"/>
  <c r="O340" i="20"/>
  <c r="K340" i="20"/>
  <c r="I340" i="20"/>
  <c r="G340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Q323" i="20"/>
  <c r="O323" i="20"/>
  <c r="K323" i="20"/>
  <c r="I323" i="20"/>
  <c r="G323" i="20"/>
  <c r="M323" i="20" s="1"/>
  <c r="V318" i="20"/>
  <c r="Q318" i="20"/>
  <c r="O318" i="20"/>
  <c r="K318" i="20"/>
  <c r="I318" i="20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O295" i="20"/>
  <c r="K295" i="20"/>
  <c r="I295" i="20"/>
  <c r="G295" i="20"/>
  <c r="M295" i="20" s="1"/>
  <c r="V293" i="20"/>
  <c r="Q293" i="20"/>
  <c r="O293" i="20"/>
  <c r="K293" i="20"/>
  <c r="I293" i="20"/>
  <c r="G293" i="20"/>
  <c r="M293" i="20" s="1"/>
  <c r="V290" i="20"/>
  <c r="V289" i="20" s="1"/>
  <c r="Q290" i="20"/>
  <c r="Q289" i="20" s="1"/>
  <c r="O290" i="20"/>
  <c r="O289" i="20" s="1"/>
  <c r="K290" i="20"/>
  <c r="K289" i="20" s="1"/>
  <c r="I290" i="20"/>
  <c r="I289" i="20" s="1"/>
  <c r="G290" i="20"/>
  <c r="G289" i="20" s="1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K284" i="20"/>
  <c r="I284" i="20"/>
  <c r="G284" i="20"/>
  <c r="M284" i="20" s="1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K280" i="20"/>
  <c r="I280" i="20"/>
  <c r="G280" i="20"/>
  <c r="M280" i="20" s="1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K266" i="20"/>
  <c r="I266" i="20"/>
  <c r="G266" i="20"/>
  <c r="M266" i="20" s="1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K231" i="20"/>
  <c r="I231" i="20"/>
  <c r="G231" i="20"/>
  <c r="M231" i="20" s="1"/>
  <c r="V229" i="20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O198" i="20"/>
  <c r="K198" i="20"/>
  <c r="I198" i="20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K171" i="20"/>
  <c r="I171" i="20"/>
  <c r="G171" i="20"/>
  <c r="M171" i="20" s="1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K135" i="20"/>
  <c r="I135" i="20"/>
  <c r="G135" i="20"/>
  <c r="M135" i="20" s="1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Q102" i="20"/>
  <c r="O102" i="20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K95" i="20"/>
  <c r="I95" i="20"/>
  <c r="G95" i="20"/>
  <c r="M95" i="20" s="1"/>
  <c r="V93" i="20"/>
  <c r="Q93" i="20"/>
  <c r="O93" i="20"/>
  <c r="K93" i="20"/>
  <c r="I93" i="20"/>
  <c r="I92" i="20" s="1"/>
  <c r="G93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V49" i="20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V36" i="20"/>
  <c r="Q36" i="20"/>
  <c r="O36" i="20"/>
  <c r="K36" i="20"/>
  <c r="I36" i="20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O21" i="20"/>
  <c r="K21" i="20"/>
  <c r="I21" i="20"/>
  <c r="G21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I8" i="20" s="1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K13" i="20"/>
  <c r="I13" i="20"/>
  <c r="G13" i="20"/>
  <c r="M13" i="20" s="1"/>
  <c r="V9" i="20"/>
  <c r="Q9" i="20"/>
  <c r="O9" i="20"/>
  <c r="K9" i="20"/>
  <c r="I9" i="20"/>
  <c r="G9" i="20"/>
  <c r="AE654" i="14"/>
  <c r="V652" i="14"/>
  <c r="Q652" i="14"/>
  <c r="O652" i="14"/>
  <c r="K652" i="14"/>
  <c r="I652" i="14"/>
  <c r="G652" i="14"/>
  <c r="M652" i="14" s="1"/>
  <c r="V651" i="14"/>
  <c r="Q651" i="14"/>
  <c r="O651" i="14"/>
  <c r="K651" i="14"/>
  <c r="I651" i="14"/>
  <c r="G651" i="14"/>
  <c r="M651" i="14" s="1"/>
  <c r="V650" i="14"/>
  <c r="Q650" i="14"/>
  <c r="O650" i="14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7" i="14"/>
  <c r="Q647" i="14"/>
  <c r="O647" i="14"/>
  <c r="K647" i="14"/>
  <c r="I647" i="14"/>
  <c r="G647" i="14"/>
  <c r="V646" i="14"/>
  <c r="Q646" i="14"/>
  <c r="O646" i="14"/>
  <c r="K646" i="14"/>
  <c r="I646" i="14"/>
  <c r="G646" i="14"/>
  <c r="M646" i="14" s="1"/>
  <c r="V640" i="14"/>
  <c r="Q640" i="14"/>
  <c r="O640" i="14"/>
  <c r="K640" i="14"/>
  <c r="I640" i="14"/>
  <c r="G640" i="14"/>
  <c r="M640" i="14" s="1"/>
  <c r="V636" i="14"/>
  <c r="Q636" i="14"/>
  <c r="O636" i="14"/>
  <c r="K636" i="14"/>
  <c r="I636" i="14"/>
  <c r="G636" i="14"/>
  <c r="M636" i="14" s="1"/>
  <c r="V634" i="14"/>
  <c r="Q634" i="14"/>
  <c r="O634" i="14"/>
  <c r="K634" i="14"/>
  <c r="I634" i="14"/>
  <c r="G634" i="14"/>
  <c r="M634" i="14" s="1"/>
  <c r="V633" i="14"/>
  <c r="Q633" i="14"/>
  <c r="O633" i="14"/>
  <c r="K633" i="14"/>
  <c r="I633" i="14"/>
  <c r="G633" i="14"/>
  <c r="M633" i="14" s="1"/>
  <c r="V629" i="14"/>
  <c r="Q629" i="14"/>
  <c r="O629" i="14"/>
  <c r="K629" i="14"/>
  <c r="I629" i="14"/>
  <c r="G629" i="14"/>
  <c r="M629" i="14" s="1"/>
  <c r="V627" i="14"/>
  <c r="Q627" i="14"/>
  <c r="O627" i="14"/>
  <c r="K627" i="14"/>
  <c r="I627" i="14"/>
  <c r="G627" i="14"/>
  <c r="M627" i="14" s="1"/>
  <c r="V626" i="14"/>
  <c r="Q626" i="14"/>
  <c r="O626" i="14"/>
  <c r="K626" i="14"/>
  <c r="I626" i="14"/>
  <c r="G626" i="14"/>
  <c r="M626" i="14" s="1"/>
  <c r="V624" i="14"/>
  <c r="Q624" i="14"/>
  <c r="O624" i="14"/>
  <c r="K624" i="14"/>
  <c r="I624" i="14"/>
  <c r="G624" i="14"/>
  <c r="M624" i="14" s="1"/>
  <c r="V622" i="14"/>
  <c r="Q622" i="14"/>
  <c r="O622" i="14"/>
  <c r="K622" i="14"/>
  <c r="I622" i="14"/>
  <c r="G622" i="14"/>
  <c r="M622" i="14" s="1"/>
  <c r="V591" i="14"/>
  <c r="Q591" i="14"/>
  <c r="O591" i="14"/>
  <c r="K591" i="14"/>
  <c r="I591" i="14"/>
  <c r="G591" i="14"/>
  <c r="M591" i="14" s="1"/>
  <c r="V590" i="14"/>
  <c r="Q590" i="14"/>
  <c r="O590" i="14"/>
  <c r="O589" i="14" s="1"/>
  <c r="K590" i="14"/>
  <c r="I590" i="14"/>
  <c r="G590" i="14"/>
  <c r="M590" i="14" s="1"/>
  <c r="V582" i="14"/>
  <c r="Q582" i="14"/>
  <c r="O582" i="14"/>
  <c r="K582" i="14"/>
  <c r="I582" i="14"/>
  <c r="G582" i="14"/>
  <c r="M582" i="14" s="1"/>
  <c r="V580" i="14"/>
  <c r="Q580" i="14"/>
  <c r="O580" i="14"/>
  <c r="K580" i="14"/>
  <c r="I580" i="14"/>
  <c r="G580" i="14"/>
  <c r="V577" i="14"/>
  <c r="V576" i="14" s="1"/>
  <c r="Q577" i="14"/>
  <c r="O577" i="14"/>
  <c r="K577" i="14"/>
  <c r="I577" i="14"/>
  <c r="G577" i="14"/>
  <c r="M577" i="14" s="1"/>
  <c r="K576" i="14"/>
  <c r="V574" i="14"/>
  <c r="Q574" i="14"/>
  <c r="O574" i="14"/>
  <c r="K574" i="14"/>
  <c r="I574" i="14"/>
  <c r="G574" i="14"/>
  <c r="M574" i="14" s="1"/>
  <c r="V571" i="14"/>
  <c r="Q571" i="14"/>
  <c r="O571" i="14"/>
  <c r="K571" i="14"/>
  <c r="I571" i="14"/>
  <c r="G571" i="14"/>
  <c r="M571" i="14" s="1"/>
  <c r="V563" i="14"/>
  <c r="Q563" i="14"/>
  <c r="O563" i="14"/>
  <c r="K563" i="14"/>
  <c r="I563" i="14"/>
  <c r="G563" i="14"/>
  <c r="M563" i="14" s="1"/>
  <c r="V562" i="14"/>
  <c r="Q562" i="14"/>
  <c r="O562" i="14"/>
  <c r="K562" i="14"/>
  <c r="I562" i="14"/>
  <c r="G562" i="14"/>
  <c r="M562" i="14" s="1"/>
  <c r="V558" i="14"/>
  <c r="Q558" i="14"/>
  <c r="O558" i="14"/>
  <c r="K558" i="14"/>
  <c r="I558" i="14"/>
  <c r="G558" i="14"/>
  <c r="M558" i="14" s="1"/>
  <c r="V556" i="14"/>
  <c r="Q556" i="14"/>
  <c r="O556" i="14"/>
  <c r="K556" i="14"/>
  <c r="I556" i="14"/>
  <c r="G556" i="14"/>
  <c r="M556" i="14" s="1"/>
  <c r="V555" i="14"/>
  <c r="Q555" i="14"/>
  <c r="O555" i="14"/>
  <c r="K555" i="14"/>
  <c r="I555" i="14"/>
  <c r="G555" i="14"/>
  <c r="M555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K549" i="14"/>
  <c r="I549" i="14"/>
  <c r="G549" i="14"/>
  <c r="M549" i="14" s="1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K539" i="14"/>
  <c r="I539" i="14"/>
  <c r="G539" i="14"/>
  <c r="M539" i="14" s="1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K534" i="14"/>
  <c r="I534" i="14"/>
  <c r="G534" i="14"/>
  <c r="M534" i="14" s="1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K529" i="14"/>
  <c r="I529" i="14"/>
  <c r="G529" i="14"/>
  <c r="M529" i="14" s="1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K524" i="14"/>
  <c r="I524" i="14"/>
  <c r="G524" i="14"/>
  <c r="M524" i="14" s="1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K517" i="14"/>
  <c r="I517" i="14"/>
  <c r="G517" i="14"/>
  <c r="M517" i="14" s="1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K512" i="14"/>
  <c r="I512" i="14"/>
  <c r="G512" i="14"/>
  <c r="M512" i="14" s="1"/>
  <c r="V511" i="14"/>
  <c r="Q511" i="14"/>
  <c r="O511" i="14"/>
  <c r="K511" i="14"/>
  <c r="I511" i="14"/>
  <c r="G511" i="14"/>
  <c r="M511" i="14" s="1"/>
  <c r="V510" i="14"/>
  <c r="Q510" i="14"/>
  <c r="O510" i="14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Q508" i="14"/>
  <c r="O508" i="14"/>
  <c r="K508" i="14"/>
  <c r="I508" i="14"/>
  <c r="G508" i="14"/>
  <c r="M508" i="14" s="1"/>
  <c r="V507" i="14"/>
  <c r="Q507" i="14"/>
  <c r="O507" i="14"/>
  <c r="K507" i="14"/>
  <c r="I507" i="14"/>
  <c r="G507" i="14"/>
  <c r="M507" i="14" s="1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K503" i="14"/>
  <c r="I503" i="14"/>
  <c r="G503" i="14"/>
  <c r="M503" i="14" s="1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K498" i="14"/>
  <c r="I498" i="14"/>
  <c r="G498" i="14"/>
  <c r="M498" i="14" s="1"/>
  <c r="V497" i="14"/>
  <c r="Q497" i="14"/>
  <c r="O497" i="14"/>
  <c r="K497" i="14"/>
  <c r="I497" i="14"/>
  <c r="G497" i="14"/>
  <c r="M497" i="14" s="1"/>
  <c r="V496" i="14"/>
  <c r="Q496" i="14"/>
  <c r="O496" i="14"/>
  <c r="K496" i="14"/>
  <c r="I496" i="14"/>
  <c r="G496" i="14"/>
  <c r="M496" i="14" s="1"/>
  <c r="V495" i="14"/>
  <c r="Q495" i="14"/>
  <c r="O495" i="14"/>
  <c r="K495" i="14"/>
  <c r="I495" i="14"/>
  <c r="G495" i="14"/>
  <c r="M495" i="14" s="1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K491" i="14"/>
  <c r="I491" i="14"/>
  <c r="G491" i="14"/>
  <c r="M491" i="14" s="1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K488" i="14"/>
  <c r="I488" i="14"/>
  <c r="G488" i="14"/>
  <c r="M488" i="14" s="1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K484" i="14"/>
  <c r="I484" i="14"/>
  <c r="G484" i="14"/>
  <c r="M484" i="14" s="1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K481" i="14"/>
  <c r="I481" i="14"/>
  <c r="G481" i="14"/>
  <c r="M481" i="14" s="1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K476" i="14"/>
  <c r="I476" i="14"/>
  <c r="G476" i="14"/>
  <c r="M476" i="14" s="1"/>
  <c r="V475" i="14"/>
  <c r="Q475" i="14"/>
  <c r="O475" i="14"/>
  <c r="K475" i="14"/>
  <c r="I475" i="14"/>
  <c r="G475" i="14"/>
  <c r="M475" i="14" s="1"/>
  <c r="V474" i="14"/>
  <c r="Q474" i="14"/>
  <c r="O474" i="14"/>
  <c r="K474" i="14"/>
  <c r="I474" i="14"/>
  <c r="G474" i="14"/>
  <c r="M474" i="14" s="1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K469" i="14"/>
  <c r="I469" i="14"/>
  <c r="G469" i="14"/>
  <c r="M469" i="14" s="1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K464" i="14"/>
  <c r="I464" i="14"/>
  <c r="G464" i="14"/>
  <c r="M464" i="14" s="1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K460" i="14"/>
  <c r="I460" i="14"/>
  <c r="G460" i="14"/>
  <c r="M460" i="14" s="1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K457" i="14"/>
  <c r="I457" i="14"/>
  <c r="G457" i="14"/>
  <c r="M457" i="14" s="1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K452" i="14"/>
  <c r="I452" i="14"/>
  <c r="G452" i="14"/>
  <c r="M452" i="14" s="1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O438" i="14"/>
  <c r="K438" i="14"/>
  <c r="I438" i="14"/>
  <c r="G438" i="14"/>
  <c r="M438" i="14" s="1"/>
  <c r="V437" i="14"/>
  <c r="Q437" i="14"/>
  <c r="O437" i="14"/>
  <c r="K437" i="14"/>
  <c r="I437" i="14"/>
  <c r="G437" i="14"/>
  <c r="V434" i="14"/>
  <c r="Q434" i="14"/>
  <c r="O434" i="14"/>
  <c r="K434" i="14"/>
  <c r="I434" i="14"/>
  <c r="G434" i="14"/>
  <c r="M434" i="14" s="1"/>
  <c r="V432" i="14"/>
  <c r="Q432" i="14"/>
  <c r="O432" i="14"/>
  <c r="K432" i="14"/>
  <c r="I432" i="14"/>
  <c r="G432" i="14"/>
  <c r="M432" i="14" s="1"/>
  <c r="V429" i="14"/>
  <c r="Q429" i="14"/>
  <c r="O429" i="14"/>
  <c r="K429" i="14"/>
  <c r="I429" i="14"/>
  <c r="G429" i="14"/>
  <c r="M429" i="14" s="1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Q404" i="14"/>
  <c r="O404" i="14"/>
  <c r="K404" i="14"/>
  <c r="I404" i="14"/>
  <c r="G404" i="14"/>
  <c r="M404" i="14" s="1"/>
  <c r="V399" i="14"/>
  <c r="Q399" i="14"/>
  <c r="O399" i="14"/>
  <c r="K399" i="14"/>
  <c r="I399" i="14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O370" i="14"/>
  <c r="K370" i="14"/>
  <c r="I370" i="14"/>
  <c r="G370" i="14"/>
  <c r="M370" i="14" s="1"/>
  <c r="V368" i="14"/>
  <c r="Q368" i="14"/>
  <c r="O368" i="14"/>
  <c r="K368" i="14"/>
  <c r="I368" i="14"/>
  <c r="G368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K361" i="14"/>
  <c r="I361" i="14"/>
  <c r="G361" i="14"/>
  <c r="M361" i="14" s="1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K343" i="14"/>
  <c r="I343" i="14"/>
  <c r="G343" i="14"/>
  <c r="M343" i="14" s="1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K324" i="14"/>
  <c r="I324" i="14"/>
  <c r="G324" i="14"/>
  <c r="M324" i="14" s="1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K314" i="14"/>
  <c r="I314" i="14"/>
  <c r="G314" i="14"/>
  <c r="M314" i="14" s="1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Q256" i="14"/>
  <c r="O256" i="14"/>
  <c r="O246" i="14" s="1"/>
  <c r="K256" i="14"/>
  <c r="I256" i="14"/>
  <c r="G256" i="14"/>
  <c r="M256" i="14" s="1"/>
  <c r="BA252" i="14"/>
  <c r="V251" i="14"/>
  <c r="Q251" i="14"/>
  <c r="O251" i="14"/>
  <c r="K251" i="14"/>
  <c r="I251" i="14"/>
  <c r="G251" i="14"/>
  <c r="M251" i="14" s="1"/>
  <c r="BA248" i="14"/>
  <c r="V247" i="14"/>
  <c r="Q247" i="14"/>
  <c r="O247" i="14"/>
  <c r="K247" i="14"/>
  <c r="I247" i="14"/>
  <c r="G247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G145" i="14"/>
  <c r="M145" i="14" s="1"/>
  <c r="BA143" i="14"/>
  <c r="V142" i="14"/>
  <c r="Q142" i="14"/>
  <c r="O142" i="14"/>
  <c r="K142" i="14"/>
  <c r="I142" i="14"/>
  <c r="G142" i="14"/>
  <c r="M142" i="14" s="1"/>
  <c r="V139" i="14"/>
  <c r="Q139" i="14"/>
  <c r="O139" i="14"/>
  <c r="K139" i="14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K112" i="14"/>
  <c r="I112" i="14"/>
  <c r="G112" i="14"/>
  <c r="M112" i="14" s="1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G52" i="14"/>
  <c r="M52" i="14" s="1"/>
  <c r="V49" i="14"/>
  <c r="Q49" i="14"/>
  <c r="O49" i="14"/>
  <c r="K49" i="14"/>
  <c r="I49" i="14"/>
  <c r="G49" i="14"/>
  <c r="M49" i="14" s="1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Q18" i="14"/>
  <c r="O18" i="14"/>
  <c r="K18" i="14"/>
  <c r="I18" i="14"/>
  <c r="G18" i="14"/>
  <c r="M18" i="14" s="1"/>
  <c r="V15" i="14"/>
  <c r="Q15" i="14"/>
  <c r="O15" i="14"/>
  <c r="K15" i="14"/>
  <c r="I15" i="14"/>
  <c r="G15" i="14"/>
  <c r="M15" i="14" s="1"/>
  <c r="V11" i="14"/>
  <c r="Q11" i="14"/>
  <c r="O11" i="14"/>
  <c r="K11" i="14"/>
  <c r="I11" i="14"/>
  <c r="G11" i="14"/>
  <c r="M11" i="14" s="1"/>
  <c r="V9" i="14"/>
  <c r="Q9" i="14"/>
  <c r="O9" i="14"/>
  <c r="K9" i="14"/>
  <c r="I9" i="14"/>
  <c r="I8" i="14" s="1"/>
  <c r="G9" i="14"/>
  <c r="K8" i="14"/>
  <c r="AE349" i="7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4" i="7"/>
  <c r="Q344" i="7"/>
  <c r="O344" i="7"/>
  <c r="K344" i="7"/>
  <c r="I344" i="7"/>
  <c r="G344" i="7"/>
  <c r="M344" i="7" s="1"/>
  <c r="V342" i="7"/>
  <c r="Q342" i="7"/>
  <c r="O342" i="7"/>
  <c r="K342" i="7"/>
  <c r="I342" i="7"/>
  <c r="G342" i="7"/>
  <c r="V341" i="7"/>
  <c r="Q341" i="7"/>
  <c r="O341" i="7"/>
  <c r="K341" i="7"/>
  <c r="I341" i="7"/>
  <c r="G341" i="7"/>
  <c r="M341" i="7" s="1"/>
  <c r="V337" i="7"/>
  <c r="Q337" i="7"/>
  <c r="O337" i="7"/>
  <c r="K337" i="7"/>
  <c r="I337" i="7"/>
  <c r="G337" i="7"/>
  <c r="M337" i="7" s="1"/>
  <c r="V334" i="7"/>
  <c r="Q334" i="7"/>
  <c r="O334" i="7"/>
  <c r="K334" i="7"/>
  <c r="I334" i="7"/>
  <c r="G334" i="7"/>
  <c r="M334" i="7" s="1"/>
  <c r="V331" i="7"/>
  <c r="Q331" i="7"/>
  <c r="O331" i="7"/>
  <c r="K331" i="7"/>
  <c r="I331" i="7"/>
  <c r="G331" i="7"/>
  <c r="M331" i="7" s="1"/>
  <c r="V329" i="7"/>
  <c r="Q329" i="7"/>
  <c r="O329" i="7"/>
  <c r="K329" i="7"/>
  <c r="I329" i="7"/>
  <c r="G329" i="7"/>
  <c r="M329" i="7" s="1"/>
  <c r="V328" i="7"/>
  <c r="Q328" i="7"/>
  <c r="O328" i="7"/>
  <c r="K328" i="7"/>
  <c r="I328" i="7"/>
  <c r="G328" i="7"/>
  <c r="M328" i="7" s="1"/>
  <c r="V326" i="7"/>
  <c r="Q326" i="7"/>
  <c r="O326" i="7"/>
  <c r="K326" i="7"/>
  <c r="I326" i="7"/>
  <c r="G326" i="7"/>
  <c r="M326" i="7" s="1"/>
  <c r="V325" i="7"/>
  <c r="Q325" i="7"/>
  <c r="O325" i="7"/>
  <c r="K325" i="7"/>
  <c r="I325" i="7"/>
  <c r="G325" i="7"/>
  <c r="M325" i="7" s="1"/>
  <c r="V320" i="7"/>
  <c r="Q320" i="7"/>
  <c r="O320" i="7"/>
  <c r="K320" i="7"/>
  <c r="I320" i="7"/>
  <c r="G320" i="7"/>
  <c r="M320" i="7" s="1"/>
  <c r="V319" i="7"/>
  <c r="Q319" i="7"/>
  <c r="O319" i="7"/>
  <c r="K319" i="7"/>
  <c r="I319" i="7"/>
  <c r="G319" i="7"/>
  <c r="V316" i="7"/>
  <c r="Q316" i="7"/>
  <c r="Q313" i="7" s="1"/>
  <c r="O316" i="7"/>
  <c r="K316" i="7"/>
  <c r="I316" i="7"/>
  <c r="G316" i="7"/>
  <c r="M316" i="7" s="1"/>
  <c r="V314" i="7"/>
  <c r="V313" i="7" s="1"/>
  <c r="Q314" i="7"/>
  <c r="O314" i="7"/>
  <c r="K314" i="7"/>
  <c r="I314" i="7"/>
  <c r="G314" i="7"/>
  <c r="M314" i="7" s="1"/>
  <c r="V311" i="7"/>
  <c r="Q311" i="7"/>
  <c r="O311" i="7"/>
  <c r="K311" i="7"/>
  <c r="I311" i="7"/>
  <c r="G311" i="7"/>
  <c r="M311" i="7" s="1"/>
  <c r="V308" i="7"/>
  <c r="Q308" i="7"/>
  <c r="O308" i="7"/>
  <c r="K308" i="7"/>
  <c r="I308" i="7"/>
  <c r="G308" i="7"/>
  <c r="M308" i="7" s="1"/>
  <c r="V304" i="7"/>
  <c r="Q304" i="7"/>
  <c r="O304" i="7"/>
  <c r="K304" i="7"/>
  <c r="I304" i="7"/>
  <c r="G304" i="7"/>
  <c r="M304" i="7" s="1"/>
  <c r="V303" i="7"/>
  <c r="Q303" i="7"/>
  <c r="O303" i="7"/>
  <c r="K303" i="7"/>
  <c r="I303" i="7"/>
  <c r="G303" i="7"/>
  <c r="M303" i="7" s="1"/>
  <c r="V300" i="7"/>
  <c r="Q300" i="7"/>
  <c r="O300" i="7"/>
  <c r="K300" i="7"/>
  <c r="I300" i="7"/>
  <c r="G300" i="7"/>
  <c r="M300" i="7" s="1"/>
  <c r="V299" i="7"/>
  <c r="Q299" i="7"/>
  <c r="O299" i="7"/>
  <c r="K299" i="7"/>
  <c r="I299" i="7"/>
  <c r="G299" i="7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6" i="7"/>
  <c r="Q266" i="7"/>
  <c r="O266" i="7"/>
  <c r="K266" i="7"/>
  <c r="I266" i="7"/>
  <c r="G266" i="7"/>
  <c r="M266" i="7" s="1"/>
  <c r="V265" i="7"/>
  <c r="Q265" i="7"/>
  <c r="O265" i="7"/>
  <c r="K265" i="7"/>
  <c r="I265" i="7"/>
  <c r="G265" i="7"/>
  <c r="M265" i="7" s="1"/>
  <c r="V262" i="7"/>
  <c r="Q262" i="7"/>
  <c r="O262" i="7"/>
  <c r="K262" i="7"/>
  <c r="I262" i="7"/>
  <c r="G262" i="7"/>
  <c r="M262" i="7" s="1"/>
  <c r="V261" i="7"/>
  <c r="Q261" i="7"/>
  <c r="O261" i="7"/>
  <c r="K261" i="7"/>
  <c r="I261" i="7"/>
  <c r="G261" i="7"/>
  <c r="M261" i="7" s="1"/>
  <c r="V260" i="7"/>
  <c r="Q260" i="7"/>
  <c r="O260" i="7"/>
  <c r="K260" i="7"/>
  <c r="I260" i="7"/>
  <c r="G260" i="7"/>
  <c r="M260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50" i="7"/>
  <c r="Q250" i="7"/>
  <c r="O250" i="7"/>
  <c r="K250" i="7"/>
  <c r="I250" i="7"/>
  <c r="G250" i="7"/>
  <c r="M250" i="7" s="1"/>
  <c r="V249" i="7"/>
  <c r="Q249" i="7"/>
  <c r="O249" i="7"/>
  <c r="K249" i="7"/>
  <c r="I249" i="7"/>
  <c r="G249" i="7"/>
  <c r="M249" i="7" s="1"/>
  <c r="V246" i="7"/>
  <c r="Q246" i="7"/>
  <c r="O246" i="7"/>
  <c r="K246" i="7"/>
  <c r="I246" i="7"/>
  <c r="G246" i="7"/>
  <c r="M246" i="7" s="1"/>
  <c r="V245" i="7"/>
  <c r="Q245" i="7"/>
  <c r="O245" i="7"/>
  <c r="K245" i="7"/>
  <c r="I245" i="7"/>
  <c r="G245" i="7"/>
  <c r="V242" i="7"/>
  <c r="Q242" i="7"/>
  <c r="O242" i="7"/>
  <c r="K242" i="7"/>
  <c r="I242" i="7"/>
  <c r="G242" i="7"/>
  <c r="M242" i="7" s="1"/>
  <c r="V237" i="7"/>
  <c r="Q237" i="7"/>
  <c r="O237" i="7"/>
  <c r="K237" i="7"/>
  <c r="I237" i="7"/>
  <c r="G237" i="7"/>
  <c r="M237" i="7" s="1"/>
  <c r="V235" i="7"/>
  <c r="Q235" i="7"/>
  <c r="O235" i="7"/>
  <c r="K235" i="7"/>
  <c r="I235" i="7"/>
  <c r="G235" i="7"/>
  <c r="M235" i="7" s="1"/>
  <c r="V229" i="7"/>
  <c r="Q229" i="7"/>
  <c r="O229" i="7"/>
  <c r="K229" i="7"/>
  <c r="I229" i="7"/>
  <c r="G229" i="7"/>
  <c r="M229" i="7" s="1"/>
  <c r="V227" i="7"/>
  <c r="Q227" i="7"/>
  <c r="O227" i="7"/>
  <c r="K227" i="7"/>
  <c r="I227" i="7"/>
  <c r="G227" i="7"/>
  <c r="BA223" i="7"/>
  <c r="V222" i="7"/>
  <c r="Q222" i="7"/>
  <c r="O222" i="7"/>
  <c r="K222" i="7"/>
  <c r="I222" i="7"/>
  <c r="G222" i="7"/>
  <c r="M222" i="7" s="1"/>
  <c r="V220" i="7"/>
  <c r="V219" i="7" s="1"/>
  <c r="Q220" i="7"/>
  <c r="O220" i="7"/>
  <c r="K220" i="7"/>
  <c r="I220" i="7"/>
  <c r="G220" i="7"/>
  <c r="V217" i="7"/>
  <c r="V216" i="7" s="1"/>
  <c r="Q217" i="7"/>
  <c r="Q216" i="7" s="1"/>
  <c r="O217" i="7"/>
  <c r="O216" i="7" s="1"/>
  <c r="K217" i="7"/>
  <c r="K216" i="7" s="1"/>
  <c r="I217" i="7"/>
  <c r="I216" i="7" s="1"/>
  <c r="G217" i="7"/>
  <c r="G216" i="7" s="1"/>
  <c r="BA215" i="7"/>
  <c r="V214" i="7"/>
  <c r="Q214" i="7"/>
  <c r="O214" i="7"/>
  <c r="K214" i="7"/>
  <c r="I214" i="7"/>
  <c r="G214" i="7"/>
  <c r="M214" i="7" s="1"/>
  <c r="V213" i="7"/>
  <c r="Q213" i="7"/>
  <c r="O213" i="7"/>
  <c r="K213" i="7"/>
  <c r="I213" i="7"/>
  <c r="G213" i="7"/>
  <c r="M213" i="7" s="1"/>
  <c r="V212" i="7"/>
  <c r="Q212" i="7"/>
  <c r="O212" i="7"/>
  <c r="K212" i="7"/>
  <c r="I212" i="7"/>
  <c r="G212" i="7"/>
  <c r="M212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3" i="7"/>
  <c r="Q203" i="7"/>
  <c r="O203" i="7"/>
  <c r="K203" i="7"/>
  <c r="I203" i="7"/>
  <c r="G203" i="7"/>
  <c r="M203" i="7" s="1"/>
  <c r="V202" i="7"/>
  <c r="Q202" i="7"/>
  <c r="O202" i="7"/>
  <c r="K202" i="7"/>
  <c r="I202" i="7"/>
  <c r="G202" i="7"/>
  <c r="M202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8" i="7"/>
  <c r="Q198" i="7"/>
  <c r="O198" i="7"/>
  <c r="K198" i="7"/>
  <c r="I198" i="7"/>
  <c r="G198" i="7"/>
  <c r="M198" i="7" s="1"/>
  <c r="V197" i="7"/>
  <c r="Q197" i="7"/>
  <c r="O197" i="7"/>
  <c r="K197" i="7"/>
  <c r="I197" i="7"/>
  <c r="G197" i="7"/>
  <c r="M197" i="7" s="1"/>
  <c r="V195" i="7"/>
  <c r="Q195" i="7"/>
  <c r="O195" i="7"/>
  <c r="K195" i="7"/>
  <c r="I195" i="7"/>
  <c r="G195" i="7"/>
  <c r="M195" i="7" s="1"/>
  <c r="V192" i="7"/>
  <c r="Q192" i="7"/>
  <c r="O192" i="7"/>
  <c r="K192" i="7"/>
  <c r="I192" i="7"/>
  <c r="G192" i="7"/>
  <c r="M192" i="7" s="1"/>
  <c r="V191" i="7"/>
  <c r="Q191" i="7"/>
  <c r="O191" i="7"/>
  <c r="K191" i="7"/>
  <c r="I191" i="7"/>
  <c r="G191" i="7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7" i="7"/>
  <c r="Q177" i="7"/>
  <c r="O177" i="7"/>
  <c r="K177" i="7"/>
  <c r="I177" i="7"/>
  <c r="G177" i="7"/>
  <c r="M177" i="7" s="1"/>
  <c r="V174" i="7"/>
  <c r="Q174" i="7"/>
  <c r="O174" i="7"/>
  <c r="K174" i="7"/>
  <c r="I174" i="7"/>
  <c r="G174" i="7"/>
  <c r="M174" i="7" s="1"/>
  <c r="V171" i="7"/>
  <c r="Q171" i="7"/>
  <c r="O171" i="7"/>
  <c r="K171" i="7"/>
  <c r="I171" i="7"/>
  <c r="G171" i="7"/>
  <c r="M171" i="7" s="1"/>
  <c r="V168" i="7"/>
  <c r="Q168" i="7"/>
  <c r="O168" i="7"/>
  <c r="K168" i="7"/>
  <c r="I168" i="7"/>
  <c r="G168" i="7"/>
  <c r="M168" i="7" s="1"/>
  <c r="V164" i="7"/>
  <c r="Q164" i="7"/>
  <c r="O164" i="7"/>
  <c r="K164" i="7"/>
  <c r="I164" i="7"/>
  <c r="G164" i="7"/>
  <c r="M164" i="7" s="1"/>
  <c r="BA162" i="7"/>
  <c r="V161" i="7"/>
  <c r="Q161" i="7"/>
  <c r="O161" i="7"/>
  <c r="K161" i="7"/>
  <c r="I161" i="7"/>
  <c r="G161" i="7"/>
  <c r="M161" i="7" s="1"/>
  <c r="BA158" i="7"/>
  <c r="V157" i="7"/>
  <c r="Q157" i="7"/>
  <c r="O157" i="7"/>
  <c r="K157" i="7"/>
  <c r="I157" i="7"/>
  <c r="G157" i="7"/>
  <c r="M157" i="7" s="1"/>
  <c r="BA154" i="7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5" i="7"/>
  <c r="Q145" i="7"/>
  <c r="O145" i="7"/>
  <c r="K145" i="7"/>
  <c r="I145" i="7"/>
  <c r="G145" i="7"/>
  <c r="M145" i="7" s="1"/>
  <c r="V142" i="7"/>
  <c r="Q142" i="7"/>
  <c r="O142" i="7"/>
  <c r="K142" i="7"/>
  <c r="I142" i="7"/>
  <c r="G142" i="7"/>
  <c r="M142" i="7" s="1"/>
  <c r="V135" i="7"/>
  <c r="Q135" i="7"/>
  <c r="O135" i="7"/>
  <c r="K135" i="7"/>
  <c r="I135" i="7"/>
  <c r="G135" i="7"/>
  <c r="M135" i="7" s="1"/>
  <c r="BA133" i="7"/>
  <c r="V132" i="7"/>
  <c r="Q132" i="7"/>
  <c r="O132" i="7"/>
  <c r="K132" i="7"/>
  <c r="I132" i="7"/>
  <c r="G132" i="7"/>
  <c r="M132" i="7" s="1"/>
  <c r="V128" i="7"/>
  <c r="Q128" i="7"/>
  <c r="O128" i="7"/>
  <c r="K128" i="7"/>
  <c r="I128" i="7"/>
  <c r="G128" i="7"/>
  <c r="M128" i="7" s="1"/>
  <c r="V124" i="7"/>
  <c r="Q124" i="7"/>
  <c r="O124" i="7"/>
  <c r="K124" i="7"/>
  <c r="I124" i="7"/>
  <c r="G124" i="7"/>
  <c r="M124" i="7" s="1"/>
  <c r="V119" i="7"/>
  <c r="Q119" i="7"/>
  <c r="O119" i="7"/>
  <c r="K119" i="7"/>
  <c r="I119" i="7"/>
  <c r="G119" i="7"/>
  <c r="M119" i="7" s="1"/>
  <c r="V110" i="7"/>
  <c r="Q110" i="7"/>
  <c r="O110" i="7"/>
  <c r="K110" i="7"/>
  <c r="I110" i="7"/>
  <c r="G110" i="7"/>
  <c r="M110" i="7" s="1"/>
  <c r="V108" i="7"/>
  <c r="Q108" i="7"/>
  <c r="O108" i="7"/>
  <c r="K108" i="7"/>
  <c r="I108" i="7"/>
  <c r="G108" i="7"/>
  <c r="M108" i="7" s="1"/>
  <c r="BA107" i="7"/>
  <c r="V106" i="7"/>
  <c r="Q106" i="7"/>
  <c r="O106" i="7"/>
  <c r="K106" i="7"/>
  <c r="I106" i="7"/>
  <c r="G106" i="7"/>
  <c r="M106" i="7" s="1"/>
  <c r="BA102" i="7"/>
  <c r="V101" i="7"/>
  <c r="Q101" i="7"/>
  <c r="O101" i="7"/>
  <c r="K101" i="7"/>
  <c r="I101" i="7"/>
  <c r="G101" i="7"/>
  <c r="M101" i="7" s="1"/>
  <c r="V99" i="7"/>
  <c r="Q99" i="7"/>
  <c r="O99" i="7"/>
  <c r="K99" i="7"/>
  <c r="I99" i="7"/>
  <c r="G99" i="7"/>
  <c r="M99" i="7" s="1"/>
  <c r="V96" i="7"/>
  <c r="Q96" i="7"/>
  <c r="O96" i="7"/>
  <c r="K96" i="7"/>
  <c r="I96" i="7"/>
  <c r="G96" i="7"/>
  <c r="V92" i="7"/>
  <c r="Q92" i="7"/>
  <c r="O92" i="7"/>
  <c r="K92" i="7"/>
  <c r="I92" i="7"/>
  <c r="G92" i="7"/>
  <c r="M92" i="7" s="1"/>
  <c r="BA90" i="7"/>
  <c r="V89" i="7"/>
  <c r="Q89" i="7"/>
  <c r="O89" i="7"/>
  <c r="K89" i="7"/>
  <c r="I89" i="7"/>
  <c r="G89" i="7"/>
  <c r="M89" i="7" s="1"/>
  <c r="BA88" i="7"/>
  <c r="V87" i="7"/>
  <c r="Q87" i="7"/>
  <c r="O87" i="7"/>
  <c r="K87" i="7"/>
  <c r="I87" i="7"/>
  <c r="G87" i="7"/>
  <c r="M87" i="7" s="1"/>
  <c r="V85" i="7"/>
  <c r="Q85" i="7"/>
  <c r="O85" i="7"/>
  <c r="K85" i="7"/>
  <c r="I85" i="7"/>
  <c r="G85" i="7"/>
  <c r="M85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K37" i="7"/>
  <c r="I37" i="7"/>
  <c r="G37" i="7"/>
  <c r="M37" i="7" s="1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K92" i="20" l="1"/>
  <c r="Q449" i="20"/>
  <c r="V449" i="20"/>
  <c r="V20" i="20"/>
  <c r="V92" i="20"/>
  <c r="O473" i="20"/>
  <c r="V442" i="20"/>
  <c r="Q473" i="20"/>
  <c r="Q423" i="20"/>
  <c r="O485" i="20"/>
  <c r="M449" i="20"/>
  <c r="G90" i="50"/>
  <c r="I74" i="50"/>
  <c r="O90" i="50"/>
  <c r="V84" i="50"/>
  <c r="Q84" i="50"/>
  <c r="I23" i="50"/>
  <c r="V453" i="39"/>
  <c r="O69" i="39"/>
  <c r="O527" i="39"/>
  <c r="O370" i="39"/>
  <c r="Q339" i="20"/>
  <c r="G20" i="20"/>
  <c r="G38" i="20"/>
  <c r="O92" i="20"/>
  <c r="M290" i="20"/>
  <c r="M289" i="20" s="1"/>
  <c r="I344" i="20"/>
  <c r="G426" i="20"/>
  <c r="Q197" i="20"/>
  <c r="Q38" i="20"/>
  <c r="O20" i="20"/>
  <c r="Q344" i="20"/>
  <c r="O426" i="20"/>
  <c r="K393" i="20"/>
  <c r="V426" i="20"/>
  <c r="K473" i="20"/>
  <c r="O423" i="20"/>
  <c r="G485" i="20"/>
  <c r="K449" i="20"/>
  <c r="I485" i="20"/>
  <c r="Q92" i="20"/>
  <c r="O344" i="20"/>
  <c r="G339" i="20"/>
  <c r="I423" i="20"/>
  <c r="K442" i="20"/>
  <c r="I317" i="20"/>
  <c r="I449" i="20"/>
  <c r="G454" i="20"/>
  <c r="O48" i="14"/>
  <c r="O398" i="14"/>
  <c r="O628" i="14"/>
  <c r="V436" i="14"/>
  <c r="Q246" i="14"/>
  <c r="K645" i="14"/>
  <c r="G576" i="14"/>
  <c r="O576" i="14"/>
  <c r="I14" i="14"/>
  <c r="Q589" i="14"/>
  <c r="V8" i="14"/>
  <c r="O138" i="14"/>
  <c r="G367" i="14"/>
  <c r="V367" i="14"/>
  <c r="V628" i="14"/>
  <c r="K436" i="14"/>
  <c r="K554" i="14"/>
  <c r="I398" i="14"/>
  <c r="K428" i="14"/>
  <c r="V554" i="14"/>
  <c r="V428" i="14"/>
  <c r="Q436" i="14"/>
  <c r="Q8" i="14"/>
  <c r="Q138" i="14"/>
  <c r="O84" i="7"/>
  <c r="V48" i="14"/>
  <c r="K48" i="14"/>
  <c r="G246" i="14"/>
  <c r="V246" i="14"/>
  <c r="I367" i="14"/>
  <c r="K398" i="14"/>
  <c r="Q398" i="14"/>
  <c r="I454" i="20"/>
  <c r="I377" i="39"/>
  <c r="I219" i="7"/>
  <c r="M313" i="7"/>
  <c r="O8" i="14"/>
  <c r="O14" i="14"/>
  <c r="V14" i="14"/>
  <c r="I48" i="14"/>
  <c r="V138" i="14"/>
  <c r="I246" i="14"/>
  <c r="K367" i="14"/>
  <c r="Q367" i="14"/>
  <c r="V398" i="14"/>
  <c r="G428" i="14"/>
  <c r="O428" i="14"/>
  <c r="I505" i="14"/>
  <c r="O554" i="14"/>
  <c r="I576" i="14"/>
  <c r="V589" i="14"/>
  <c r="I589" i="14"/>
  <c r="I628" i="14"/>
  <c r="Q628" i="14"/>
  <c r="G645" i="14"/>
  <c r="Q8" i="20"/>
  <c r="Q20" i="20"/>
  <c r="O101" i="20"/>
  <c r="I197" i="20"/>
  <c r="K197" i="20"/>
  <c r="I292" i="20"/>
  <c r="V292" i="20"/>
  <c r="K317" i="20"/>
  <c r="Q317" i="20"/>
  <c r="V351" i="20"/>
  <c r="O393" i="20"/>
  <c r="Q393" i="20"/>
  <c r="G473" i="20"/>
  <c r="G69" i="39"/>
  <c r="O328" i="39"/>
  <c r="O347" i="39"/>
  <c r="G527" i="39"/>
  <c r="Q340" i="7"/>
  <c r="I428" i="14"/>
  <c r="Q505" i="14"/>
  <c r="I554" i="14"/>
  <c r="Q645" i="14"/>
  <c r="V340" i="7"/>
  <c r="K14" i="14"/>
  <c r="Q14" i="14"/>
  <c r="G48" i="14"/>
  <c r="V505" i="14"/>
  <c r="V645" i="14"/>
  <c r="I20" i="20"/>
  <c r="G8" i="14"/>
  <c r="Q48" i="14"/>
  <c r="K138" i="14"/>
  <c r="I138" i="14"/>
  <c r="K246" i="14"/>
  <c r="O367" i="14"/>
  <c r="Q428" i="14"/>
  <c r="I436" i="14"/>
  <c r="O436" i="14"/>
  <c r="K505" i="14"/>
  <c r="O505" i="14"/>
  <c r="Q554" i="14"/>
  <c r="Q576" i="14"/>
  <c r="K589" i="14"/>
  <c r="K628" i="14"/>
  <c r="I645" i="14"/>
  <c r="O645" i="14"/>
  <c r="V8" i="20"/>
  <c r="Q292" i="20"/>
  <c r="K292" i="20"/>
  <c r="O317" i="20"/>
  <c r="V317" i="20"/>
  <c r="V339" i="20"/>
  <c r="G344" i="20"/>
  <c r="K344" i="20"/>
  <c r="Q351" i="20"/>
  <c r="K351" i="20"/>
  <c r="G393" i="20"/>
  <c r="I393" i="20"/>
  <c r="V423" i="20"/>
  <c r="O442" i="20"/>
  <c r="I442" i="20"/>
  <c r="O449" i="20"/>
  <c r="V454" i="20"/>
  <c r="O454" i="20"/>
  <c r="V473" i="20"/>
  <c r="K485" i="20"/>
  <c r="Q485" i="20"/>
  <c r="I69" i="39"/>
  <c r="Q347" i="39"/>
  <c r="O453" i="39"/>
  <c r="K471" i="39"/>
  <c r="G477" i="39"/>
  <c r="Q505" i="39"/>
  <c r="K8" i="20"/>
  <c r="O8" i="20"/>
  <c r="K20" i="20"/>
  <c r="I38" i="20"/>
  <c r="V38" i="20"/>
  <c r="G92" i="20"/>
  <c r="V101" i="20"/>
  <c r="O197" i="20"/>
  <c r="V197" i="20"/>
  <c r="O292" i="20"/>
  <c r="K339" i="20"/>
  <c r="O339" i="20"/>
  <c r="V344" i="20"/>
  <c r="I351" i="20"/>
  <c r="O351" i="20"/>
  <c r="V393" i="20"/>
  <c r="K423" i="20"/>
  <c r="I426" i="20"/>
  <c r="Q426" i="20"/>
  <c r="K426" i="20"/>
  <c r="G442" i="20"/>
  <c r="Q442" i="20"/>
  <c r="K454" i="20"/>
  <c r="Q454" i="20"/>
  <c r="I473" i="20"/>
  <c r="V485" i="20"/>
  <c r="K8" i="39"/>
  <c r="K69" i="39"/>
  <c r="Q216" i="39"/>
  <c r="V347" i="39"/>
  <c r="Q453" i="39"/>
  <c r="O471" i="39"/>
  <c r="I477" i="39"/>
  <c r="O30" i="50"/>
  <c r="O84" i="50"/>
  <c r="I19" i="39"/>
  <c r="V216" i="39"/>
  <c r="K19" i="39"/>
  <c r="Q69" i="39"/>
  <c r="V69" i="39"/>
  <c r="K125" i="39"/>
  <c r="O147" i="39"/>
  <c r="Q147" i="39"/>
  <c r="K216" i="39"/>
  <c r="V147" i="39"/>
  <c r="O216" i="39"/>
  <c r="V511" i="39"/>
  <c r="V19" i="39"/>
  <c r="I147" i="39"/>
  <c r="G8" i="39"/>
  <c r="O19" i="39"/>
  <c r="K511" i="39"/>
  <c r="Q19" i="39"/>
  <c r="K377" i="39"/>
  <c r="G377" i="39"/>
  <c r="Q527" i="39"/>
  <c r="G370" i="39"/>
  <c r="K147" i="39"/>
  <c r="K347" i="39"/>
  <c r="V505" i="39"/>
  <c r="I125" i="39"/>
  <c r="G505" i="39"/>
  <c r="G216" i="39"/>
  <c r="K370" i="39"/>
  <c r="I216" i="39"/>
  <c r="I453" i="39"/>
  <c r="K453" i="39"/>
  <c r="O511" i="39"/>
  <c r="V328" i="39"/>
  <c r="I511" i="39"/>
  <c r="I410" i="39"/>
  <c r="K410" i="39"/>
  <c r="O125" i="39"/>
  <c r="Q377" i="39"/>
  <c r="Q125" i="39"/>
  <c r="I8" i="39"/>
  <c r="G511" i="39"/>
  <c r="I527" i="39"/>
  <c r="K527" i="39"/>
  <c r="O8" i="39"/>
  <c r="V370" i="39"/>
  <c r="Q328" i="39"/>
  <c r="O377" i="39"/>
  <c r="V527" i="39"/>
  <c r="G347" i="39"/>
  <c r="V377" i="39"/>
  <c r="V125" i="39"/>
  <c r="V471" i="39"/>
  <c r="Q8" i="39"/>
  <c r="V8" i="39"/>
  <c r="I370" i="39"/>
  <c r="G328" i="39"/>
  <c r="O477" i="39"/>
  <c r="I328" i="39"/>
  <c r="I347" i="39"/>
  <c r="Q370" i="39"/>
  <c r="Q477" i="39"/>
  <c r="K477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6" i="7"/>
  <c r="I330" i="7"/>
  <c r="Q152" i="7"/>
  <c r="K313" i="7"/>
  <c r="K298" i="7"/>
  <c r="V20" i="7"/>
  <c r="O226" i="7"/>
  <c r="O340" i="7"/>
  <c r="G244" i="7"/>
  <c r="O313" i="7"/>
  <c r="K340" i="7"/>
  <c r="I20" i="7"/>
  <c r="G318" i="7"/>
  <c r="Q8" i="7"/>
  <c r="G42" i="7"/>
  <c r="I244" i="7"/>
  <c r="K219" i="7"/>
  <c r="O244" i="7"/>
  <c r="I42" i="7"/>
  <c r="I298" i="7"/>
  <c r="G84" i="7"/>
  <c r="Q219" i="7"/>
  <c r="I84" i="7"/>
  <c r="I318" i="7"/>
  <c r="I226" i="7"/>
  <c r="Q264" i="7"/>
  <c r="I313" i="7"/>
  <c r="Q318" i="7"/>
  <c r="K95" i="7"/>
  <c r="Q84" i="7"/>
  <c r="G219" i="7"/>
  <c r="K248" i="7"/>
  <c r="V42" i="7"/>
  <c r="V95" i="7"/>
  <c r="V152" i="7"/>
  <c r="Q248" i="7"/>
  <c r="G8" i="7"/>
  <c r="Q20" i="7"/>
  <c r="K84" i="7"/>
  <c r="I8" i="7"/>
  <c r="I95" i="7"/>
  <c r="Q226" i="7"/>
  <c r="K8" i="7"/>
  <c r="K20" i="7"/>
  <c r="G298" i="7"/>
  <c r="G330" i="7"/>
  <c r="O95" i="7"/>
  <c r="O219" i="7"/>
  <c r="K244" i="7"/>
  <c r="V248" i="7"/>
  <c r="O248" i="7"/>
  <c r="O42" i="7"/>
  <c r="I264" i="7"/>
  <c r="K330" i="7"/>
  <c r="V244" i="7"/>
  <c r="V8" i="7"/>
  <c r="V84" i="7"/>
  <c r="G340" i="7"/>
  <c r="O298" i="7"/>
  <c r="G152" i="7"/>
  <c r="V298" i="7"/>
  <c r="G20" i="7"/>
  <c r="O152" i="7"/>
  <c r="I340" i="7"/>
  <c r="I152" i="7"/>
  <c r="Q95" i="7"/>
  <c r="Q244" i="7"/>
  <c r="K318" i="7"/>
  <c r="Q298" i="7"/>
  <c r="O318" i="7"/>
  <c r="O20" i="7"/>
  <c r="G226" i="7"/>
  <c r="G248" i="7"/>
  <c r="O264" i="7"/>
  <c r="O330" i="7"/>
  <c r="K42" i="7"/>
  <c r="Q42" i="7"/>
  <c r="K264" i="7"/>
  <c r="V318" i="7"/>
  <c r="Q330" i="7"/>
  <c r="K152" i="7"/>
  <c r="K226" i="7"/>
  <c r="I248" i="7"/>
  <c r="V264" i="7"/>
  <c r="V330" i="7"/>
  <c r="G471" i="39"/>
  <c r="G453" i="39"/>
  <c r="G410" i="39"/>
  <c r="G325" i="39"/>
  <c r="G147" i="39"/>
  <c r="G125" i="39"/>
  <c r="G19" i="39"/>
  <c r="AF536" i="39"/>
  <c r="M473" i="20"/>
  <c r="G351" i="20"/>
  <c r="M317" i="20"/>
  <c r="G197" i="20"/>
  <c r="G101" i="20"/>
  <c r="M93" i="20"/>
  <c r="M92" i="20" s="1"/>
  <c r="O38" i="20"/>
  <c r="K38" i="20"/>
  <c r="G8" i="20"/>
  <c r="AF497" i="20"/>
  <c r="M647" i="14"/>
  <c r="M645" i="14" s="1"/>
  <c r="M554" i="14"/>
  <c r="G505" i="14"/>
  <c r="G436" i="14"/>
  <c r="G398" i="14"/>
  <c r="M365" i="14"/>
  <c r="M364" i="14" s="1"/>
  <c r="AF654" i="14"/>
  <c r="M330" i="7"/>
  <c r="G95" i="7"/>
  <c r="M20" i="7"/>
  <c r="AF349" i="7"/>
  <c r="K74" i="50"/>
  <c r="I84" i="50"/>
  <c r="O74" i="50"/>
  <c r="G23" i="50"/>
  <c r="Q90" i="50"/>
  <c r="V47" i="50"/>
  <c r="V30" i="50"/>
  <c r="I90" i="50"/>
  <c r="G8" i="50"/>
  <c r="AF109" i="50"/>
  <c r="I8" i="50"/>
  <c r="Q74" i="50"/>
  <c r="M84" i="50"/>
  <c r="O8" i="50"/>
  <c r="K23" i="50"/>
  <c r="Q8" i="50"/>
  <c r="K8" i="50"/>
  <c r="I30" i="50"/>
  <c r="Q30" i="50"/>
  <c r="G30" i="50"/>
  <c r="V8" i="50"/>
  <c r="K30" i="50"/>
  <c r="K47" i="50"/>
  <c r="I47" i="50"/>
  <c r="G74" i="50"/>
  <c r="O47" i="50"/>
  <c r="Q47" i="50"/>
  <c r="V74" i="50"/>
  <c r="M30" i="50"/>
  <c r="M74" i="50"/>
  <c r="M8" i="50"/>
  <c r="M47" i="50"/>
  <c r="G47" i="50"/>
  <c r="M91" i="50"/>
  <c r="M90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5" i="39"/>
  <c r="M453" i="39" s="1"/>
  <c r="M529" i="39"/>
  <c r="M527" i="39" s="1"/>
  <c r="M479" i="39"/>
  <c r="M477" i="39" s="1"/>
  <c r="M518" i="39"/>
  <c r="M511" i="39" s="1"/>
  <c r="M20" i="39"/>
  <c r="M19" i="39" s="1"/>
  <c r="M348" i="39"/>
  <c r="M347" i="39" s="1"/>
  <c r="M509" i="39"/>
  <c r="M505" i="39" s="1"/>
  <c r="M217" i="39"/>
  <c r="M216" i="39" s="1"/>
  <c r="M9" i="39"/>
  <c r="M8" i="39" s="1"/>
  <c r="M292" i="20"/>
  <c r="M344" i="20"/>
  <c r="G317" i="20"/>
  <c r="M340" i="20"/>
  <c r="M339" i="20" s="1"/>
  <c r="M357" i="20"/>
  <c r="M351" i="20" s="1"/>
  <c r="M394" i="20"/>
  <c r="M393" i="20" s="1"/>
  <c r="M428" i="20"/>
  <c r="M426" i="20" s="1"/>
  <c r="M455" i="20"/>
  <c r="M454" i="20" s="1"/>
  <c r="M490" i="20"/>
  <c r="M485" i="20" s="1"/>
  <c r="G292" i="20"/>
  <c r="M21" i="20"/>
  <c r="M20" i="20" s="1"/>
  <c r="M59" i="20"/>
  <c r="M38" i="20" s="1"/>
  <c r="M146" i="20"/>
  <c r="M101" i="20" s="1"/>
  <c r="M247" i="20"/>
  <c r="M197" i="20" s="1"/>
  <c r="G449" i="20"/>
  <c r="M443" i="20"/>
  <c r="M442" i="20" s="1"/>
  <c r="M9" i="20"/>
  <c r="M8" i="20" s="1"/>
  <c r="M424" i="20"/>
  <c r="M423" i="20" s="1"/>
  <c r="M14" i="14"/>
  <c r="M505" i="14"/>
  <c r="M628" i="14"/>
  <c r="M428" i="14"/>
  <c r="M138" i="14"/>
  <c r="M589" i="14"/>
  <c r="G138" i="14"/>
  <c r="G554" i="14"/>
  <c r="G589" i="14"/>
  <c r="G14" i="14"/>
  <c r="M60" i="14"/>
  <c r="M48" i="14" s="1"/>
  <c r="M159" i="14"/>
  <c r="M158" i="14" s="1"/>
  <c r="M399" i="14"/>
  <c r="M398" i="14" s="1"/>
  <c r="M580" i="14"/>
  <c r="M576" i="14" s="1"/>
  <c r="G628" i="14"/>
  <c r="M9" i="14"/>
  <c r="M8" i="14" s="1"/>
  <c r="M368" i="14"/>
  <c r="M367" i="14" s="1"/>
  <c r="M437" i="14"/>
  <c r="M436" i="14" s="1"/>
  <c r="M247" i="14"/>
  <c r="M246" i="14" s="1"/>
  <c r="M248" i="7"/>
  <c r="M264" i="7"/>
  <c r="M84" i="7"/>
  <c r="M245" i="7"/>
  <c r="M244" i="7" s="1"/>
  <c r="M319" i="7"/>
  <c r="M318" i="7" s="1"/>
  <c r="M342" i="7"/>
  <c r="M340" i="7" s="1"/>
  <c r="G264" i="7"/>
  <c r="M53" i="7"/>
  <c r="M42" i="7" s="1"/>
  <c r="M96" i="7"/>
  <c r="M95" i="7" s="1"/>
  <c r="M191" i="7"/>
  <c r="M152" i="7" s="1"/>
  <c r="M299" i="7"/>
  <c r="M298" i="7" s="1"/>
  <c r="M9" i="7"/>
  <c r="M8" i="7" s="1"/>
  <c r="G313" i="7"/>
  <c r="M217" i="7"/>
  <c r="M216" i="7" s="1"/>
  <c r="M227" i="7"/>
  <c r="M226" i="7" s="1"/>
  <c r="M220" i="7"/>
  <c r="M219" i="7" s="1"/>
  <c r="G654" i="14" l="1"/>
  <c r="I23" i="2" s="1"/>
  <c r="G536" i="39"/>
  <c r="I40" i="2" s="1"/>
  <c r="G497" i="20"/>
  <c r="I32" i="2" s="1"/>
  <c r="G349" i="7"/>
  <c r="I15" i="2" s="1"/>
  <c r="I21" i="2" s="1"/>
  <c r="G109" i="50"/>
  <c r="I49" i="2" s="1"/>
  <c r="I38" i="2" l="1"/>
  <c r="I30" i="2"/>
  <c r="BK28" i="59" l="1"/>
  <c r="BI28" i="59"/>
  <c r="BH28" i="59"/>
  <c r="BG28" i="59"/>
  <c r="BF28" i="59"/>
  <c r="T28" i="59"/>
  <c r="R28" i="59"/>
  <c r="P28" i="59"/>
  <c r="J28" i="59"/>
  <c r="BE28" i="59" s="1"/>
  <c r="BK27" i="59"/>
  <c r="BK26" i="59" s="1"/>
  <c r="BI27" i="59"/>
  <c r="BH27" i="59"/>
  <c r="BG27" i="59"/>
  <c r="BF27" i="59"/>
  <c r="T27" i="59"/>
  <c r="R27" i="59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J23" i="59"/>
  <c r="BE23" i="59" s="1"/>
  <c r="BK21" i="59"/>
  <c r="BI21" i="59"/>
  <c r="BH21" i="59"/>
  <c r="BG21" i="59"/>
  <c r="BF21" i="59"/>
  <c r="T21" i="59"/>
  <c r="R21" i="59"/>
  <c r="P21" i="59"/>
  <c r="J21" i="59"/>
  <c r="BE21" i="59" s="1"/>
  <c r="BK20" i="59"/>
  <c r="BI20" i="59"/>
  <c r="BH20" i="59"/>
  <c r="BG20" i="59"/>
  <c r="BF20" i="59"/>
  <c r="T20" i="59"/>
  <c r="R20" i="59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T17" i="59" s="1"/>
  <c r="R18" i="59"/>
  <c r="P18" i="59"/>
  <c r="J18" i="59"/>
  <c r="BE18" i="59" s="1"/>
  <c r="BK17" i="59"/>
  <c r="J17" i="59" s="1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T8" i="59"/>
  <c r="R8" i="59"/>
  <c r="P8" i="59"/>
  <c r="J8" i="59"/>
  <c r="BE8" i="59" s="1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P4" i="59"/>
  <c r="J4" i="59"/>
  <c r="BE4" i="59" s="1"/>
  <c r="A62" i="2"/>
  <c r="P3" i="59" l="1"/>
  <c r="R17" i="59"/>
  <c r="T26" i="59"/>
  <c r="T25" i="59" s="1"/>
  <c r="R3" i="59"/>
  <c r="P17" i="59"/>
  <c r="P22" i="59"/>
  <c r="R26" i="59"/>
  <c r="R25" i="59" s="1"/>
  <c r="BK3" i="59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  <c r="J89" i="57" l="1"/>
  <c r="J117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<sst xmlns="http://schemas.openxmlformats.org/spreadsheetml/2006/main" count="33015" uniqueCount="5160">
  <si>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</si>
  <si>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</si>
  <si>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</si>
  <si>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</si>
  <si>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</si>
  <si>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</si>
  <si>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</si>
  <si>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</si>
  <si>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</si>
  <si>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</si>
  <si>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</si>
  <si>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</si>
  <si>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</si>
  <si>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</si>
  <si>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</si>
  <si>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</si>
  <si>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</si>
  <si>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</si>
  <si>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</si>
  <si>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</si>
  <si>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</si>
  <si>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</si>
  <si>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</si>
  <si>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</si>
  <si>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</si>
  <si>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</si>
  <si>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</si>
  <si>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</si>
  <si>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</si>
  <si>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</si>
  <si>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</si>
  <si>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</si>
  <si>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</si>
  <si>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</si>
  <si>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</si>
  <si>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</si>
  <si>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</si>
  <si>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</si>
  <si>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</si>
  <si>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</si>
  <si>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</si>
  <si>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</si>
  <si>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</si>
  <si>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</si>
  <si>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</si>
  <si>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</si>
  <si>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</si>
  <si>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</si>
  <si>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</si>
  <si>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</si>
  <si>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</si>
  <si>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</si>
  <si>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</si>
  <si>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</si>
  <si>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</si>
  <si>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</si>
  <si>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</si>
  <si>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</si>
  <si>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</si>
  <si>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</si>
  <si>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</si>
  <si>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</si>
  <si>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</si>
  <si>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</si>
  <si>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</si>
  <si>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</si>
  <si>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</si>
  <si>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</si>
  <si>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</si>
  <si>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</si>
  <si>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</si>
  <si>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</si>
  <si>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</si>
  <si>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</si>
  <si>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</si>
  <si>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</si>
  <si>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</si>
  <si>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</si>
  <si>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</si>
  <si>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</si>
  <si>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</si>
  <si>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</si>
  <si>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</si>
  <si>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</si>
  <si>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</si>
  <si>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</si>
  <si>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</si>
  <si>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</si>
  <si>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</si>
  <si>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</si>
  <si>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</si>
  <si>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</si>
  <si>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</si>
  <si>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</si>
  <si>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</si>
  <si>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</si>
  <si>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</si>
  <si>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</si>
  <si>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</si>
  <si>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</si>
  <si>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</si>
  <si>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</si>
  <si>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</si>
  <si>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</si>
  <si>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</si>
  <si>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</si>
  <si>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</si>
  <si>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</si>
  <si>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</si>
  <si>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</si>
  <si>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</si>
  <si>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</si>
  <si>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</si>
  <si>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</si>
  <si>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</si>
  <si>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</si>
  <si>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</si>
  <si>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</si>
  <si>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</si>
  <si>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</si>
  <si>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</si>
  <si>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</si>
  <si>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</si>
  <si>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</si>
  <si>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</si>
  <si>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</si>
  <si>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</si>
  <si>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</si>
  <si>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</si>
  <si>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</si>
  <si>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</si>
  <si>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</si>
  <si>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</si>
  <si>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</si>
  <si>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</si>
  <si>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</si>
  <si>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</si>
  <si>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</si>
  <si>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</si>
  <si>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</si>
  <si>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</si>
  <si>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</si>
  <si>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</si>
  <si>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</si>
  <si>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</si>
  <si>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</si>
  <si>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</si>
  <si>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</si>
  <si>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</si>
  <si>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</si>
  <si>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</si>
  <si>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</si>
  <si>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</si>
  <si>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</si>
  <si>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</si>
  <si>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</si>
  <si>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</si>
  <si>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</si>
  <si>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</si>
  <si>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</si>
  <si>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</si>
  <si>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</si>
  <si>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</si>
  <si>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</si>
  <si>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</si>
  <si>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</si>
  <si>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</si>
  <si>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</si>
  <si>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</si>
  <si>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</si>
  <si>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</si>
  <si>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</si>
  <si>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</si>
  <si>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</si>
  <si>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</si>
  <si>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</si>
  <si>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</si>
  <si>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</si>
  <si>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</si>
  <si>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</si>
  <si>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</si>
  <si>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</si>
  <si>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</si>
  <si>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</si>
  <si>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</si>
  <si>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</si>
  <si>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</si>
  <si>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</si>
  <si>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</si>
  <si>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</si>
  <si>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</si>
  <si>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</si>
  <si>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</si>
  <si>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</si>
  <si>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</si>
  <si>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</si>
  <si>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</si>
  <si>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</si>
  <si>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</si>
  <si>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</si>
  <si>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</si>
  <si>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</si>
  <si>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</si>
  <si>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</si>
  <si>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</si>
  <si>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</si>
  <si>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</si>
  <si>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</si>
  <si>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</si>
  <si>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</si>
  <si>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</si>
  <si>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</si>
  <si>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</si>
  <si>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</si>
  <si>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</si>
  <si>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</si>
  <si>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</si>
  <si>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</si>
  <si>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</si>
  <si>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</si>
  <si>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</si>
  <si>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</si>
  <si>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</si>
  <si>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</si>
  <si>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</si>
  <si>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</si>
  <si>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</si>
  <si>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</si>
  <si>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</si>
  <si>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</si>
  <si>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</si>
  <si>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</si>
  <si>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</si>
  <si>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</si>
  <si>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</si>
  <si>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</si>
  <si>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</si>
  <si>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</si>
  <si>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</si>
  <si>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</si>
  <si>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</si>
  <si>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</si>
  <si>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</si>
  <si>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</si>
  <si>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</si>
  <si>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</si>
  <si>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</si>
  <si>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</si>
  <si>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</si>
  <si>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</si>
  <si>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</si>
  <si>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</si>
  <si>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</si>
  <si>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</si>
  <si>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</si>
  <si>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</si>
  <si>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</si>
  <si>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</si>
  <si>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</si>
  <si>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</si>
  <si>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</si>
  <si>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</si>
  <si>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</si>
  <si>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</si>
  <si>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</si>
  <si>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</si>
  <si>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</si>
  <si>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</si>
  <si>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</si>
  <si>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</si>
  <si>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</si>
  <si>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</si>
  <si>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</si>
  <si>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</si>
  <si>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</si>
  <si>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</si>
  <si>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</si>
  <si>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</si>
  <si>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</si>
  <si>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</si>
  <si>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</si>
  <si>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</si>
  <si>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</si>
  <si>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</si>
  <si>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</si>
  <si>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</si>
  <si>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</si>
  <si>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</si>
  <si>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</si>
  <si>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</si>
  <si>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</si>
  <si>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</si>
  <si>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</si>
  <si>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</si>
  <si>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</si>
  <si>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</si>
  <si>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</si>
  <si>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</si>
  <si>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</si>
  <si>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</si>
  <si>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</si>
  <si>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</si>
  <si>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</si>
  <si>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</si>
  <si>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</si>
  <si>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</si>
  <si>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</si>
  <si>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</si>
  <si>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</si>
  <si>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</si>
  <si>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</si>
  <si>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</si>
  <si>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</si>
  <si>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</si>
  <si>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</si>
  <si>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</si>
  <si>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</si>
  <si>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</si>
  <si>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</si>
  <si>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</si>
  <si>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</si>
  <si>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</si>
  <si>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</si>
  <si>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</si>
  <si>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</si>
  <si>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</si>
  <si>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</si>
  <si>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</si>
  <si>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</si>
  <si>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</si>
  <si>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</si>
  <si>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</si>
  <si>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</si>
  <si>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</si>
  <si>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</si>
  <si>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</si>
  <si>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</si>
  <si>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</si>
  <si>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</si>
  <si>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</si>
  <si>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</si>
  <si>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</si>
  <si>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</si>
  <si>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</si>
  <si>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</si>
  <si>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</si>
  <si>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</si>
  <si>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</si>
  <si>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</si>
  <si>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</si>
  <si>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</si>
  <si>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</si>
  <si>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</si>
  <si>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</si>
  <si>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</si>
  <si>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</si>
  <si>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</si>
  <si>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</si>
  <si>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</si>
  <si>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</si>
  <si>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</si>
  <si>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</si>
  <si>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</si>
  <si>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</si>
  <si>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</si>
  <si>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</si>
  <si>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</si>
  <si>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</si>
  <si>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</si>
  <si>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</si>
  <si>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</si>
  <si>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</si>
  <si>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</si>
  <si>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</si>
  <si>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</si>
  <si>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</si>
  <si>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</si>
  <si>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</si>
  <si>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</si>
  <si>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</si>
  <si>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</si>
  <si>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</si>
  <si>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</si>
  <si>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</si>
  <si>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</si>
  <si>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</si>
  <si>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</si>
  <si>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</si>
  <si>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</si>
  <si>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</si>
  <si>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</si>
  <si>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</si>
  <si>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</si>
  <si>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</si>
  <si>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</si>
  <si>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</si>
  <si>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</si>
  <si>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</si>
  <si>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</si>
  <si>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</si>
  <si>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</si>
  <si>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</si>
  <si>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</si>
  <si>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</si>
  <si>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</si>
  <si>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</si>
  <si>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</si>
  <si>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</si>
  <si>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</si>
  <si>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</si>
  <si>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</si>
  <si>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</si>
  <si>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</si>
  <si>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</si>
  <si>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</si>
  <si>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</si>
  <si>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</si>
  <si>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</si>
  <si>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</si>
  <si>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</si>
  <si>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</si>
  <si>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</si>
  <si>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</si>
  <si>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</si>
  <si>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</si>
  <si>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</si>
  <si>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</si>
  <si>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</si>
  <si>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</si>
  <si>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</si>
  <si>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</si>
  <si>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</si>
  <si>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</si>
  <si>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</si>
  <si>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</si>
  <si>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</si>
  <si>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</si>
  <si>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</si>
  <si>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</si>
  <si>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</si>
  <si>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</si>
  <si>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</si>
  <si>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</si>
  <si>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</si>
  <si>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</si>
  <si>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</si>
  <si>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</si>
  <si>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</si>
  <si>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</si>
  <si>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</si>
  <si>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</si>
  <si>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</si>
  <si>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</si>
  <si>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</si>
  <si>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</si>
  <si>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</si>
  <si>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</si>
  <si>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</si>
  <si>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</si>
  <si>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</si>
  <si>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</si>
  <si>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</si>
  <si>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</si>
  <si>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</si>
  <si>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</si>
  <si>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</si>
  <si>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</si>
  <si>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</si>
  <si>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</si>
  <si>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</si>
  <si>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</si>
  <si>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</si>
  <si>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</si>
  <si>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</si>
  <si>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</si>
  <si>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</si>
  <si>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</si>
  <si>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</si>
  <si>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</si>
  <si>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</si>
  <si>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</si>
  <si>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</si>
  <si>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</si>
  <si>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</si>
  <si>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</si>
  <si>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</si>
  <si>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</si>
  <si>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</si>
  <si>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</si>
  <si>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</si>
  <si>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</si>
  <si>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</si>
  <si>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</si>
  <si>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</si>
  <si>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</si>
  <si>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</si>
  <si>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</si>
  <si>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</si>
  <si>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</si>
  <si>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</si>
  <si>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</si>
  <si>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</si>
  <si>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</si>
  <si>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</si>
  <si>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</si>
  <si>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</si>
  <si>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</si>
  <si>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</si>
  <si>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</si>
  <si>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</si>
  <si>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</si>
  <si>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</si>
  <si>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</si>
  <si>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</si>
  <si>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</si>
  <si>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</si>
  <si>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</si>
  <si>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</si>
  <si>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</si>
  <si>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</si>
  <si>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</si>
  <si>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</si>
  <si>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</si>
  <si>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</si>
  <si>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</si>
  <si>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</si>
  <si>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</si>
  <si>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</si>
  <si>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</si>
  <si>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</si>
  <si>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</si>
  <si>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</si>
  <si>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</si>
  <si>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</si>
  <si>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</si>
  <si>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</si>
  <si>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</si>
  <si>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</si>
  <si>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</si>
  <si>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</si>
  <si>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</si>
  <si>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</si>
  <si>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</si>
  <si>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</si>
  <si>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</si>
  <si>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</si>
  <si>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</si>
  <si>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</si>
  <si>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</si>
  <si>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</si>
  <si>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</si>
  <si>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</si>
  <si>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</si>
  <si>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</si>
  <si>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</si>
  <si>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</si>
  <si>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</si>
  <si>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</si>
  <si>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</si>
  <si>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</si>
  <si>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</si>
  <si>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</si>
  <si>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</si>
  <si>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</si>
  <si>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</si>
  <si>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</si>
  <si>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</si>
  <si>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</si>
  <si>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</si>
  <si>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</si>
  <si>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</si>
  <si>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</si>
  <si>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</si>
  <si>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</si>
  <si>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</si>
  <si>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</si>
  <si>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</si>
  <si>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</si>
  <si>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</si>
  <si>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</si>
  <si>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</si>
  <si>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</si>
  <si>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</si>
  <si>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</si>
  <si>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</si>
  <si>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</si>
  <si>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</si>
  <si>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</si>
  <si>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</si>
  <si>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</si>
  <si>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</si>
  <si>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</si>
  <si>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</si>
  <si>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</si>
  <si>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</si>
  <si>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</si>
  <si>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</si>
  <si>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</si>
  <si>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</si>
  <si>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</si>
  <si>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</si>
  <si>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</si>
  <si>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</si>
  <si>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</si>
  <si>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</si>
  <si>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</si>
  <si>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</si>
  <si>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</si>
  <si>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</si>
  <si>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</si>
  <si>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</si>
  <si>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</si>
  <si>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</si>
  <si>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</si>
  <si>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</si>
  <si>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</si>
  <si>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</si>
  <si>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</si>
  <si>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</si>
  <si>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</si>
  <si>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</si>
  <si>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</si>
  <si>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</si>
  <si>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</si>
  <si>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</si>
  <si>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</si>
  <si>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</si>
  <si>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</si>
  <si>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</si>
  <si>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</si>
  <si>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</si>
  <si>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</si>
  <si>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</si>
  <si>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</si>
  <si>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</si>
  <si>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</si>
  <si>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</si>
  <si>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</si>
  <si>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</si>
  <si>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</si>
  <si>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</si>
  <si>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</si>
  <si>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</si>
  <si>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</si>
  <si>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</si>
  <si>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</si>
  <si>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</si>
  <si>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</si>
  <si>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</si>
  <si>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</si>
  <si>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</si>
  <si>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</si>
  <si>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</si>
  <si>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</si>
  <si>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</si>
  <si>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</si>
  <si>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</si>
  <si>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</si>
  <si>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</si>
  <si>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</si>
  <si>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</si>
  <si>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</si>
  <si>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</si>
  <si>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</si>
  <si>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</si>
  <si>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</si>
  <si>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</si>
  <si>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</si>
  <si>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</si>
  <si>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</si>
  <si>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</si>
  <si>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</si>
  <si>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</si>
  <si>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</si>
  <si>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</si>
  <si>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</si>
  <si>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</si>
  <si>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</si>
  <si>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</si>
  <si>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</si>
  <si>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</si>
  <si>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</si>
  <si>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</si>
  <si>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</si>
  <si>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</si>
  <si>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</si>
  <si>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</si>
  <si>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</si>
  <si>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</si>
  <si>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</si>
  <si>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</si>
  <si>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</si>
  <si>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</si>
  <si>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</si>
  <si>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</si>
  <si>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</si>
  <si>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</si>
  <si>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</si>
  <si>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</si>
  <si>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</si>
  <si>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</si>
  <si>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</si>
  <si>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</si>
  <si>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</si>
  <si>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</si>
  <si>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</si>
  <si>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</si>
  <si>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</si>
  <si>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</si>
  <si>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</si>
  <si>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</si>
  <si>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</si>
  <si>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</si>
  <si>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</si>
  <si>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</si>
  <si>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</si>
  <si>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</si>
  <si>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</si>
  <si>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</si>
  <si>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</si>
  <si>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</si>
  <si>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</si>
  <si>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</si>
  <si>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</si>
  <si>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</si>
  <si>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</si>
  <si>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</si>
  <si>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</si>
  <si>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</si>
  <si>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</si>
  <si>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</si>
  <si>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</si>
  <si>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</si>
  <si>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</si>
  <si>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</si>
  <si>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</si>
  <si>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</si>
  <si>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</si>
  <si>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</si>
  <si>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</si>
  <si>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</si>
  <si>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</si>
  <si>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</si>
  <si>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</si>
  <si>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</si>
  <si>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</si>
  <si>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</si>
  <si>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</si>
  <si>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</si>
  <si>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</si>
  <si>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</si>
  <si>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</si>
  <si>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</si>
  <si>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</si>
  <si>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</si>
  <si>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</si>
  <si>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</si>
  <si>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</si>
  <si>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</si>
  <si>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</si>
  <si>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</si>
  <si>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</si>
  <si>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</si>
  <si>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</si>
  <si>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</si>
  <si>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</si>
  <si>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</si>
  <si>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</si>
  <si>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</si>
  <si>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</si>
  <si>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</si>
  <si>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</si>
  <si>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</si>
  <si>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</si>
  <si>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</si>
  <si>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</si>
  <si>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</si>
  <si>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</si>
  <si>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</si>
  <si>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</si>
  <si>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</si>
  <si>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</si>
  <si>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</si>
  <si>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</si>
  <si>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</si>
  <si>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</si>
  <si>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</si>
  <si>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</si>
  <si>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</si>
  <si>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</si>
  <si>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</si>
  <si>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</si>
  <si>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</si>
  <si>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</si>
  <si>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</si>
  <si>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</si>
  <si>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</si>
  <si>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</si>
  <si>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</si>
  <si>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</si>
  <si>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</si>
  <si>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</si>
  <si>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</si>
  <si>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</si>
  <si>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</si>
  <si>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</si>
  <si>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</si>
  <si>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</si>
  <si>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</si>
  <si>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</si>
  <si>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</si>
  <si>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</si>
  <si>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</si>
  <si>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</si>
  <si>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</si>
  <si>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</si>
  <si>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</si>
  <si>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</si>
  <si>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</si>
  <si>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</si>
  <si>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</si>
  <si>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</si>
  <si>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</si>
  <si>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</si>
  <si>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</si>
  <si>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</si>
  <si>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</si>
  <si>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</si>
  <si>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</si>
  <si>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</si>
  <si>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</si>
  <si>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</si>
  <si>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</si>
  <si>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</si>
  <si>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</si>
  <si>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</si>
  <si>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</si>
  <si>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</si>
  <si>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</si>
  <si>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</si>
  <si>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</si>
  <si>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</si>
  <si>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</si>
  <si>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</si>
  <si>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</si>
  <si>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</si>
  <si>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</si>
  <si>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</si>
  <si>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</si>
  <si>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</si>
  <si>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</si>
  <si>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</si>
  <si>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</si>
  <si>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</si>
  <si>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</si>
  <si>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</si>
  <si>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</si>
  <si>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</si>
  <si>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</si>
  <si>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</si>
  <si>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</si>
  <si>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</si>
  <si>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</si>
  <si>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</si>
  <si>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</si>
  <si>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</si>
  <si>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</si>
  <si>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</si>
  <si>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</si>
  <si>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</si>
  <si>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</si>
  <si>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</si>
  <si>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</si>
  <si>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</si>
  <si>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</si>
  <si>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</si>
  <si>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</si>
  <si>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</si>
  <si>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</si>
  <si>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</si>
  <si>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</si>
  <si>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</si>
  <si>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</si>
  <si>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</si>
  <si>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</si>
  <si>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</si>
  <si>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</si>
  <si>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</si>
  <si>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</si>
  <si>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</si>
  <si>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</si>
  <si>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</si>
  <si>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</si>
  <si>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</si>
  <si>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</si>
  <si>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</si>
  <si>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</si>
  <si>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</si>
  <si>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</si>
  <si>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</si>
  <si>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</si>
  <si>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</si>
  <si>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</si>
  <si>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</si>
  <si>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</si>
  <si>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</si>
  <si>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</si>
  <si>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</si>
  <si>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</si>
  <si>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</si>
  <si>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</si>
  <si>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</si>
  <si>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</si>
  <si>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</si>
  <si>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</si>
  <si>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</si>
  <si>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</si>
  <si>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</si>
  <si>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</si>
  <si>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</si>
  <si>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</si>
  <si>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</si>
  <si>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</si>
  <si>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</si>
  <si>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</si>
  <si>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</si>
  <si>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</si>
  <si>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</si>
  <si>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</si>
  <si>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</si>
  <si>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</si>
  <si>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</si>
  <si>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</si>
  <si>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</si>
  <si>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</si>
  <si>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</si>
  <si>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</si>
  <si>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</si>
  <si>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</si>
  <si>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</si>
  <si>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</si>
  <si>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</si>
  <si>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</si>
  <si>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</si>
  <si>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</si>
  <si>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</si>
  <si>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</si>
  <si>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</si>
  <si>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</si>
  <si>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</si>
  <si>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</si>
  <si>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</si>
  <si>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</si>
  <si>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</si>
  <si>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</si>
  <si>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</si>
  <si>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</si>
  <si>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</si>
  <si>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</si>
  <si>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</si>
  <si>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</si>
  <si>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</si>
  <si>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</si>
  <si>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</si>
  <si>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</si>
  <si>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</si>
  <si>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</si>
  <si>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</si>
  <si>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</si>
  <si>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</si>
  <si>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</si>
  <si>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</si>
  <si>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</si>
  <si>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</si>
  <si>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</si>
  <si>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</si>
  <si>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</si>
  <si>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</si>
  <si>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</si>
  <si>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</si>
  <si>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</si>
  <si>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</si>
  <si>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</si>
  <si>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</si>
  <si>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</si>
  <si>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</si>
  <si>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</si>
  <si>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</si>
  <si>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</si>
  <si>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</si>
  <si>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</si>
  <si>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</si>
  <si>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</si>
  <si>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</si>
  <si>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</si>
  <si>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</si>
  <si>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</si>
  <si>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</si>
  <si>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</si>
  <si>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</si>
  <si>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</si>
  <si>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</si>
  <si>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</si>
  <si>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</si>
  <si>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</si>
  <si>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</si>
  <si>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</si>
  <si>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</si>
  <si>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</si>
  <si>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</si>
  <si>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</si>
  <si>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</si>
  <si>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</si>
  <si>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</si>
  <si>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</si>
  <si>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</si>
  <si>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</si>
  <si>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</si>
  <si>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</si>
  <si>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</si>
  <si>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</si>
  <si>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</si>
  <si>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</si>
  <si>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</si>
  <si>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</si>
  <si>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</si>
  <si>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</si>
  <si>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</si>
  <si>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</si>
  <si>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</si>
  <si>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</si>
  <si>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</si>
  <si>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</si>
  <si>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</si>
  <si>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</si>
  <si>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</si>
  <si>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</si>
  <si>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</si>
  <si>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</si>
  <si>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</si>
  <si>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</si>
  <si>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</si>
  <si>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</si>
  <si>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</si>
  <si>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</si>
  <si>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</si>
  <si>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</si>
  <si>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</si>
  <si>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</si>
  <si>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</si>
  <si>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</si>
  <si>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</si>
  <si>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</si>
  <si>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</si>
  <si>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</si>
  <si>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</si>
  <si>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</si>
  <si>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</si>
  <si>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</si>
  <si>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</si>
  <si>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</si>
  <si>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</si>
  <si>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</si>
  <si>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</si>
  <si>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</si>
  <si>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</si>
  <si>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</si>
  <si>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</si>
  <si>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</si>
  <si>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</si>
  <si>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</si>
  <si>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</si>
  <si>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</si>
  <si>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</si>
  <si>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</si>
  <si>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</si>
  <si>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</si>
  <si>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</si>
  <si>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</si>
  <si>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</si>
  <si>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</si>
  <si>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</si>
  <si>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</si>
  <si>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</si>
  <si>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</si>
  <si>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</si>
  <si>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</si>
  <si>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</si>
  <si>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</si>
  <si>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</si>
  <si>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</si>
  <si>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</si>
  <si>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</si>
  <si>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</si>
  <si>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</si>
  <si>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</si>
  <si>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</si>
  <si>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</si>
  <si>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</si>
  <si>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</si>
  <si>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</si>
  <si>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</si>
  <si>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</si>
  <si>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</si>
  <si>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</si>
  <si>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</si>
  <si>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</si>
  <si>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</si>
  <si>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</si>
  <si>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</si>
  <si>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</si>
  <si>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</si>
  <si>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</si>
  <si>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</si>
  <si>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</si>
  <si>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</si>
  <si>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</si>
  <si>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</si>
  <si>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</si>
  <si>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</si>
  <si>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</si>
  <si>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</si>
  <si>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</si>
  <si>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</si>
  <si>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</si>
  <si>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</si>
  <si>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</si>
  <si>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</si>
  <si>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</si>
  <si>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</si>
  <si>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</si>
  <si>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</si>
  <si>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</si>
  <si>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</si>
  <si>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</si>
  <si>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</si>
  <si>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</si>
  <si>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</si>
  <si>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</si>
  <si>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</si>
  <si>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</si>
  <si>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</si>
  <si>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</si>
  <si>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</si>
  <si>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</si>
  <si>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</si>
  <si>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</si>
  <si>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</si>
  <si>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</si>
  <si>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</si>
  <si>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</si>
  <si>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</si>
  <si>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</si>
  <si>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</si>
  <si>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</si>
  <si>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</si>
  <si>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</si>
  <si>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</si>
  <si>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</si>
  <si>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</si>
  <si>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</si>
  <si>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</si>
  <si>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</si>
  <si>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</si>
  <si>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</si>
  <si>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</si>
  <si>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</si>
  <si>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</si>
  <si>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</si>
  <si>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</si>
  <si>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</si>
  <si>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</si>
  <si>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</si>
  <si>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</si>
  <si>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</si>
  <si>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</si>
  <si>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</si>
  <si>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</si>
  <si>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</si>
  <si>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</si>
  <si>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</si>
  <si>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</si>
  <si>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</si>
  <si>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</si>
  <si>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</si>
  <si>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</si>
  <si>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</si>
  <si>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</si>
  <si>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</si>
  <si>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</si>
  <si>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</si>
  <si>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</si>
  <si>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</si>
  <si>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</si>
  <si>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</si>
  <si>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</si>
  <si>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</si>
  <si>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</si>
  <si>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</si>
  <si>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</si>
  <si>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</si>
  <si>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</si>
  <si>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</si>
  <si>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</si>
  <si>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</si>
  <si>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</si>
  <si>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</si>
  <si>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</si>
  <si>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</si>
  <si>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</si>
  <si>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</si>
  <si>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</si>
  <si>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</si>
  <si>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</si>
  <si>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</si>
  <si>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</si>
  <si>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</si>
  <si>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</si>
  <si>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</si>
  <si>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</si>
  <si>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</si>
  <si>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</si>
  <si>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</si>
  <si>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</si>
  <si>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</si>
  <si>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</si>
  <si>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</si>
  <si>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</si>
  <si>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</si>
  <si>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</si>
  <si>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</si>
  <si>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</si>
  <si>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</si>
  <si>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</si>
  <si>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</si>
  <si>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</si>
  <si>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</si>
  <si>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</si>
  <si>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</si>
  <si>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</si>
  <si>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</si>
  <si>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</si>
  <si>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</si>
  <si>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</si>
  <si>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</si>
  <si>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</si>
  <si>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</si>
  <si>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</si>
  <si>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</si>
  <si>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</si>
  <si>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</si>
  <si>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</si>
  <si>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</si>
  <si>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</si>
  <si>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</si>
  <si>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</si>
  <si>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</si>
  <si>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</si>
  <si>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</si>
  <si>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</si>
  <si>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</si>
  <si>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</si>
  <si>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</si>
  <si>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</si>
  <si>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</si>
  <si>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</si>
  <si>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</si>
  <si>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</si>
  <si>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</si>
  <si>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</si>
  <si>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</si>
  <si>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</si>
  <si>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</si>
  <si>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</si>
  <si>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</si>
  <si>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</si>
  <si>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</si>
  <si>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</si>
  <si>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</si>
  <si>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</si>
  <si>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</si>
  <si>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</si>
  <si>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</si>
  <si>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</si>
  <si>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</si>
  <si>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</si>
  <si>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</si>
  <si>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</si>
  <si>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</si>
  <si>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</si>
  <si>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</si>
  <si>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</si>
  <si>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</si>
  <si>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</si>
  <si>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</si>
  <si>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</si>
  <si>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</si>
  <si>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</si>
  <si>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</si>
  <si>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</si>
  <si>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</si>
  <si>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</si>
  <si>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</si>
  <si>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</si>
  <si>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</si>
  <si>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</si>
  <si>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</si>
  <si>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</si>
  <si>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</si>
  <si>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</si>
  <si>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</si>
  <si>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</si>
  <si>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</si>
  <si>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</si>
  <si>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</si>
  <si>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</si>
  <si>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</si>
  <si>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</si>
  <si>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</si>
  <si>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</si>
  <si>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</si>
  <si>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</si>
  <si>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</si>
  <si>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</si>
  <si>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</si>
  <si>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</si>
  <si>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</si>
  <si>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</si>
  <si>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</si>
  <si>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</si>
  <si>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</si>
  <si>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</si>
  <si>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</si>
  <si>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</si>
  <si>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</si>
  <si>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</si>
  <si>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</si>
  <si>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</si>
  <si>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</si>
  <si>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</si>
  <si>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</si>
  <si>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</si>
  <si>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</si>
  <si>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</si>
  <si>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</si>
  <si>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</si>
  <si>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</si>
  <si>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</si>
  <si>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</si>
  <si>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</si>
  <si>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</si>
  <si>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</si>
  <si>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</si>
  <si>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</si>
  <si>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</si>
  <si>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</si>
  <si>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</si>
  <si>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</si>
  <si>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</si>
  <si>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</si>
  <si>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</si>
  <si>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</si>
  <si>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</si>
  <si>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</si>
  <si>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</si>
  <si>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</si>
  <si>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</si>
  <si>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</si>
  <si>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</si>
  <si>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</si>
  <si>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</si>
  <si>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</si>
  <si>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</si>
  <si>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</si>
  <si>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</si>
  <si>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</si>
  <si>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</si>
  <si>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</si>
  <si>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</si>
  <si>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</si>
  <si>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</si>
  <si>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</si>
  <si>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</si>
  <si>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</si>
  <si>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</si>
  <si>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</si>
  <si>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</si>
  <si>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</si>
  <si>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</si>
  <si>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</si>
  <si>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</si>
  <si>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</si>
  <si>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</si>
  <si>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</si>
  <si>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</si>
  <si>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</si>
  <si>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</si>
  <si>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</si>
  <si>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</si>
  <si>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</si>
  <si>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</si>
  <si>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</si>
  <si>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</si>
  <si>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</si>
  <si>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</si>
  <si>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</si>
  <si>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</si>
  <si>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</si>
  <si>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</si>
  <si>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</si>
  <si>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</si>
  <si>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</si>
  <si>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</si>
  <si>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</si>
  <si>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</si>
  <si>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</si>
  <si>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</si>
  <si>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</si>
  <si>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</si>
  <si>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</si>
  <si>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</si>
  <si>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</si>
  <si>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</si>
  <si>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</si>
  <si>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</si>
  <si>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</si>
  <si>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</si>
  <si>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</si>
  <si>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</si>
  <si>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</si>
  <si>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</si>
  <si>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</si>
  <si>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</si>
  <si>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</si>
  <si>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</si>
  <si>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</si>
  <si>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</si>
  <si>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</si>
  <si>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</si>
  <si>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</si>
  <si>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</si>
  <si>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</si>
  <si>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</si>
  <si>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</si>
  <si>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</si>
  <si>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</si>
  <si>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</si>
  <si>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</si>
  <si>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</si>
  <si>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</si>
  <si>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</si>
  <si>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</si>
  <si>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</si>
  <si>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</si>
  <si>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</si>
  <si>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</si>
  <si>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</si>
  <si>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</si>
  <si>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</si>
  <si>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</si>
  <si>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</si>
  <si>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</si>
  <si>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</si>
  <si>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</si>
  <si>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</si>
  <si>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</si>
  <si>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</si>
  <si>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</si>
  <si>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</si>
  <si>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</si>
  <si>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</si>
  <si>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</si>
  <si>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</si>
  <si>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</si>
  <si>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</si>
  <si>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</si>
  <si>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</si>
  <si>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</si>
  <si>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</si>
  <si>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</si>
  <si>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</si>
  <si>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</si>
  <si>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</si>
  <si>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</si>
  <si>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</si>
  <si>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</si>
  <si>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</si>
  <si>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</si>
  <si>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</si>
  <si>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</si>
  <si>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</si>
  <si>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</si>
  <si>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</si>
  <si>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</si>
  <si>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</si>
  <si>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</si>
  <si>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</si>
  <si>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</si>
  <si>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</si>
  <si>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</si>
  <si>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</si>
  <si>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</si>
  <si>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</si>
  <si>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</si>
  <si>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</si>
  <si>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</si>
  <si>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</si>
  <si>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</si>
  <si>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</si>
  <si>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</si>
  <si>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</si>
  <si>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</si>
  <si>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</si>
  <si>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</si>
  <si>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</si>
  <si>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</si>
  <si>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</si>
  <si>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</si>
  <si>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</si>
  <si>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</si>
  <si>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</si>
  <si>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</si>
  <si>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</si>
  <si>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</si>
  <si>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</si>
  <si>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</si>
  <si>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</si>
  <si>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</si>
  <si>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</si>
  <si>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</si>
  <si>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</si>
  <si>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</si>
  <si>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</si>
  <si>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</si>
  <si>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</si>
  <si>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</si>
  <si>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</si>
  <si>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</si>
  <si>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</si>
  <si>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</si>
  <si>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</si>
  <si>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</si>
  <si>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</si>
  <si>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</si>
  <si>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</si>
  <si>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</si>
  <si>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</si>
  <si>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</si>
  <si>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</si>
  <si>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</si>
  <si>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</si>
  <si>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</si>
  <si>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</si>
  <si>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</si>
  <si>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</si>
  <si>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</si>
  <si>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</si>
  <si>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</si>
  <si>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</si>
  <si>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</si>
  <si>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</si>
  <si>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</si>
  <si>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</si>
  <si>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</si>
  <si>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</si>
  <si>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</si>
  <si>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</si>
  <si>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</si>
  <si>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</si>
  <si>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</si>
  <si>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</si>
  <si>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</si>
  <si>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</si>
  <si>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</si>
  <si>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</si>
  <si>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</si>
  <si>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</si>
  <si>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</si>
  <si>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</si>
  <si>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</si>
  <si>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</si>
  <si>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</si>
  <si>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</si>
  <si>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</si>
  <si>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</si>
  <si>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</si>
  <si>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</si>
  <si>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</si>
  <si>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</si>
  <si>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</si>
  <si>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</si>
  <si>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</si>
  <si>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</si>
  <si>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</si>
  <si>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</si>
  <si>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</si>
  <si>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</si>
  <si>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</si>
  <si>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</si>
  <si>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</si>
  <si>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</si>
  <si>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</si>
  <si>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</si>
  <si>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</si>
  <si>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</si>
  <si>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</si>
  <si>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</si>
  <si>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</si>
  <si>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</si>
  <si>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</si>
  <si>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</si>
  <si>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</si>
  <si>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</si>
  <si>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</si>
  <si>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</si>
  <si>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</si>
  <si>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</si>
  <si>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</si>
  <si>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</si>
  <si>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</si>
  <si>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</si>
  <si>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</si>
  <si>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</si>
  <si>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</si>
  <si>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</si>
  <si>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</si>
  <si>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</si>
  <si>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</si>
  <si>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</si>
  <si>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</si>
  <si>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</si>
  <si>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</si>
  <si>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</si>
  <si>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</si>
  <si>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</si>
  <si>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</si>
  <si>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</si>
  <si>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</si>
  <si>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</si>
  <si>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</si>
  <si>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</si>
  <si>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</si>
  <si>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</si>
  <si>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</si>
  <si>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</si>
  <si>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</si>
  <si>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</si>
  <si>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</si>
  <si>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</si>
  <si>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</si>
  <si>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</si>
  <si>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</si>
  <si>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</si>
  <si>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</si>
  <si>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</si>
  <si>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</si>
  <si>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</si>
  <si>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</si>
  <si>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</si>
  <si>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</si>
  <si>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</si>
  <si>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</si>
  <si>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</si>
  <si>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</si>
  <si>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</si>
  <si>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</si>
  <si>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</si>
  <si>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</si>
  <si>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</si>
  <si>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</si>
  <si>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</si>
  <si>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</si>
  <si>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</si>
  <si>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</si>
  <si>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</si>
  <si>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</si>
  <si>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</si>
  <si>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</si>
  <si>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</si>
  <si>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</si>
  <si>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</si>
  <si>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</si>
  <si>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</si>
  <si>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</si>
  <si>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</si>
  <si>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</si>
  <si>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</si>
  <si>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</si>
  <si>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</si>
  <si>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</si>
  <si>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</si>
  <si>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</si>
  <si>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</si>
  <si>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</si>
  <si>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</si>
  <si>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</si>
  <si>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</si>
  <si>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</si>
  <si>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</si>
  <si>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</si>
  <si>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</si>
  <si>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</si>
  <si>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</si>
  <si>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</si>
  <si>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</si>
  <si>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</si>
  <si>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</si>
  <si>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</si>
  <si>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</si>
  <si>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</si>
  <si>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</si>
  <si>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</si>
  <si>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</si>
  <si>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</si>
  <si>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</si>
  <si>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</si>
  <si>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</si>
  <si>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</si>
  <si>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</si>
  <si>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</si>
  <si>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</si>
  <si>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</si>
  <si>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</si>
  <si>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</si>
  <si>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</si>
  <si>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</si>
  <si>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</si>
  <si>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</si>
  <si>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</si>
  <si>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</si>
  <si>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</si>
  <si>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</si>
  <si>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</si>
  <si>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</si>
  <si>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</si>
  <si>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</si>
  <si>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</si>
  <si>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</si>
  <si>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</si>
  <si>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</si>
  <si>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</si>
  <si>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</si>
  <si>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</si>
  <si>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</si>
  <si>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</si>
  <si>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</si>
  <si>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</si>
  <si>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</si>
  <si>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</si>
  <si>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</si>
  <si>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</si>
  <si>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</si>
  <si>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</si>
  <si>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</si>
  <si>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</si>
  <si>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</si>
  <si>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</si>
  <si>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</si>
  <si>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</si>
  <si>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</si>
  <si>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</si>
  <si>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</si>
  <si>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</si>
  <si>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</si>
  <si>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</si>
  <si>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</si>
  <si>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</si>
  <si>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</si>
  <si>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</si>
  <si>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</si>
  <si>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</si>
  <si>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</si>
  <si>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</si>
  <si>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</si>
  <si>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</si>
  <si>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</si>
  <si>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</si>
  <si>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</si>
  <si>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</si>
  <si>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</si>
  <si>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</si>
  <si>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</si>
  <si>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</si>
  <si>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</si>
  <si>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</si>
  <si>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</si>
  <si>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</si>
  <si>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</si>
  <si>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</si>
  <si>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</si>
  <si>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</si>
  <si>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</si>
  <si>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</si>
  <si>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</si>
  <si>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</si>
  <si>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</si>
  <si>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</si>
  <si>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</si>
  <si>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</si>
  <si>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</si>
  <si>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</si>
  <si>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</si>
  <si>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</si>
  <si>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</si>
  <si>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</si>
  <si>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</si>
  <si>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</si>
  <si>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</si>
  <si>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</si>
  <si>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</si>
  <si>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</si>
  <si>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</si>
  <si>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</si>
  <si>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</si>
  <si>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</si>
  <si>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</si>
  <si>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</si>
  <si>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</si>
  <si>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</si>
  <si>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</si>
  <si>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</si>
  <si>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</si>
  <si>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</si>
  <si>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</si>
  <si>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</si>
  <si>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</si>
  <si>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</si>
  <si>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</si>
  <si>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</si>
  <si>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</si>
  <si>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</si>
  <si>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</si>
  <si>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</si>
  <si>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</si>
  <si>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</si>
  <si>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</si>
  <si>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</si>
  <si>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</si>
  <si>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</si>
  <si>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</si>
  <si>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</si>
  <si>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</si>
  <si>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</si>
  <si>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</si>
  <si>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</si>
  <si>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</si>
  <si>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</si>
  <si>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</si>
  <si>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</si>
  <si>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</si>
  <si>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</si>
  <si>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</si>
  <si>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</si>
  <si>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</si>
  <si>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</si>
  <si>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</si>
  <si>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</si>
  <si>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</si>
  <si>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</si>
  <si>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</si>
  <si>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</si>
  <si>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</si>
  <si>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</si>
  <si>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</si>
  <si>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</si>
  <si>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</si>
  <si>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</si>
  <si>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</si>
  <si>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</si>
  <si>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</si>
  <si>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</si>
  <si>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</si>
  <si>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</si>
  <si>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</si>
  <si>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</si>
  <si>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</si>
  <si>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</si>
  <si>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</si>
  <si>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</si>
  <si>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</si>
  <si>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</si>
  <si>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</si>
  <si>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</si>
  <si>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</si>
  <si>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</si>
  <si>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</si>
  <si>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</si>
  <si>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</si>
  <si>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</si>
  <si>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</si>
  <si>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</si>
  <si>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</si>
  <si>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</si>
  <si>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</si>
  <si>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</si>
  <si>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</si>
  <si>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</si>
  <si>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</si>
  <si>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</si>
  <si>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</si>
  <si>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</si>
  <si>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</si>
  <si>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</si>
  <si>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</si>
  <si>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</si>
  <si>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</si>
  <si>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</si>
  <si>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</si>
  <si>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</si>
  <si>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</si>
  <si>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</si>
  <si>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</si>
  <si>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</si>
  <si>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</si>
  <si>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</si>
  <si>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</si>
  <si>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</si>
  <si>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</si>
  <si>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</si>
  <si>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</si>
  <si>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</si>
  <si>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</si>
  <si>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</si>
  <si>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</si>
  <si>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</si>
  <si>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</si>
  <si>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</si>
  <si>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</si>
  <si>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</si>
  <si>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</si>
  <si>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</si>
  <si>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</si>
  <si>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</si>
  <si>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</si>
  <si>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</si>
  <si>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</si>
  <si>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</si>
  <si>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</si>
  <si>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</si>
  <si>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</si>
  <si>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</si>
  <si>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</si>
  <si>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</si>
  <si>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</si>
  <si>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</si>
  <si>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</si>
  <si>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</si>
  <si>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</si>
  <si>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</si>
  <si>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</si>
  <si>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</si>
  <si>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</si>
  <si>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</si>
  <si>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</si>
  <si>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</si>
  <si>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</si>
  <si>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</si>
  <si>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</si>
  <si>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</si>
  <si>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</si>
  <si>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</si>
  <si>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</si>
  <si>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</si>
  <si>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</si>
  <si>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</si>
  <si>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</si>
  <si>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</si>
  <si>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</si>
  <si>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</si>
  <si>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</si>
  <si>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</si>
  <si>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</si>
  <si>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</si>
  <si>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</si>
  <si>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</si>
  <si>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</si>
  <si>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</si>
  <si>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</si>
  <si>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</si>
  <si>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</si>
  <si>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</si>
  <si>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</si>
  <si>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</si>
  <si>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</si>
  <si>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</si>
  <si>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</si>
  <si>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</si>
  <si>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</si>
  <si>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</si>
  <si>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</si>
  <si>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</si>
  <si>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</si>
  <si>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</si>
  <si>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</si>
  <si>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</si>
  <si>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</si>
  <si>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</si>
  <si>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</si>
  <si>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</si>
  <si>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</si>
  <si>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</si>
  <si>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</si>
  <si>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</si>
  <si>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</si>
  <si>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</si>
  <si>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</si>
  <si>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</si>
  <si>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</si>
  <si>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</si>
  <si>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</si>
  <si>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</si>
  <si>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</si>
  <si>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</si>
  <si>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</si>
  <si>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</si>
  <si>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</si>
  <si>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</si>
  <si>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</si>
  <si>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</si>
  <si>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</si>
  <si>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</si>
  <si>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</si>
  <si>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</si>
  <si>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</si>
  <si>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</si>
  <si>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</si>
  <si>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</si>
  <si>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</si>
  <si>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</si>
  <si>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</si>
  <si>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</si>
  <si>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</si>
  <si>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</si>
  <si>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</si>
  <si>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</si>
  <si>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</si>
  <si>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</si>
  <si>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</si>
  <si>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</si>
  <si>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</si>
  <si>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</si>
  <si>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</si>
  <si>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</si>
  <si>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</si>
  <si>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</si>
  <si>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</si>
  <si>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</si>
  <si>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</si>
  <si>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</si>
  <si>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</si>
  <si>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</si>
  <si>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</si>
  <si>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</si>
  <si>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</si>
  <si>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</si>
  <si>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</si>
  <si>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</si>
  <si>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</si>
  <si>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</si>
  <si>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</si>
  <si>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</si>
  <si>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</si>
  <si>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</si>
  <si>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</si>
  <si>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</si>
  <si>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</si>
  <si>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</si>
  <si>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</si>
  <si>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</si>
  <si>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</si>
  <si>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</si>
  <si>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</si>
  <si>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</si>
  <si>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</si>
  <si>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</si>
  <si>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</si>
  <si>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</si>
  <si>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</si>
  <si>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</si>
  <si>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</si>
  <si>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</si>
  <si>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</si>
  <si>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</si>
  <si>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</si>
  <si>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</si>
  <si>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</si>
  <si>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</si>
  <si>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</si>
  <si>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</si>
  <si>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</si>
  <si>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</si>
  <si>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</si>
  <si>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</si>
  <si>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</si>
  <si>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</si>
  <si>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</si>
  <si>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</si>
  <si>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</si>
  <si>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</si>
  <si>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</si>
  <si>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</si>
  <si>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</si>
  <si>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</si>
  <si>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</si>
  <si>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</si>
  <si>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</si>
  <si>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</si>
  <si>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</si>
  <si>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</si>
  <si>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</si>
  <si>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</si>
  <si>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</si>
  <si>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</si>
  <si>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</si>
  <si>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</si>
  <si>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</si>
  <si>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</si>
  <si>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</si>
  <si>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</si>
  <si>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</si>
  <si>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</si>
  <si>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</si>
  <si>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</si>
  <si>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</si>
  <si>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</si>
  <si>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</si>
  <si>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</si>
  <si>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</si>
  <si>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</si>
  <si>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</si>
  <si>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</si>
  <si>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</si>
  <si>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</si>
  <si>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</si>
  <si>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</si>
  <si>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</si>
  <si>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</si>
  <si>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</si>
  <si>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</si>
  <si>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</si>
  <si>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</si>
  <si>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</si>
  <si>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</si>
  <si>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</si>
  <si>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</si>
  <si>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</si>
  <si>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</si>
  <si>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</si>
  <si>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</si>
  <si>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</si>
  <si>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</si>
  <si>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</si>
  <si>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</si>
  <si>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</si>
  <si>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</si>
  <si>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</si>
  <si>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</si>
  <si>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</si>
  <si>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</si>
  <si>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</si>
  <si>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</si>
  <si>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</si>
  <si>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</si>
  <si>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</si>
  <si>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</si>
  <si>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</si>
  <si>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</si>
  <si>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</si>
  <si>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</si>
  <si>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</si>
  <si>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</si>
  <si>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</si>
  <si>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</si>
  <si>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</si>
  <si>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</si>
  <si>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</si>
  <si>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</si>
  <si>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</si>
  <si>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</si>
  <si>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</si>
  <si>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</si>
  <si>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</si>
  <si>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</si>
  <si>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</si>
  <si>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</si>
  <si>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</si>
  <si>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</si>
  <si>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</si>
  <si>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</si>
  <si>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</si>
  <si>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</si>
  <si>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</si>
  <si>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</si>
  <si>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</si>
  <si>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</si>
  <si>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</si>
  <si>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</si>
  <si>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</si>
  <si>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</si>
  <si>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</si>
  <si>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</si>
  <si>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</si>
  <si>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</si>
  <si>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</si>
  <si>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</si>
  <si>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</si>
  <si>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</si>
  <si>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</si>
  <si>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</si>
  <si>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</si>
  <si>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</si>
  <si>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</si>
  <si>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</si>
  <si>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</si>
  <si>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</si>
  <si>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</si>
  <si>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</si>
  <si>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</si>
  <si>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</si>
  <si>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</si>
  <si>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</si>
  <si>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</si>
  <si>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</si>
  <si>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</si>
  <si>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</si>
  <si>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</si>
  <si>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</si>
  <si>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</si>
  <si>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</si>
  <si>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</si>
  <si>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</si>
  <si>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</si>
  <si>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</si>
  <si>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</si>
  <si>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</si>
  <si>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</si>
  <si>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</si>
  <si>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</si>
  <si>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</si>
  <si>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</si>
  <si>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</si>
  <si>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</si>
  <si>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</si>
  <si>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</si>
  <si>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</si>
  <si>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</si>
  <si>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</si>
  <si>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</si>
  <si>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</si>
  <si>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</si>
  <si>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</si>
  <si>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</si>
  <si>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</si>
  <si>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</si>
  <si>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</si>
  <si>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</si>
  <si>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</si>
  <si>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</si>
  <si>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</si>
  <si>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</si>
  <si>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</si>
  <si>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</si>
  <si>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</si>
  <si>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</si>
  <si>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</si>
  <si>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</si>
  <si>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</si>
  <si>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</si>
  <si>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</si>
  <si>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</si>
  <si>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</si>
  <si>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</si>
  <si>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</si>
  <si>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</si>
  <si>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</si>
  <si>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</si>
  <si>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</si>
  <si>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</si>
  <si>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</si>
  <si>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</si>
  <si>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</si>
  <si>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</si>
  <si>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</si>
  <si>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</si>
  <si>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</si>
  <si>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</si>
  <si>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</si>
  <si>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</si>
  <si>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</si>
  <si>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</si>
  <si>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</si>
  <si>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</si>
  <si>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</si>
  <si>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</si>
  <si>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</si>
  <si>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</si>
  <si>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</si>
  <si>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</si>
  <si>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</si>
  <si>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</si>
  <si>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</si>
  <si>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</si>
  <si>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</si>
  <si>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</si>
  <si>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</si>
  <si>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</si>
  <si>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</si>
  <si>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</si>
  <si>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</si>
  <si>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</si>
  <si>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</si>
  <si>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</si>
  <si>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</si>
  <si>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</si>
  <si>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</si>
  <si>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</si>
  <si>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</si>
  <si>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</si>
  <si>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</si>
  <si>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</si>
  <si>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</si>
  <si>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</si>
  <si>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</si>
  <si>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</si>
  <si>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</si>
  <si>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</si>
  <si>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</si>
  <si>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</si>
  <si>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</si>
  <si>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</si>
  <si>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</si>
  <si>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</si>
  <si>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</si>
  <si>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</si>
  <si>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</si>
  <si>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</si>
  <si>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</si>
  <si>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</si>
  <si>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</si>
  <si>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</si>
  <si>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</si>
  <si>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</si>
  <si>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</si>
  <si>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</si>
  <si>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</si>
  <si>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</si>
  <si>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</si>
  <si>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</si>
  <si>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</si>
  <si>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</si>
  <si>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</si>
  <si>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</si>
  <si>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</si>
  <si>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</si>
  <si>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</si>
  <si>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</si>
  <si>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</si>
  <si>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</si>
  <si>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</si>
  <si>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</si>
  <si>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</si>
  <si>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</si>
  <si>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</si>
  <si>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</si>
  <si>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</si>
  <si>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</si>
  <si>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</si>
  <si>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</si>
  <si>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</si>
  <si>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</si>
  <si>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</si>
  <si>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</si>
  <si>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</si>
  <si>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</si>
  <si>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</si>
  <si>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</si>
  <si>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</si>
  <si>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</si>
  <si>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</si>
  <si>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</si>
  <si>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</si>
  <si>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</si>
  <si>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</si>
  <si>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</si>
  <si>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</si>
  <si>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</si>
  <si>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</si>
  <si>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</si>
  <si>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</si>
  <si>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</si>
  <si>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</si>
  <si>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</si>
  <si>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</si>
  <si>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</si>
  <si>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</si>
  <si>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</si>
  <si>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</si>
  <si>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</si>
  <si>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</si>
  <si>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</si>
  <si>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</si>
  <si>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</si>
  <si>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</si>
  <si>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</si>
  <si>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</si>
  <si>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</si>
  <si>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</si>
  <si>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</si>
  <si>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</si>
  <si>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</si>
  <si>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</si>
  <si>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</si>
  <si>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</si>
  <si>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</si>
  <si>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</si>
  <si>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</si>
  <si>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</si>
  <si>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</si>
  <si>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</si>
  <si>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</si>
  <si>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</si>
  <si>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</si>
  <si>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</si>
  <si>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</si>
  <si>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</si>
  <si>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</si>
  <si>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</si>
  <si>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</si>
  <si>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</si>
  <si>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</si>
  <si>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</si>
  <si>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</si>
  <si>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</si>
  <si>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</si>
  <si>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</si>
  <si>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</si>
  <si>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</si>
  <si>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</si>
  <si>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</si>
  <si>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</si>
  <si>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</si>
  <si>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</si>
  <si>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</si>
  <si>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</si>
  <si>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</si>
  <si>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</si>
  <si>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</si>
  <si>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</si>
  <si>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</si>
  <si>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</si>
  <si>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</si>
  <si>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</si>
  <si>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</si>
  <si>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</si>
  <si>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</si>
  <si>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</si>
  <si>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</si>
  <si>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</si>
  <si>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</si>
  <si>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</si>
  <si>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</si>
  <si>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</si>
  <si>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</si>
  <si>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</si>
  <si>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</si>
  <si>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</si>
  <si>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</si>
  <si>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</si>
  <si>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</si>
  <si>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</si>
  <si>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</si>
  <si>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</si>
  <si>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</si>
  <si>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</si>
  <si>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</si>
  <si>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</si>
  <si>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</si>
  <si>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</si>
  <si>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</si>
  <si>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</si>
  <si>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</si>
  <si>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</si>
  <si>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</si>
  <si>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</si>
  <si>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</si>
  <si>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</si>
  <si>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</si>
  <si>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</si>
  <si>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</si>
  <si>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</si>
  <si>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</si>
  <si>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</si>
  <si>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</si>
  <si>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</si>
  <si>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</si>
  <si>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</si>
  <si>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</si>
  <si>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</si>
  <si>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</si>
  <si>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</si>
  <si>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</si>
  <si>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</si>
  <si>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</si>
  <si>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</si>
  <si>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</si>
  <si>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</si>
  <si>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</si>
  <si>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</si>
  <si>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</si>
  <si>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</si>
  <si>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</si>
  <si>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</si>
  <si>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</si>
  <si>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</si>
  <si>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</si>
  <si>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</si>
  <si>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</si>
  <si>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</si>
  <si>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</si>
  <si>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</si>
  <si>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</si>
  <si>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</si>
  <si>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</si>
  <si>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</si>
  <si>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</si>
  <si>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</si>
  <si>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</si>
  <si>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</si>
  <si>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</si>
  <si>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</si>
  <si>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</si>
  <si>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</si>
  <si>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</si>
  <si>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</si>
  <si>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</si>
  <si>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</si>
  <si>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</si>
  <si>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</si>
  <si>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</si>
  <si>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</si>
  <si>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</si>
  <si>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</si>
  <si>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</si>
  <si>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</si>
  <si>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</si>
  <si>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</si>
  <si>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</si>
  <si>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</si>
  <si>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</si>
  <si>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</si>
  <si>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</si>
  <si>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</si>
  <si>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</si>
  <si>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</si>
  <si>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</si>
  <si>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</si>
  <si>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</si>
  <si>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</si>
  <si>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</si>
  <si>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</si>
  <si>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</si>
  <si>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</si>
  <si>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</si>
  <si>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</si>
  <si>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</si>
  <si>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</si>
  <si>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</si>
  <si>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</si>
  <si>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</si>
  <si>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</si>
  <si>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</si>
  <si>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</si>
  <si>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</si>
  <si>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</si>
  <si>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</si>
  <si>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</si>
  <si>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</si>
  <si>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</si>
  <si>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</si>
  <si>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</si>
  <si>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</si>
  <si>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</si>
  <si>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</si>
  <si>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</si>
  <si>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</si>
  <si>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</si>
  <si>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</si>
  <si>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</si>
  <si>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</si>
  <si>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</si>
  <si>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</si>
  <si>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</si>
  <si>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</si>
  <si>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</si>
  <si>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</si>
  <si>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</si>
  <si>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</si>
  <si>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</si>
  <si>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</si>
  <si>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</si>
  <si>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</si>
  <si>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</si>
  <si>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</si>
  <si>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</si>
  <si>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</si>
  <si>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</si>
  <si>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</si>
  <si>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</si>
  <si>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</si>
  <si>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</si>
  <si>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</si>
  <si>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</si>
  <si>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</si>
  <si>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</si>
  <si>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</si>
  <si>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</si>
  <si>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</si>
  <si>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</si>
  <si>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</si>
  <si>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</si>
  <si>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</si>
  <si>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</si>
  <si>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</si>
  <si>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</si>
  <si>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</si>
  <si>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</si>
  <si>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</si>
  <si>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</si>
  <si>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</si>
  <si>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</si>
  <si>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</si>
  <si>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</si>
  <si>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</si>
  <si>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</si>
  <si>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</si>
  <si>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</si>
  <si>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</si>
  <si>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</si>
  <si>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</si>
  <si>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</si>
  <si>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</si>
  <si>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</si>
  <si>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</si>
  <si>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</si>
  <si>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</si>
  <si>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</si>
  <si>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</si>
  <si>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</si>
  <si>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</si>
  <si>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</si>
  <si>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</si>
  <si>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</si>
  <si>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</si>
  <si>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</si>
  <si>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</si>
  <si>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</si>
  <si>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</si>
  <si>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</si>
  <si>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</si>
  <si>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</si>
  <si>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</si>
  <si>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</si>
  <si>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</si>
  <si>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</si>
  <si>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</si>
  <si>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</si>
  <si>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</si>
  <si>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</si>
  <si>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</si>
  <si>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</si>
  <si>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</si>
  <si>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</si>
  <si>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</si>
  <si>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</si>
  <si>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</si>
  <si>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</si>
  <si>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</si>
  <si>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</si>
  <si>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</si>
  <si>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</si>
  <si>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</si>
  <si>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</si>
  <si>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</si>
  <si>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</si>
  <si>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</si>
  <si>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</si>
  <si>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</si>
  <si>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</si>
  <si>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</si>
  <si>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</si>
  <si>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</si>
  <si>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</si>
  <si>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</si>
  <si>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</si>
  <si>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</si>
  <si>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</si>
  <si>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</si>
  <si>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</si>
  <si>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</si>
  <si>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</si>
  <si>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</si>
  <si>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</si>
  <si>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</si>
  <si>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</si>
  <si>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</si>
  <si>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</si>
  <si>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</si>
  <si>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</si>
  <si>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</si>
  <si>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</si>
  <si>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</si>
  <si>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</si>
  <si>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</si>
  <si>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</si>
  <si>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</si>
  <si>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</si>
  <si>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</si>
  <si>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</si>
  <si>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</si>
  <si>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</si>
  <si>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</si>
  <si>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</si>
  <si>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</si>
  <si>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</si>
  <si>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</si>
  <si>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</si>
  <si>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</si>
  <si>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</si>
  <si>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</si>
  <si>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</si>
  <si>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</si>
  <si>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</si>
  <si>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</si>
  <si>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</si>
  <si>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</si>
  <si>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</si>
  <si>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</si>
  <si>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</si>
  <si>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</si>
  <si>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</si>
  <si>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</si>
  <si>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</si>
  <si>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</si>
  <si>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</si>
  <si>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</si>
  <si>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</si>
  <si>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</si>
  <si>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</si>
  <si>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</si>
  <si>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</si>
  <si>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</si>
  <si>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</si>
  <si>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</si>
  <si>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</si>
  <si>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</si>
  <si>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</si>
  <si>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</si>
  <si>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</si>
  <si>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</si>
  <si>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</si>
  <si>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</si>
  <si>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</si>
  <si>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</si>
  <si>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</si>
  <si>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</si>
  <si>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</si>
  <si>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</si>
  <si>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</si>
  <si>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</si>
  <si>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</si>
  <si>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</si>
  <si>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</si>
  <si>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</si>
  <si>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</si>
  <si>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</si>
  <si>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</si>
  <si>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</si>
  <si>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</si>
  <si>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</si>
  <si>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</si>
  <si>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</si>
  <si>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</si>
  <si>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</si>
  <si>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</si>
  <si>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</si>
  <si>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</si>
  <si>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</si>
  <si>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</si>
  <si>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</si>
  <si>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</si>
  <si>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</si>
  <si>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</si>
  <si>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</si>
  <si>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</si>
  <si>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</si>
  <si>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</si>
  <si>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</si>
  <si>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</si>
  <si>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</si>
  <si>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</si>
  <si>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</si>
  <si>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</si>
  <si>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</si>
  <si>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</si>
  <si>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</si>
  <si>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</si>
  <si>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</si>
  <si>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</si>
  <si>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</si>
  <si>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</si>
  <si>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</si>
  <si>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</si>
  <si>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</si>
  <si>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</si>
  <si>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</si>
  <si>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</si>
  <si>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</si>
  <si>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</si>
  <si>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</si>
  <si>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</si>
  <si>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</si>
  <si>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</si>
  <si>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</si>
  <si>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</si>
  <si>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</si>
  <si>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</si>
  <si>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</si>
  <si>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</si>
  <si>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</si>
  <si>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</si>
  <si>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</si>
  <si>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871263121</t>
  </si>
  <si>
    <t>Montáž kanalizačního potrubí z PVC těsněné gumovým kroužkem otevřený výkop sklon do 20 % DN 110</t>
  </si>
  <si>
    <t>871273121</t>
  </si>
  <si>
    <t>Montáž kanalizačního potrubí z PVC těsněné gumovým kroužkem otevřený výkop sklon do 20 % DN 125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</si>
  <si>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</si>
  <si>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</si>
  <si>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</si>
  <si>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</si>
  <si>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</si>
  <si>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</si>
  <si>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</si>
  <si>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</si>
  <si>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</si>
  <si>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</si>
  <si>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</si>
  <si>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</si>
  <si>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</si>
  <si>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</si>
  <si>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</si>
  <si>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</si>
  <si>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</si>
  <si>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</si>
  <si>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</si>
  <si>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</si>
  <si>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</si>
  <si>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</si>
  <si>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</si>
  <si>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</si>
  <si>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</si>
  <si>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</si>
  <si>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</si>
  <si>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</si>
  <si>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</si>
  <si>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</si>
  <si>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</si>
  <si>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</si>
  <si>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7211-21</t>
  </si>
  <si>
    <t>Oblouk 200-45° PVC-KG, D+M</t>
  </si>
  <si>
    <t>7211-22</t>
  </si>
  <si>
    <t>7211-23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</si>
  <si>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</si>
  <si>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</si>
  <si>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</si>
  <si>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</si>
  <si>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</si>
  <si>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</si>
  <si>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</si>
  <si>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</si>
  <si>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</si>
  <si>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</si>
  <si>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</si>
  <si>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</si>
  <si>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</si>
  <si>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</si>
  <si>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</si>
  <si>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</si>
  <si>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</si>
  <si>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</si>
  <si>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</si>
  <si>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</si>
  <si>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</si>
  <si>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</si>
  <si>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</si>
  <si>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</si>
  <si>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</si>
  <si>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</si>
  <si>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</si>
  <si>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</si>
  <si>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</si>
  <si>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</si>
  <si>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</si>
  <si>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</si>
  <si>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</si>
  <si>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</si>
  <si>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</si>
  <si>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</si>
  <si>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</si>
  <si>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</si>
  <si>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</si>
  <si>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</si>
  <si>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</si>
  <si>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</si>
  <si>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</si>
  <si>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</si>
  <si>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</si>
  <si>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</si>
  <si>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</si>
  <si>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</si>
  <si>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</si>
  <si>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</si>
  <si>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</si>
  <si>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</si>
  <si>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</si>
  <si>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</si>
  <si>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</si>
  <si>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</si>
  <si>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</si>
  <si>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</si>
  <si>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</si>
  <si>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</si>
  <si>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</si>
  <si>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</si>
  <si>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</si>
  <si>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</si>
  <si>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</si>
  <si>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</si>
  <si>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</si>
  <si>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</si>
  <si>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</si>
  <si>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</si>
  <si>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</si>
  <si>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</si>
  <si>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</si>
  <si>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</si>
  <si>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</si>
  <si>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</si>
  <si>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</si>
  <si>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</si>
  <si>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</si>
  <si>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</si>
  <si>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</si>
  <si>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</si>
  <si>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</si>
  <si>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</si>
  <si>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</si>
  <si>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</si>
  <si>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</si>
  <si>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</si>
  <si>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</si>
  <si>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</si>
  <si>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</si>
  <si>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</si>
  <si>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</si>
  <si>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</si>
  <si>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</si>
  <si>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</si>
  <si>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</si>
  <si>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</si>
  <si>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</si>
  <si>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</si>
  <si>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</si>
  <si>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</si>
  <si>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</si>
  <si>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</si>
  <si>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</si>
  <si>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</si>
  <si>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</si>
  <si>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</si>
  <si>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</si>
  <si>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</si>
  <si>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</si>
  <si>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</si>
  <si>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</si>
  <si>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</si>
  <si>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</si>
  <si>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</si>
  <si>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</si>
  <si>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</si>
  <si>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</si>
  <si>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</si>
  <si>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</si>
  <si>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</si>
  <si>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</si>
  <si>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</si>
  <si>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</si>
  <si>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</si>
  <si>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</si>
  <si>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</si>
  <si>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</si>
  <si>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</si>
  <si>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</si>
  <si>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</si>
  <si>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</si>
  <si>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</si>
  <si>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</si>
  <si>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</si>
  <si>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</si>
  <si>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</si>
  <si>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</si>
  <si>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</si>
  <si>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</si>
  <si>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</si>
  <si>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</si>
  <si>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</si>
  <si>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</si>
  <si>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</si>
  <si>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</si>
  <si>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</si>
  <si>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</si>
  <si>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</si>
  <si>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</si>
  <si>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</si>
  <si>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</si>
  <si>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</si>
  <si>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</si>
  <si>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</si>
  <si>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</si>
  <si>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</si>
  <si>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</si>
  <si>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</si>
  <si>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</si>
  <si>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</si>
  <si>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</si>
  <si>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</si>
  <si>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</si>
  <si>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</si>
  <si>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</si>
  <si>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</si>
  <si>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</si>
  <si>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</si>
  <si>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</si>
  <si>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</si>
  <si>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</si>
  <si>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</si>
  <si>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</si>
  <si>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</si>
  <si>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</si>
  <si>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</si>
  <si>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</si>
  <si>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</si>
  <si>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</si>
  <si>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</si>
  <si>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</si>
  <si>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</si>
  <si>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</si>
  <si>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</si>
  <si>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</si>
  <si>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</si>
  <si>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</si>
  <si>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</si>
  <si>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</si>
  <si>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</si>
  <si>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</si>
  <si>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</si>
  <si>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</si>
  <si>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</si>
  <si>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</si>
  <si>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</si>
  <si>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</si>
  <si>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</si>
  <si>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</si>
  <si>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</si>
  <si>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</si>
  <si>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</si>
  <si>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</si>
  <si>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</si>
  <si>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</si>
  <si>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</si>
  <si>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</si>
  <si>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</si>
  <si>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</si>
  <si>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</si>
  <si>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</si>
  <si>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</si>
  <si>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</si>
  <si>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</si>
  <si>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</si>
  <si>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</si>
  <si>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</si>
  <si>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</si>
  <si>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</si>
  <si>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</si>
  <si>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</si>
  <si>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</si>
  <si>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</si>
  <si>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</si>
  <si>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</si>
  <si>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</si>
  <si>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</si>
  <si>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</si>
  <si>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</si>
  <si>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</si>
  <si>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</si>
  <si>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</si>
  <si>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</si>
  <si>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</si>
  <si>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</si>
  <si>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</si>
  <si>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</si>
  <si>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</si>
  <si>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</si>
  <si>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</si>
  <si>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</si>
  <si>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</si>
  <si>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</si>
  <si>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</si>
  <si>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</si>
  <si>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</si>
  <si>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</si>
  <si>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</si>
  <si>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</si>
  <si>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</si>
  <si>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</si>
  <si>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</si>
  <si>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</si>
  <si>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</si>
  <si>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</si>
  <si>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</si>
  <si>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</si>
  <si>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</si>
  <si>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</si>
  <si>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</si>
  <si>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</si>
  <si>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</si>
  <si>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</si>
  <si>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</si>
  <si>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</si>
  <si>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</si>
  <si>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</si>
  <si>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</si>
  <si>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</si>
  <si>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</si>
  <si>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</si>
  <si>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</si>
  <si>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</si>
  <si>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</si>
  <si>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</si>
  <si>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</si>
  <si>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</si>
  <si>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</si>
  <si>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</si>
  <si>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</si>
  <si>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</si>
  <si>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</si>
  <si>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</si>
  <si>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</si>
  <si>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</si>
  <si>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</si>
  <si>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</si>
  <si>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</si>
  <si>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</si>
  <si>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</si>
  <si>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</si>
  <si>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</si>
  <si>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</si>
  <si>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</si>
  <si>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</si>
  <si>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</si>
  <si>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</si>
  <si>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</si>
  <si>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</si>
  <si>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</si>
  <si>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</si>
  <si>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</si>
  <si>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</si>
  <si>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</si>
  <si>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</si>
  <si>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</si>
  <si>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</si>
  <si>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</si>
  <si>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</si>
  <si>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</si>
  <si>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</si>
  <si>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</si>
  <si>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</si>
  <si>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</si>
  <si>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</si>
  <si>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</si>
  <si>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</si>
  <si>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</si>
  <si>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</si>
  <si>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</si>
  <si>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</si>
  <si>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</si>
  <si>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</si>
  <si>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</si>
  <si>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</si>
  <si>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</si>
  <si>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</si>
  <si>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</si>
  <si>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</si>
  <si>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</si>
  <si>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</si>
  <si>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</si>
  <si>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</si>
  <si>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</si>
  <si>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</si>
  <si>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</si>
  <si>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</si>
  <si>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</si>
  <si>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</si>
  <si>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</si>
  <si>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</si>
  <si>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</si>
  <si>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</si>
  <si>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</si>
  <si>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</si>
  <si>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</si>
  <si>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</si>
  <si>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</si>
  <si>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</si>
  <si>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</si>
  <si>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</si>
  <si>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</si>
  <si>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</si>
  <si>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</si>
  <si>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</si>
  <si>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</si>
  <si>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</si>
  <si>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</si>
  <si>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</si>
  <si>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</si>
  <si>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</si>
  <si>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</si>
  <si>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</si>
  <si>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</si>
  <si>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</si>
  <si>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</si>
  <si>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</si>
  <si>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</si>
  <si>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</si>
  <si>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</si>
  <si>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</si>
  <si>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</si>
  <si>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</si>
  <si>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</si>
  <si>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</si>
  <si>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</si>
  <si>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</si>
  <si>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</si>
  <si>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</si>
  <si>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</si>
  <si>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</si>
  <si>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</si>
  <si>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</si>
  <si>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</si>
  <si>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</si>
  <si>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</si>
  <si>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</si>
  <si>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</si>
  <si>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</si>
  <si>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</si>
  <si>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</si>
  <si>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</si>
  <si>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</si>
  <si>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</si>
  <si>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</si>
  <si>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</si>
  <si>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</si>
  <si>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</si>
  <si>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</si>
  <si>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</si>
  <si>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</si>
  <si>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</si>
  <si>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</si>
  <si>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</si>
  <si>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</si>
  <si>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</si>
  <si>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</si>
  <si>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</si>
  <si>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</si>
  <si>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</si>
  <si>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</si>
  <si>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</si>
  <si>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</si>
  <si>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</si>
  <si>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</si>
  <si>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</si>
  <si>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</si>
  <si>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</si>
  <si>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</si>
  <si>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</si>
  <si>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</si>
  <si>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</si>
  <si>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</si>
  <si>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</si>
  <si>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</si>
  <si>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</si>
  <si>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</si>
  <si>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</si>
  <si>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</si>
  <si>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</si>
  <si>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</si>
  <si>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</si>
  <si>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</si>
  <si>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</si>
  <si>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</si>
  <si>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</si>
  <si>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</si>
  <si>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</si>
  <si>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</si>
  <si>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</si>
  <si>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</si>
  <si>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</si>
  <si>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</si>
  <si>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</si>
  <si>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</si>
  <si>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</si>
  <si>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</si>
  <si>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</si>
  <si>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</si>
  <si>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</si>
  <si>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</si>
  <si>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</si>
  <si>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</si>
  <si>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</si>
  <si>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</si>
  <si>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</si>
  <si>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</si>
  <si>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</si>
  <si>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</si>
  <si>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</si>
  <si>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</si>
  <si>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</si>
  <si>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</si>
  <si>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</si>
  <si>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</si>
  <si>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</si>
  <si>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</si>
  <si>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</si>
  <si>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</si>
  <si>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</si>
  <si>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</si>
  <si>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</si>
  <si>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</si>
  <si>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</si>
  <si>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</si>
  <si>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</si>
  <si>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</si>
  <si>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</si>
  <si>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</si>
  <si>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</si>
  <si>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</si>
  <si>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</si>
  <si>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</si>
  <si>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</si>
  <si>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</si>
  <si>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</si>
  <si>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</si>
  <si>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</si>
  <si>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</si>
  <si>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</si>
  <si>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</si>
  <si>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</si>
  <si>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</si>
  <si>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</si>
  <si>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</si>
  <si>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</si>
  <si>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</si>
  <si>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</si>
  <si>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</si>
  <si>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</si>
  <si>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</si>
  <si>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</si>
  <si>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</si>
  <si>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</si>
  <si>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</si>
  <si>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</si>
  <si>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</si>
  <si>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</si>
  <si>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</si>
  <si>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</si>
  <si>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</si>
  <si>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</si>
  <si>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</si>
  <si>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</si>
  <si>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</si>
  <si>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</si>
  <si>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</si>
  <si>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</si>
  <si>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</si>
  <si>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</si>
  <si>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</si>
  <si>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</si>
  <si>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</si>
  <si>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</si>
  <si>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</si>
  <si>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</si>
  <si>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</si>
  <si>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</si>
  <si>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</si>
  <si>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</si>
  <si>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</si>
  <si>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</si>
  <si>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</si>
  <si>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</si>
  <si>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</si>
  <si>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</si>
  <si>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</si>
  <si>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</si>
  <si>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</si>
  <si>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</si>
  <si>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</si>
  <si>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</si>
  <si>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</si>
  <si>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</si>
  <si>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</si>
  <si>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</si>
  <si>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</si>
  <si>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</si>
  <si>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</si>
  <si>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</si>
  <si>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</si>
  <si>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</si>
  <si>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</si>
  <si>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</si>
  <si>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</si>
  <si>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</si>
  <si>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</si>
  <si>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</si>
  <si>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</si>
  <si>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</si>
  <si>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</si>
  <si>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</si>
  <si>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</si>
  <si>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</si>
  <si>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</si>
  <si>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</si>
  <si>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</si>
  <si>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</si>
  <si>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</si>
  <si>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</si>
  <si>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</si>
  <si>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</si>
  <si>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</si>
  <si>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</si>
  <si>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</si>
  <si>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</si>
  <si>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</si>
  <si>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</si>
  <si>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</si>
  <si>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</si>
  <si>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</si>
  <si>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</si>
  <si>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</si>
  <si>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</si>
  <si>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</si>
  <si>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</si>
  <si>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</si>
  <si>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</si>
  <si>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</si>
  <si>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</si>
  <si>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</si>
  <si>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</si>
  <si>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</si>
  <si>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</si>
  <si>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</si>
  <si>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</si>
  <si>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</si>
  <si>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</si>
  <si>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</si>
  <si>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</si>
  <si>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</si>
  <si>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</si>
  <si>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</si>
  <si>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</si>
  <si>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</si>
  <si>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</si>
  <si>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</si>
  <si>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</si>
  <si>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</si>
  <si>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</si>
  <si>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</si>
  <si>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</si>
  <si>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</si>
  <si>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</si>
  <si>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</si>
  <si>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</si>
  <si>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</si>
  <si>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</si>
  <si>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</si>
  <si>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</si>
  <si>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</si>
  <si>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</si>
  <si>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</si>
  <si>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</si>
  <si>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</si>
  <si>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</si>
  <si>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</si>
  <si>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</si>
  <si>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</si>
  <si>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</si>
  <si>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</si>
  <si>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</si>
  <si>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</si>
  <si>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</si>
  <si>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</si>
  <si>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</si>
  <si>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</si>
  <si>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</si>
  <si>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</si>
  <si>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</si>
  <si>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</si>
  <si>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</si>
  <si>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</si>
  <si>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</si>
  <si>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</si>
  <si>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</si>
  <si>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</si>
  <si>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</si>
  <si>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</si>
  <si>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</si>
  <si>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</si>
  <si>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</si>
  <si>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</si>
  <si>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</si>
  <si>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</si>
  <si>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</si>
  <si>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</si>
  <si>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</si>
  <si>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</si>
  <si>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</si>
  <si>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</si>
  <si>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</si>
  <si>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</si>
  <si>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</si>
  <si>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</si>
  <si>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</si>
  <si>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</si>
  <si>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</si>
  <si>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</si>
  <si>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</si>
  <si>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</si>
  <si>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</si>
  <si>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</si>
  <si>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</si>
  <si>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</si>
  <si>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</si>
  <si>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</si>
  <si>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</si>
  <si>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</si>
  <si>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</si>
  <si>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</si>
  <si>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</si>
  <si>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</si>
  <si>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</si>
  <si>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</si>
  <si>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</si>
  <si>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</si>
  <si>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</si>
  <si>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</si>
  <si>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</si>
  <si>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</si>
  <si>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</si>
  <si>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</si>
  <si>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</si>
  <si>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</si>
  <si>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</si>
  <si>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</si>
  <si>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</si>
  <si>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</si>
  <si>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</si>
  <si>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</si>
  <si>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</si>
  <si>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</si>
  <si>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</si>
  <si>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</si>
  <si>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</si>
  <si>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</si>
  <si>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</si>
  <si>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</si>
  <si>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</si>
  <si>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</si>
  <si>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</si>
  <si>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</si>
  <si>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</si>
  <si>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</si>
  <si>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</si>
  <si>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</si>
  <si>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</si>
  <si>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</si>
  <si>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</si>
  <si>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</si>
  <si>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</si>
  <si>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</si>
  <si>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</si>
  <si>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</si>
  <si>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</si>
  <si>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</si>
  <si>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</si>
  <si>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</si>
  <si>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</si>
  <si>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</si>
  <si>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</si>
  <si>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</si>
  <si>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</si>
  <si>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</si>
  <si>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</si>
  <si>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</si>
  <si>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</si>
  <si>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</si>
  <si>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</si>
  <si>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</si>
  <si>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</si>
  <si>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</si>
  <si>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</si>
  <si>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</si>
  <si>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</si>
  <si>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</si>
  <si>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</si>
  <si>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</si>
  <si>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</si>
  <si>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</si>
  <si>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</si>
  <si>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</si>
  <si>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</si>
  <si>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</si>
  <si>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</si>
  <si>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</si>
  <si>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</si>
  <si>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</si>
  <si>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</si>
  <si>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</si>
  <si>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</si>
  <si>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</si>
  <si>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</si>
  <si>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</si>
  <si>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</si>
  <si>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</si>
  <si>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</si>
  <si>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</si>
  <si>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</si>
  <si>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</si>
  <si>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</si>
  <si>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</si>
  <si>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</si>
  <si>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</si>
  <si>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</si>
  <si>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</si>
  <si>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</si>
  <si>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</si>
  <si>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</si>
  <si>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</si>
  <si>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</si>
  <si>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</si>
  <si>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</si>
  <si>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</si>
  <si>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</si>
  <si>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</si>
  <si>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</si>
  <si>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</si>
  <si>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</si>
  <si>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</si>
  <si>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</si>
  <si>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</si>
  <si>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</si>
  <si>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</si>
  <si>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</si>
  <si>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</si>
  <si>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</si>
  <si>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</si>
  <si>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</si>
  <si>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</si>
  <si>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</si>
  <si>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</si>
  <si>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</si>
  <si>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</si>
  <si>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</si>
  <si>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</si>
  <si>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</si>
  <si>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</si>
  <si>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</si>
  <si>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</si>
  <si>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</si>
  <si>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</si>
  <si>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</si>
  <si>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</si>
  <si>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</si>
  <si>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</si>
  <si>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</si>
  <si>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</si>
  <si>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</si>
  <si>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</si>
  <si>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</si>
  <si>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</si>
  <si>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</si>
  <si>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</si>
  <si>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</si>
  <si>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</si>
  <si>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</si>
  <si>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</si>
  <si>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</si>
  <si>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</si>
  <si>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</si>
  <si>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</si>
  <si>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</si>
  <si>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</si>
  <si>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</si>
  <si>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</si>
  <si>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</si>
  <si>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</si>
  <si>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</si>
  <si>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</si>
  <si>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</si>
  <si>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</si>
  <si>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</si>
  <si>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</si>
  <si>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</si>
  <si>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</si>
  <si>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</si>
  <si>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</si>
  <si>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</si>
  <si>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</si>
  <si>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</si>
  <si>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</si>
  <si>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</si>
  <si>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</si>
  <si>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</si>
  <si>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</si>
  <si>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</si>
  <si>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</si>
  <si>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</si>
  <si>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</si>
  <si>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</si>
  <si>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</si>
  <si>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</si>
  <si>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</si>
  <si>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</si>
  <si>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</si>
  <si>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</si>
  <si>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</si>
  <si>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</si>
  <si>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</si>
  <si>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</si>
  <si>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</si>
  <si>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</si>
  <si>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</si>
  <si>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</si>
  <si>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</si>
  <si>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</si>
  <si>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</si>
  <si>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</si>
  <si>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</si>
  <si>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</si>
  <si>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</si>
  <si>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</si>
  <si>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</si>
  <si>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</si>
  <si>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</si>
  <si>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</si>
  <si>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</si>
  <si>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</si>
  <si>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</si>
  <si>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</si>
  <si>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</si>
  <si>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</si>
  <si>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</si>
  <si>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</si>
  <si>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</si>
  <si>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</si>
  <si>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</si>
  <si>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</si>
  <si>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</si>
  <si>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</si>
  <si>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</si>
  <si>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</si>
  <si>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</si>
  <si>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</si>
  <si>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</si>
  <si>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</si>
  <si>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</si>
  <si>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</si>
  <si>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</si>
  <si>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</si>
  <si>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</si>
  <si>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</si>
  <si>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</si>
  <si>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</si>
  <si>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</si>
  <si>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</si>
  <si>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</si>
  <si>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</si>
  <si>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</si>
  <si>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</si>
  <si>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</si>
  <si>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</si>
  <si>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</si>
  <si>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</si>
  <si>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</si>
  <si>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</si>
  <si>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</si>
  <si>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</si>
  <si>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</si>
  <si>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</si>
  <si>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</si>
  <si>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</si>
  <si>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</si>
  <si>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</si>
  <si>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</si>
  <si>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</si>
  <si>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</si>
  <si>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</si>
  <si>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</si>
  <si>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</si>
  <si>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</si>
  <si>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</si>
  <si>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</si>
  <si>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</si>
  <si>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</si>
  <si>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</si>
  <si>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</si>
  <si>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</si>
  <si>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</si>
  <si>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</si>
  <si>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</si>
  <si>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</si>
  <si>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</si>
  <si>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</si>
  <si>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</si>
  <si>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</si>
  <si>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</si>
  <si>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</si>
  <si>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</si>
  <si>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</si>
  <si>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</si>
  <si>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</si>
  <si>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</si>
  <si>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</si>
  <si>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</si>
  <si>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</si>
  <si>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</si>
  <si>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</si>
  <si>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</si>
  <si>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</si>
  <si>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</si>
  <si>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</si>
  <si>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</si>
  <si>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</si>
  <si>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</si>
  <si>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</si>
  <si>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</si>
  <si>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</si>
  <si>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</si>
  <si>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</si>
  <si>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</si>
  <si>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</si>
  <si>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</si>
  <si>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</si>
  <si>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</si>
  <si>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</si>
  <si>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</si>
  <si>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</si>
  <si>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</si>
  <si>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</si>
  <si>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</si>
  <si>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</si>
  <si>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</si>
  <si>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</si>
  <si>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</si>
  <si>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</si>
  <si>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</si>
  <si>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</si>
  <si>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</si>
  <si>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</si>
  <si>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</si>
  <si>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</si>
  <si>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</si>
  <si>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</si>
  <si>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</si>
  <si>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</si>
  <si>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</si>
  <si>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</si>
  <si>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</si>
  <si>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</si>
  <si>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</si>
  <si>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</si>
  <si>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</si>
  <si>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</si>
  <si>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</si>
  <si>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</si>
  <si>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</si>
  <si>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</si>
  <si>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</si>
  <si>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</si>
  <si>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</si>
  <si>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</si>
  <si>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</si>
  <si>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</si>
  <si>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</si>
  <si>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</si>
  <si>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</si>
  <si>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</si>
  <si>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</si>
  <si>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</si>
  <si>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</si>
  <si>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</si>
  <si>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</si>
  <si>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</si>
  <si>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</si>
  <si>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</si>
  <si>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</si>
  <si>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</si>
  <si>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</si>
  <si>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</si>
  <si>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</si>
  <si>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</si>
  <si>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</si>
  <si>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</si>
  <si>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</si>
  <si>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</si>
  <si>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</si>
  <si>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</si>
  <si>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</si>
  <si>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</si>
  <si>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</si>
  <si>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</si>
  <si>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</si>
  <si>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</si>
  <si>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</si>
  <si>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</si>
  <si>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</si>
  <si>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</si>
  <si>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</si>
  <si>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</si>
  <si>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</si>
  <si>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</si>
  <si>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</si>
  <si>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</si>
  <si>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</si>
  <si>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</si>
  <si>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</si>
  <si>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</si>
  <si>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</si>
  <si>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</si>
  <si>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</si>
  <si>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</si>
  <si>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</si>
  <si>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</si>
  <si>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</si>
  <si>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</si>
  <si>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</si>
  <si>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</si>
  <si>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</si>
  <si>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</si>
  <si>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</si>
  <si>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</si>
  <si>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</si>
  <si>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</si>
  <si>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</si>
  <si>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</si>
  <si>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</si>
  <si>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</si>
  <si>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</si>
  <si>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</si>
  <si>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</si>
  <si>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</si>
  <si>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</si>
  <si>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</si>
  <si>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</si>
  <si>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</si>
  <si>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</si>
  <si>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</si>
  <si>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</si>
  <si>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</si>
  <si>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</si>
  <si>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</si>
  <si>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</si>
  <si>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</si>
  <si>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</si>
  <si>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</si>
  <si>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</si>
  <si>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</si>
  <si>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</si>
  <si>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</si>
  <si>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</si>
  <si>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</si>
  <si>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</si>
  <si>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</si>
  <si>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</si>
  <si>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</si>
  <si>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</si>
  <si>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</si>
  <si>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</si>
  <si>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</si>
  <si>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</si>
  <si>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</si>
  <si>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</si>
  <si>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</si>
  <si>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</si>
  <si>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</si>
  <si>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</si>
  <si>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</si>
  <si>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</si>
  <si>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</si>
  <si>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</si>
  <si>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</si>
  <si>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</si>
  <si>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</si>
  <si>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</si>
  <si>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</si>
  <si>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</si>
  <si>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</si>
  <si>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</si>
  <si>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</si>
  <si>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</si>
  <si>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</si>
  <si>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</si>
  <si>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</si>
  <si>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</si>
  <si>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</si>
  <si>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</si>
  <si>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</si>
  <si>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</si>
  <si>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</si>
  <si>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</si>
  <si>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</si>
  <si>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</si>
  <si>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</si>
  <si>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</si>
  <si>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</si>
  <si>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</si>
  <si>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</si>
  <si>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</si>
  <si>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</si>
  <si>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</si>
  <si>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</si>
  <si>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</si>
  <si>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</si>
  <si>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</si>
  <si>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</si>
  <si>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</si>
  <si>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</si>
  <si>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</si>
  <si>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</si>
  <si>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</si>
  <si>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</si>
  <si>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</si>
  <si>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</si>
  <si>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</si>
  <si>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</si>
  <si>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</si>
  <si>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</si>
  <si>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</si>
  <si>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</si>
  <si>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</si>
  <si>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</si>
  <si>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</si>
  <si>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</si>
  <si>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</si>
  <si>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</si>
  <si>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</si>
  <si>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</si>
  <si>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</si>
  <si>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</si>
  <si>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</si>
  <si>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</si>
  <si>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</si>
  <si>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</si>
  <si>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</si>
  <si>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</si>
  <si>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</si>
  <si>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</si>
  <si>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</si>
  <si>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</si>
  <si>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</si>
  <si>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</si>
  <si>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</si>
  <si>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</si>
  <si>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</si>
  <si>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</si>
  <si>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</si>
  <si>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</si>
  <si>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</si>
  <si>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</si>
  <si>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</si>
  <si>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</si>
  <si>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</si>
  <si>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</si>
  <si>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</si>
  <si>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</si>
  <si>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</si>
  <si>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</si>
  <si>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</si>
  <si>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</si>
  <si>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</si>
  <si>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</si>
  <si>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</si>
  <si>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</si>
  <si>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</si>
  <si>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</si>
  <si>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</si>
  <si>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</si>
  <si>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</si>
  <si>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</si>
  <si>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</si>
  <si>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</si>
  <si>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</si>
  <si>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</si>
  <si>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</si>
  <si>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</si>
  <si>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</si>
  <si>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</si>
  <si>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</si>
  <si>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</si>
  <si>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</si>
  <si>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</si>
  <si>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</si>
  <si>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</si>
  <si>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</si>
  <si>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</si>
  <si>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</si>
  <si>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</si>
  <si>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</si>
  <si>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</si>
  <si>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</si>
  <si>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</si>
  <si>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</si>
  <si>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</si>
  <si>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</si>
  <si>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</si>
  <si>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</si>
  <si>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</si>
  <si>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</si>
  <si>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</si>
  <si>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</si>
  <si>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</si>
  <si>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</si>
  <si>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</si>
  <si>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</si>
  <si>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</si>
  <si>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</si>
  <si>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</si>
  <si>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</si>
  <si>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</si>
  <si>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</si>
  <si>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</si>
  <si>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</si>
  <si>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24</t>
  </si>
  <si>
    <t>-1669613625</t>
  </si>
  <si>
    <t>1365774962</t>
  </si>
  <si>
    <t>-659606252</t>
  </si>
  <si>
    <t>-1296264486</t>
  </si>
  <si>
    <t>688395404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</si>
  <si>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</si>
  <si>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</si>
  <si>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</si>
  <si>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</si>
  <si>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</si>
  <si>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</si>
  <si>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</si>
  <si>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</si>
  <si>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</si>
  <si>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</si>
  <si>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</si>
  <si>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</si>
  <si>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</si>
  <si>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</si>
  <si>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</si>
  <si>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</si>
  <si>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</si>
  <si>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</si>
  <si>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</si>
  <si>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</si>
  <si>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</si>
  <si>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</si>
  <si>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</si>
  <si>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</si>
  <si>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</si>
  <si>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</si>
  <si>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</si>
  <si>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</si>
  <si>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</si>
  <si>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</si>
  <si>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</si>
  <si>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</si>
  <si>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</si>
  <si>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</si>
  <si>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</si>
  <si>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</si>
  <si>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</si>
  <si>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</si>
  <si>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</si>
  <si>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</si>
  <si>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</si>
  <si>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</si>
  <si>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</si>
  <si>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</si>
  <si>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</si>
  <si>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</si>
  <si>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</si>
  <si>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</si>
  <si>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</si>
  <si>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</si>
  <si>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</si>
  <si>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</si>
  <si>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</si>
  <si>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</si>
  <si>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</si>
  <si>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</si>
  <si>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</si>
  <si>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</si>
  <si>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</si>
  <si>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</si>
  <si>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</si>
  <si>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</si>
  <si>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</si>
  <si>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</si>
  <si>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</si>
  <si>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</si>
  <si>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</si>
  <si>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</si>
  <si>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</si>
  <si>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</si>
  <si>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</si>
  <si>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</si>
  <si>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</si>
  <si>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</si>
  <si>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</si>
  <si>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</si>
  <si>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</si>
  <si>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</si>
  <si>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</si>
  <si>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</si>
  <si>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</si>
  <si>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</si>
  <si>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</si>
  <si>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</si>
  <si>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</si>
  <si>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</si>
  <si>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</si>
  <si>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</si>
  <si>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</si>
  <si>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</si>
  <si>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</si>
  <si>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</si>
  <si>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</si>
  <si>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</si>
  <si>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</si>
  <si>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</si>
  <si>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</si>
  <si>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</si>
  <si>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</si>
  <si>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</si>
  <si>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</si>
  <si>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</si>
  <si>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</si>
  <si>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</si>
  <si>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</si>
  <si>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</si>
  <si>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</si>
  <si>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</si>
  <si>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</si>
  <si>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</si>
  <si>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</si>
  <si>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</si>
  <si>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</si>
  <si>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</si>
  <si>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</si>
  <si>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</si>
  <si>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</si>
  <si>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</si>
  <si>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</si>
  <si>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</si>
  <si>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</si>
  <si>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</si>
  <si>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</si>
  <si>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</si>
  <si>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</si>
  <si>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</si>
  <si>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</si>
  <si>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</si>
  <si>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</si>
  <si>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</si>
  <si>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</si>
  <si>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</si>
  <si>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</si>
  <si>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</si>
  <si>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</si>
  <si>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</si>
  <si>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</si>
  <si>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</si>
  <si>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</si>
  <si>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</si>
  <si>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</si>
  <si>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</si>
  <si>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</si>
  <si>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</si>
  <si>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</si>
  <si>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</si>
  <si>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</si>
  <si>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</si>
  <si>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</si>
  <si>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</si>
  <si>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</si>
  <si>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</si>
  <si>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</si>
  <si>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</si>
  <si>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</si>
  <si>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</si>
  <si>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</si>
  <si>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</si>
  <si>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</si>
  <si>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</si>
  <si>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</si>
  <si>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</si>
  <si>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</si>
  <si>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</si>
  <si>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</si>
  <si>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</si>
  <si>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</si>
  <si>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</si>
  <si>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</si>
  <si>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</si>
  <si>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</si>
  <si>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</si>
  <si>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</si>
  <si>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</si>
  <si>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</si>
  <si>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</si>
  <si>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</si>
  <si>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</si>
  <si>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</si>
  <si>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</si>
  <si>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</si>
  <si>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</si>
  <si>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</si>
  <si>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</si>
  <si>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</si>
  <si>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</si>
  <si>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</si>
  <si>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</si>
  <si>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</si>
  <si>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</si>
  <si>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</si>
  <si>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</si>
  <si>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</si>
  <si>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</si>
  <si>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</si>
  <si>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</si>
  <si>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</si>
  <si>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</si>
  <si>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</si>
  <si>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</si>
  <si>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</si>
  <si>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</si>
  <si>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</si>
  <si>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</si>
  <si>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</si>
  <si>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</si>
  <si>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</si>
  <si>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</si>
  <si>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</si>
  <si>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</si>
  <si>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</si>
  <si>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</si>
  <si>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</si>
  <si>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</si>
  <si>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</si>
  <si>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</si>
  <si>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</si>
  <si>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</si>
  <si>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</si>
  <si>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</si>
  <si>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</si>
  <si>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</si>
  <si>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</si>
  <si>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</si>
  <si>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</si>
  <si>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</si>
  <si>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</si>
  <si>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</si>
  <si>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</si>
  <si>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</si>
  <si>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</si>
  <si>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</si>
  <si>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</si>
  <si>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</si>
  <si>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</si>
  <si>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</si>
  <si>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</si>
  <si>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</si>
  <si>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</si>
  <si>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</si>
  <si>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</si>
  <si>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</si>
  <si>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</si>
  <si>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</si>
  <si>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</si>
  <si>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</si>
  <si>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</si>
  <si>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</si>
  <si>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</si>
  <si>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</si>
  <si>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</si>
  <si>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</si>
  <si>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</si>
  <si>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</si>
  <si>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</si>
  <si>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</si>
  <si>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</si>
  <si>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</si>
  <si>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</si>
  <si>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</si>
  <si>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</si>
  <si>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</si>
  <si>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</si>
  <si>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</si>
  <si>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</si>
  <si>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</si>
  <si>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</si>
  <si>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</si>
  <si>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</si>
  <si>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</si>
  <si>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</si>
  <si>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</si>
  <si>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</si>
  <si>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</si>
  <si>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</si>
  <si>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</si>
  <si>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</si>
  <si>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</si>
  <si>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</si>
  <si>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</si>
  <si>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</si>
  <si>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</si>
  <si>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</si>
  <si>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</si>
  <si>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</si>
  <si>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</si>
  <si>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</si>
  <si>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</si>
  <si>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</si>
  <si>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</si>
  <si>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</si>
  <si>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</si>
  <si>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</si>
  <si>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</si>
  <si>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</si>
  <si>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</si>
  <si>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</si>
  <si>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</si>
  <si>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</si>
  <si>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</si>
  <si>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</si>
  <si>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</si>
  <si>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</si>
  <si>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</si>
  <si>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</si>
  <si>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</si>
  <si>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</si>
  <si>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</si>
  <si>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</si>
  <si>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</si>
  <si>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</si>
  <si>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</si>
  <si>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</si>
  <si>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</si>
  <si>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</si>
  <si>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</si>
  <si>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</si>
  <si>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</si>
  <si>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</si>
  <si>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</si>
  <si>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</si>
  <si>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</si>
  <si>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</si>
  <si>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</si>
  <si>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</si>
  <si>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</si>
  <si>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</si>
  <si>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</si>
  <si>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</si>
  <si>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</si>
  <si>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</si>
  <si>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</si>
  <si>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</si>
  <si>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</si>
  <si>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</si>
  <si>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</si>
  <si>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</si>
  <si>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</si>
  <si>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</si>
  <si>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</si>
  <si>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</si>
  <si>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</si>
  <si>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</si>
  <si>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</si>
  <si>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</si>
  <si>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</si>
  <si>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</si>
  <si>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</si>
  <si>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</si>
  <si>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</si>
  <si>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</si>
  <si>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</si>
  <si>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</si>
  <si>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</si>
  <si>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</si>
  <si>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</si>
  <si>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</si>
  <si>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</si>
  <si>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</si>
  <si>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</si>
  <si>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</si>
  <si>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</si>
  <si>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</si>
  <si>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</si>
  <si>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</si>
  <si>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</si>
  <si>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</si>
  <si>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</si>
  <si>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</si>
  <si>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</si>
  <si>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</si>
  <si>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</si>
  <si>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</si>
  <si>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</si>
  <si>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</si>
  <si>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</si>
  <si>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</si>
  <si>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</si>
  <si>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</si>
  <si>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</si>
  <si>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</si>
  <si>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</si>
  <si>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</si>
  <si>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</si>
  <si>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</si>
  <si>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</si>
  <si>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</si>
  <si>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</si>
  <si>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</si>
  <si>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</si>
  <si>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</si>
  <si>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</si>
  <si>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</si>
  <si>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</si>
  <si>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</si>
  <si>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</si>
  <si>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</si>
  <si>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</si>
  <si>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</si>
  <si>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</si>
  <si>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</si>
  <si>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</si>
  <si>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</si>
  <si>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</si>
  <si>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</si>
  <si>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</si>
  <si>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</si>
  <si>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</si>
  <si>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</si>
  <si>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</si>
  <si>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</si>
  <si>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</si>
  <si>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</si>
  <si>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</si>
  <si>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</si>
  <si>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</si>
  <si>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</si>
  <si>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</si>
  <si>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</si>
  <si>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</si>
  <si>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</si>
  <si>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</si>
  <si>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</si>
  <si>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</si>
  <si>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</si>
  <si>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</si>
  <si>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</si>
  <si>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</si>
  <si>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</si>
  <si>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</si>
  <si>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</si>
  <si>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</si>
  <si>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</si>
  <si>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</si>
  <si>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</si>
  <si>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1151547738</t>
  </si>
  <si>
    <t>-999307270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</si>
  <si>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</si>
  <si>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</si>
  <si>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</si>
  <si>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</si>
  <si>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</si>
  <si>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</si>
  <si>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</si>
  <si>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</si>
  <si>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</si>
  <si>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</si>
  <si>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</si>
  <si>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</si>
  <si>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</si>
  <si>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</si>
  <si>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</si>
  <si>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</si>
  <si>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</si>
  <si>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</si>
  <si>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</si>
  <si>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</si>
  <si>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</si>
  <si>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</si>
  <si>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</si>
  <si>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</si>
  <si>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</si>
  <si>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</si>
  <si>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</si>
  <si>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</si>
  <si>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</si>
  <si>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</si>
  <si>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</si>
  <si>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</si>
  <si>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</si>
  <si>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</si>
  <si>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</si>
  <si>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</si>
  <si>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</si>
  <si>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</si>
  <si>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</si>
  <si>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</si>
  <si>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</si>
  <si>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</si>
  <si>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</si>
  <si>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</si>
  <si>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</si>
  <si>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</si>
  <si>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</si>
  <si>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</si>
  <si>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</si>
  <si>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</si>
  <si>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</si>
  <si>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</si>
  <si>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</si>
  <si>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</si>
  <si>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</si>
  <si>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</si>
  <si>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</si>
  <si>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</si>
  <si>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</si>
  <si>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</si>
  <si>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</si>
  <si>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</si>
  <si>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</si>
  <si>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</si>
  <si>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</si>
  <si>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</si>
  <si>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</si>
  <si>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</si>
  <si>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</si>
  <si>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</si>
  <si>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</si>
  <si>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</si>
  <si>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</si>
  <si>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</si>
  <si>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</si>
  <si>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</si>
  <si>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</si>
  <si>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</si>
  <si>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</si>
  <si>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</si>
  <si>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</si>
  <si>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</si>
  <si>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</si>
  <si>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</si>
  <si>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</si>
  <si>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</si>
  <si>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</si>
  <si>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</si>
  <si>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</si>
  <si>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</si>
  <si>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</si>
  <si>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</si>
  <si>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</si>
  <si>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</si>
  <si>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</si>
  <si>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</si>
  <si>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</si>
  <si>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</si>
  <si>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</si>
  <si>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</si>
  <si>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</si>
  <si>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</si>
  <si>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</si>
  <si>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</si>
  <si>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</si>
  <si>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</si>
  <si>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</si>
  <si>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</si>
  <si>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</si>
  <si>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</si>
  <si>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</si>
  <si>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</si>
  <si>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</si>
  <si>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</si>
  <si>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</si>
  <si>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</si>
  <si>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</si>
  <si>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</si>
  <si>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</si>
  <si>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</si>
  <si>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</si>
  <si>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</si>
  <si>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</si>
  <si>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</si>
  <si>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</si>
  <si>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</si>
  <si>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</si>
  <si>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</si>
  <si>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</si>
  <si>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</si>
  <si>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</si>
  <si>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</si>
  <si>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</si>
  <si>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</si>
  <si>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</si>
  <si>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</si>
  <si>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</si>
  <si>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</si>
  <si>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</si>
  <si>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</si>
  <si>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</si>
  <si>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</si>
  <si>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</si>
  <si>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</si>
  <si>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</si>
  <si>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</si>
  <si>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</si>
  <si>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</si>
  <si>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</si>
  <si>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</si>
  <si>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</si>
  <si>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</si>
  <si>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</si>
  <si>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</si>
  <si>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</si>
  <si>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</si>
  <si>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</si>
  <si>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</si>
  <si>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</si>
  <si>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</si>
  <si>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</si>
  <si>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</si>
  <si>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</si>
  <si>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</si>
  <si>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</si>
  <si>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</si>
  <si>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</si>
  <si>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</si>
  <si>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</si>
  <si>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</si>
  <si>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</si>
  <si>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</si>
  <si>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</si>
  <si>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</si>
  <si>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</si>
  <si>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</si>
  <si>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</si>
  <si>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</si>
  <si>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</si>
  <si>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</si>
  <si>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</si>
  <si>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</si>
  <si>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</si>
  <si>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</si>
  <si>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</si>
  <si>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</si>
  <si>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</si>
  <si>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</si>
  <si>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</si>
  <si>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</si>
  <si>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</si>
  <si>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</si>
  <si>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</si>
  <si>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</si>
  <si>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</si>
  <si>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</si>
  <si>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</si>
  <si>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</si>
  <si>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</si>
  <si>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</si>
  <si>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</si>
  <si>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</si>
  <si>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</si>
  <si>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</si>
  <si>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</si>
  <si>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</si>
  <si>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</si>
  <si>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</si>
  <si>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</si>
  <si>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</si>
  <si>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</si>
  <si>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</si>
  <si>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</si>
  <si>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</si>
  <si>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</si>
  <si>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</si>
  <si>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</si>
  <si>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</si>
  <si>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</si>
  <si>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</si>
  <si>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</si>
  <si>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</si>
  <si>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</si>
  <si>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</si>
  <si>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</si>
  <si>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</si>
  <si>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</si>
  <si>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</si>
  <si>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</si>
  <si>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</si>
  <si>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</si>
  <si>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</si>
  <si>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</si>
  <si>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</si>
  <si>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</si>
  <si>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</si>
  <si>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</si>
  <si>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</si>
  <si>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</si>
  <si>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</si>
  <si>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</si>
  <si>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</si>
  <si>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</si>
  <si>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</si>
  <si>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</si>
  <si>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>1561185768</t>
  </si>
  <si>
    <t>1515220220</t>
  </si>
  <si>
    <t>807293961</t>
  </si>
  <si>
    <t>1383984301</t>
  </si>
  <si>
    <t>-683437053</t>
  </si>
  <si>
    <t>-1746906941</t>
  </si>
  <si>
    <t>1505433304</t>
  </si>
  <si>
    <t>-501615678</t>
  </si>
  <si>
    <t>-229565996</t>
  </si>
  <si>
    <t>896626241</t>
  </si>
  <si>
    <t>1251280305</t>
  </si>
  <si>
    <t>1222577420</t>
  </si>
  <si>
    <t>-1692782246</t>
  </si>
  <si>
    <t>286111</t>
  </si>
  <si>
    <t>trubka kanalizační PVC DN 110x1000mm SN8</t>
  </si>
  <si>
    <t>2025416849</t>
  </si>
  <si>
    <t>-1808118324</t>
  </si>
  <si>
    <t>286112</t>
  </si>
  <si>
    <t>trubka kanalizační PVC DN 125x1000mm SN8</t>
  </si>
  <si>
    <t>-1060554428</t>
  </si>
  <si>
    <t>390*1,03 'Přepočtené koeficientem množství</t>
  </si>
  <si>
    <t>-77883603</t>
  </si>
  <si>
    <t>1739412808</t>
  </si>
  <si>
    <t>360*1,03 'Přepočtené koeficientem množství</t>
  </si>
  <si>
    <t>930964657</t>
  </si>
  <si>
    <t>743343523</t>
  </si>
  <si>
    <t>120*1,03 'Přepočtené koeficientem množství</t>
  </si>
  <si>
    <t>761812459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</si>
  <si>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</si>
  <si>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</si>
  <si>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</si>
  <si>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</si>
  <si>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</si>
  <si>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28611155</t>
  </si>
  <si>
    <t>trubka kanalizační PVC DN 315x1000mm SN8</t>
  </si>
  <si>
    <t>-184486491</t>
  </si>
  <si>
    <t>-1331230711</t>
  </si>
  <si>
    <t>-1625703570</t>
  </si>
  <si>
    <t>1052060882</t>
  </si>
  <si>
    <t>-2135314814</t>
  </si>
  <si>
    <t>1287460984</t>
  </si>
  <si>
    <t>322194099</t>
  </si>
  <si>
    <t>1439678564</t>
  </si>
  <si>
    <t>1036059588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</si>
  <si>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</si>
  <si>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</si>
  <si>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</si>
  <si>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</si>
  <si>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</si>
  <si>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</si>
  <si>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</si>
  <si>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</si>
  <si>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</si>
  <si>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-1784813941</t>
  </si>
  <si>
    <t>-1882688310</t>
  </si>
  <si>
    <t>325598188</t>
  </si>
  <si>
    <t>-2081214104</t>
  </si>
  <si>
    <t>-1238751861</t>
  </si>
  <si>
    <t>2028530539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</si>
  <si>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</si>
  <si>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</si>
  <si>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</si>
  <si>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</si>
  <si>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</si>
  <si>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</si>
  <si>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</si>
  <si>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</si>
  <si>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</si>
  <si>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</si>
  <si>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</si>
  <si>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</si>
  <si>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</si>
  <si>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</si>
  <si>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</si>
  <si>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</si>
  <si>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</si>
  <si>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</si>
  <si>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</si>
  <si>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</si>
  <si>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</si>
  <si>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</si>
  <si>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</si>
  <si>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</si>
  <si>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</si>
  <si>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</si>
  <si>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</si>
  <si>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</si>
  <si>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</si>
  <si>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</si>
  <si>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</si>
  <si>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</si>
  <si>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</si>
  <si>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</si>
  <si>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</si>
  <si>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</si>
  <si>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</si>
  <si>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</si>
  <si>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</si>
  <si>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</si>
  <si>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</si>
  <si>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</si>
  <si>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</si>
  <si>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</si>
  <si>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</si>
  <si>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</si>
  <si>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</si>
  <si>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</si>
  <si>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</si>
  <si>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</si>
  <si>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</si>
  <si>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</si>
  <si>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</si>
  <si>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</si>
  <si>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</si>
  <si>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</si>
  <si>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</si>
  <si>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</si>
  <si>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</si>
  <si>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</si>
  <si>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</si>
  <si>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</si>
  <si>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</si>
  <si>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</si>
  <si>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</si>
  <si>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</si>
  <si>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</si>
  <si>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</si>
  <si>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</si>
  <si>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</si>
  <si>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</si>
  <si>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</si>
  <si>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</si>
  <si>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</si>
  <si>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</si>
  <si>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</si>
  <si>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</si>
  <si>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</si>
  <si>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</si>
  <si>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</si>
  <si>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</si>
  <si>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</si>
  <si>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</si>
  <si>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</si>
  <si>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</si>
  <si>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</si>
  <si>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</si>
  <si>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</si>
  <si>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</si>
  <si>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</si>
  <si>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</si>
  <si>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</si>
  <si>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</si>
  <si>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</si>
  <si>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</si>
  <si>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</si>
  <si>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</si>
  <si>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</si>
  <si>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</si>
  <si>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</si>
  <si>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</si>
  <si>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</si>
  <si>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</si>
  <si>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</si>
  <si>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</si>
  <si>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</si>
  <si>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</si>
  <si>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</si>
  <si>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</si>
  <si>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</si>
  <si>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</si>
  <si>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</si>
  <si>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</si>
  <si>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</si>
  <si>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</si>
  <si>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</si>
  <si>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</si>
  <si>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</si>
  <si>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</si>
  <si>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</si>
  <si>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</si>
  <si>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</si>
  <si>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</si>
  <si>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</si>
  <si>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</si>
  <si>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</si>
  <si>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</si>
  <si>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</si>
  <si>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</si>
  <si>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</si>
  <si>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</si>
  <si>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</si>
  <si>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</si>
  <si>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</si>
  <si>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</si>
  <si>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</si>
  <si>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</si>
  <si>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</si>
  <si>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</si>
  <si>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</si>
  <si>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</si>
  <si>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</si>
  <si>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</si>
  <si>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</si>
  <si>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</si>
  <si>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</si>
  <si>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</si>
  <si>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</si>
  <si>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</si>
  <si>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</si>
  <si>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</si>
  <si>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</si>
  <si>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</si>
  <si>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</si>
  <si>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</si>
  <si>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</si>
  <si>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</si>
  <si>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</si>
  <si>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</si>
  <si>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</si>
  <si>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</si>
  <si>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</si>
  <si>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</si>
  <si>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</si>
  <si>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</si>
  <si>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</si>
  <si>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</si>
  <si>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</si>
  <si>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</si>
  <si>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</si>
  <si>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</si>
  <si>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</si>
  <si>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</si>
  <si>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</si>
  <si>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</si>
  <si>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</si>
  <si>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</si>
  <si>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</si>
  <si>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</si>
  <si>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</si>
  <si>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</si>
  <si>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</si>
  <si>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</si>
  <si>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</si>
  <si>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</si>
  <si>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</si>
  <si>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</si>
  <si>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</si>
  <si>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</si>
  <si>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</si>
  <si>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</si>
  <si>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</si>
  <si>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</si>
  <si>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</si>
  <si>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</si>
  <si>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</si>
  <si>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</si>
  <si>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</si>
  <si>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</si>
  <si>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</si>
  <si>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</si>
  <si>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</si>
  <si>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</si>
  <si>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</si>
  <si>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</si>
  <si>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</si>
  <si>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</si>
  <si>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</si>
  <si>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</si>
  <si>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</si>
  <si>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</si>
  <si>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</si>
  <si>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</si>
  <si>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</si>
  <si>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</si>
  <si>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</si>
  <si>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</si>
  <si>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</si>
  <si>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</si>
  <si>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</si>
  <si>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</si>
  <si>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</si>
  <si>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</si>
  <si>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</si>
  <si>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</si>
  <si>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</si>
  <si>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</si>
  <si>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</si>
  <si>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</si>
  <si>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</si>
  <si>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</si>
  <si>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</si>
  <si>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</si>
  <si>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</si>
  <si>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</si>
  <si>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</si>
  <si>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</si>
  <si>
    <t>Zateplení soklu extrudovaným polystyrénem, tloušťky 80 mm, kontaktní nátěr a akrylátová omítka, Penetrace funkce: úprava savosti, adhezní můstek; ředidlo: voda (disperzní)</t>
  </si>
  <si>
    <t>622311521RT1</t>
  </si>
  <si>
    <t>Technologie myčky - demontáž</t>
  </si>
  <si>
    <t>V celém areálu bude řešen jednotný systém generálního klíče. Klíčový systém  generálního klíče není součástí projektové dokumentace, bude součástí  výrobní dokumentace, která bude vytvořena ve spolupráci s SŠP Kyjov. Počet  kusů generálního klíče pro jednotlivé budovy je uveden u jednotlivých budov.
Generální klíč – celý areál = 10 ks
Generální klíč pro budovu školy a budovu D.101 = 10 ks</t>
  </si>
  <si>
    <t>V celém areálu bude řešen jednotný systém generálního klíče. Klíčový systém  generálního klíče není součástí projektové dokumentace, bude součástí  výrobní dokumentace, která bude vytvořena ve spolupráci s SŠP Kyjov. 
Generální klíč pro budovy D.102 a D.103 = 10 ks</t>
  </si>
  <si>
    <t>V celém areálu bude řešen jednotný systém generálního klíče. Klíčový systém generálního klíče není součástí projektové dokumentace, bude součástí výrobní dokumentace, která bude vytvořena ve spolupráci s SŠP Kyjov. 
Generální klíč pro D.105 = 4 kusy</t>
  </si>
  <si>
    <t>Klíčový systém, D+M, A01, popis viz výpis výrobků</t>
  </si>
  <si>
    <t>Samostatné klíče + začlenění pod generální klíč celého areálu - viz D.101
Branka do areálu dílen = 10 kusů
Vjezdová brána  = 4 kusy
x) Kotelna (není součástí PD)  = 2 kusy</t>
  </si>
  <si>
    <t>Technologie myčky D+M</t>
  </si>
  <si>
    <t>Instalační materiál pro nízkotlaké rozvody pro napojení stávajících rozvodů vody do nové jednotky</t>
  </si>
  <si>
    <t>Pochozí mříž anglických dvorků 1700/1750/50mm, D+M, Z15, popis viz výpis výrobků</t>
  </si>
  <si>
    <t>478,21934*0,65</t>
  </si>
  <si>
    <t>211b</t>
  </si>
  <si>
    <t>979011121R00</t>
  </si>
  <si>
    <t>Svislá doprava suti a vybouraných hmot příplatek za každé další podlaží</t>
  </si>
  <si>
    <t>478,21934*0,2</t>
  </si>
  <si>
    <t>Výrobek izolační pro budovy z pěnového polystyrenu (EPS) tvar: deska; označení: Z; lambda = 0,032 W/(m.K); RtF: E</t>
  </si>
  <si>
    <t>Brána posuvná š.4,5m, D+M</t>
  </si>
  <si>
    <t xml:space="preserve">    721 - Zdravotechnika - potrubní spojovací prvky</t>
  </si>
  <si>
    <t>Nádrž pravoúhlá vysoká, tl. stěny 140 mm vč. zákrytové desky, betonové skruže D=600mm, pojízdného betonového poklopu D=600mm,  vnější rozměr nádrže vxšxd 2520x2380x7380 mm, podkladní ŽB deska tl. 200mm, penetrační nátěr, D+M</t>
  </si>
  <si>
    <t>jímka plastová regulační průměr 1400 mm, výška 1531+300 mm, vč. pojízdného betonového poklopu, podkladní ŽB deska tl. 200mm, penetrační nátěr, D+M</t>
  </si>
  <si>
    <t>71-05</t>
  </si>
  <si>
    <t>Vyvložkování lapače tuku pomocí plastových vložek</t>
  </si>
  <si>
    <t>277826522</t>
  </si>
  <si>
    <t>Jímka na olejové úkapy 1m3, hranatá jímka, vnitřní rozměry d/v/š 1000mm, vč. podkladní ŽB desky tl. 200mm, penetračního nátěru, pojízdného betonového poklopu,  D+M</t>
  </si>
  <si>
    <t>91*1,03 'Přepočtené koeficientem množství</t>
  </si>
  <si>
    <t>7,945*10 'Přepočtené koeficientem množství</t>
  </si>
  <si>
    <t>Zdravotechnika - potrubní spojovací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</si>
</sst>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780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0" fontId="16" fillId="0" borderId="67" xfId="0" applyFont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0" borderId="0" xfId="0" applyFont="1" applyAlignment="1">
      <alignment horizontal="center"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9" borderId="0" xfId="0" applyFont="1" applyFill="1" applyAlignment="1" applyProtection="1">
      <alignment horizontal="left" vertical="center"/>
      <protection locked="0"/>
    </xf>
    <xf numFmtId="4" fontId="58" fillId="9" borderId="54" xfId="0" applyNumberFormat="1" applyFont="1" applyFill="1" applyBorder="1" applyAlignment="1" applyProtection="1">
      <alignment vertical="center"/>
      <protection locked="0"/>
    </xf>
    <xf numFmtId="0" fontId="62" fillId="9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9" borderId="54" xfId="0" applyNumberFormat="1" applyFont="1" applyFill="1" applyBorder="1" applyAlignment="1" applyProtection="1">
      <alignment vertical="center"/>
      <protection locked="0"/>
    </xf>
    <xf numFmtId="0" fontId="68" fillId="9" borderId="52" xfId="0" applyFont="1" applyFill="1" applyBorder="1" applyAlignment="1" applyProtection="1">
      <alignment horizontal="left" vertical="center"/>
      <protection locked="0"/>
    </xf>
    <xf numFmtId="0" fontId="62" fillId="9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0" borderId="54" xfId="0" applyFont="1" applyFill="1" applyBorder="1" applyAlignment="1" applyProtection="1">
      <alignment horizontal="center" vertical="center"/>
      <protection locked="0"/>
    </xf>
    <xf numFmtId="49" fontId="58" fillId="10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center" vertical="center" wrapText="1"/>
      <protection locked="0"/>
    </xf>
    <xf numFmtId="165" fontId="58" fillId="10" borderId="54" xfId="0" applyNumberFormat="1" applyFont="1" applyFill="1" applyBorder="1" applyAlignment="1" applyProtection="1">
      <alignment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164" fontId="38" fillId="0" borderId="6" xfId="0" applyNumberFormat="1" applyFont="1" applyBorder="1" applyAlignment="1">
      <alignment vertical="top" shrinkToFit="1"/>
    </xf>
    <xf numFmtId="4" fontId="38" fillId="3" borderId="6" xfId="0" applyNumberFormat="1" applyFont="1" applyFill="1" applyBorder="1" applyAlignment="1" applyProtection="1">
      <alignment vertical="top" shrinkToFit="1"/>
      <protection locked="0"/>
    </xf>
    <xf numFmtId="4" fontId="38" fillId="0" borderId="6" xfId="0" applyNumberFormat="1" applyFont="1" applyBorder="1" applyAlignment="1">
      <alignment vertical="top" shrinkToFit="1"/>
    </xf>
    <xf numFmtId="4" fontId="38" fillId="0" borderId="29" xfId="0" applyNumberFormat="1" applyFont="1" applyBorder="1" applyAlignment="1">
      <alignment vertical="top" shrinkToFit="1"/>
    </xf>
    <xf numFmtId="49" fontId="38" fillId="0" borderId="81" xfId="0" applyNumberFormat="1" applyFont="1" applyBorder="1" applyAlignment="1">
      <alignment vertical="top"/>
    </xf>
    <xf numFmtId="0" fontId="38" fillId="0" borderId="82" xfId="0" applyFont="1" applyBorder="1" applyAlignment="1">
      <alignment horizontal="center" vertical="top" shrinkToFit="1"/>
    </xf>
    <xf numFmtId="49" fontId="38" fillId="0" borderId="80" xfId="0" applyNumberFormat="1" applyFont="1" applyBorder="1" applyAlignment="1">
      <alignment horizontal="left" vertical="top" wrapText="1"/>
    </xf>
    <xf numFmtId="0" fontId="12" fillId="0" borderId="67" xfId="0" applyFont="1" applyBorder="1" applyAlignment="1">
      <alignment wrapText="1"/>
    </xf>
    <xf numFmtId="49" fontId="38" fillId="0" borderId="79" xfId="0" applyNumberFormat="1" applyFont="1" applyBorder="1" applyAlignment="1">
      <alignment horizontal="left" vertical="top" wrapText="1"/>
    </xf>
    <xf numFmtId="0" fontId="38" fillId="0" borderId="65" xfId="0" applyFont="1" applyBorder="1" applyAlignment="1">
      <alignment vertical="top"/>
    </xf>
    <xf numFmtId="49" fontId="38" fillId="0" borderId="6" xfId="0" applyNumberFormat="1" applyFont="1" applyBorder="1" applyAlignment="1">
      <alignment vertical="top"/>
    </xf>
    <xf numFmtId="0" fontId="38" fillId="0" borderId="6" xfId="0" applyFont="1" applyBorder="1" applyAlignment="1">
      <alignment horizontal="center" vertical="top" shrinkToFit="1"/>
    </xf>
    <xf numFmtId="164" fontId="39" fillId="0" borderId="25" xfId="0" quotePrefix="1" applyNumberFormat="1" applyFont="1" applyBorder="1" applyAlignment="1">
      <alignment horizontal="left" vertical="top" wrapText="1"/>
    </xf>
    <xf numFmtId="49" fontId="82" fillId="0" borderId="0" xfId="0" applyNumberFormat="1" applyFont="1" applyAlignment="1">
      <alignment horizontal="left" vertical="top" wrapText="1"/>
    </xf>
    <xf numFmtId="0" fontId="38" fillId="12" borderId="59" xfId="0" applyFont="1" applyFill="1" applyBorder="1" applyAlignment="1">
      <alignment vertical="top"/>
    </xf>
    <xf numFmtId="49" fontId="38" fillId="12" borderId="60" xfId="0" applyNumberFormat="1" applyFont="1" applyFill="1" applyBorder="1" applyAlignment="1">
      <alignment vertical="top"/>
    </xf>
    <xf numFmtId="49" fontId="38" fillId="12" borderId="60" xfId="0" applyNumberFormat="1" applyFont="1" applyFill="1" applyBorder="1" applyAlignment="1">
      <alignment horizontal="left" vertical="top" wrapText="1"/>
    </xf>
    <xf numFmtId="0" fontId="38" fillId="12" borderId="60" xfId="0" applyFont="1" applyFill="1" applyBorder="1" applyAlignment="1">
      <alignment horizontal="center" vertical="top" shrinkToFit="1"/>
    </xf>
    <xf numFmtId="164" fontId="38" fillId="12" borderId="60" xfId="0" applyNumberFormat="1" applyFont="1" applyFill="1" applyBorder="1" applyAlignment="1">
      <alignment vertical="top" shrinkToFit="1"/>
    </xf>
    <xf numFmtId="0" fontId="38" fillId="12" borderId="0" xfId="0" applyFont="1" applyFill="1" applyAlignment="1">
      <alignment vertical="top"/>
    </xf>
    <xf numFmtId="49" fontId="38" fillId="12" borderId="0" xfId="0" applyNumberFormat="1" applyFont="1" applyFill="1" applyAlignment="1">
      <alignment vertical="top"/>
    </xf>
    <xf numFmtId="164" fontId="39" fillId="12" borderId="0" xfId="0" quotePrefix="1" applyNumberFormat="1" applyFont="1" applyFill="1" applyAlignment="1">
      <alignment horizontal="left" vertical="top" wrapText="1"/>
    </xf>
    <xf numFmtId="164" fontId="39" fillId="12" borderId="0" xfId="0" applyNumberFormat="1" applyFont="1" applyFill="1" applyAlignment="1">
      <alignment horizontal="center" vertical="top" wrapText="1" shrinkToFit="1"/>
    </xf>
    <xf numFmtId="164" fontId="39" fillId="12" borderId="0" xfId="0" applyNumberFormat="1" applyFont="1" applyFill="1" applyAlignment="1">
      <alignment vertical="top" wrapText="1" shrinkToFit="1"/>
    </xf>
    <xf numFmtId="0" fontId="38" fillId="12" borderId="62" xfId="0" applyFont="1" applyFill="1" applyBorder="1" applyAlignment="1">
      <alignment vertical="top"/>
    </xf>
    <xf numFmtId="0" fontId="38" fillId="10" borderId="62" xfId="0" applyFont="1" applyFill="1" applyBorder="1" applyAlignment="1">
      <alignment vertical="top"/>
    </xf>
    <xf numFmtId="49" fontId="38" fillId="10" borderId="63" xfId="0" applyNumberFormat="1" applyFont="1" applyFill="1" applyBorder="1" applyAlignment="1">
      <alignment vertical="top"/>
    </xf>
    <xf numFmtId="49" fontId="38" fillId="10" borderId="63" xfId="0" applyNumberFormat="1" applyFont="1" applyFill="1" applyBorder="1" applyAlignment="1">
      <alignment horizontal="left" vertical="top" wrapText="1"/>
    </xf>
    <xf numFmtId="0" fontId="38" fillId="10" borderId="63" xfId="0" applyFont="1" applyFill="1" applyBorder="1" applyAlignment="1">
      <alignment horizontal="center" vertical="top" shrinkToFit="1"/>
    </xf>
    <xf numFmtId="164" fontId="38" fillId="10" borderId="63" xfId="0" applyNumberFormat="1" applyFont="1" applyFill="1" applyBorder="1" applyAlignment="1">
      <alignment vertical="top" shrinkToFi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7" xfId="0" applyNumberFormat="1" applyFont="1" applyBorder="1" applyAlignment="1">
      <alignment horizontal="right" vertical="center" indent="1"/>
    </xf>
    <xf numFmtId="4" fontId="25" fillId="0" borderId="67" xfId="0" applyNumberFormat="1" applyFont="1" applyBorder="1" applyAlignment="1">
      <alignment horizontal="right" vertical="center" inden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6" xfId="0" applyNumberFormat="1" applyFont="1" applyBorder="1" applyAlignment="1">
      <alignment horizontal="right" vertical="center" indent="1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9" borderId="0" xfId="0" applyFont="1" applyFill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5" fillId="11" borderId="36" xfId="0" applyNumberFormat="1" applyFont="1" applyFill="1" applyBorder="1" applyAlignment="1">
      <alignment horizontal="center" wrapText="1"/>
    </xf>
    <xf numFmtId="49" fontId="85" fillId="11" borderId="37" xfId="0" applyNumberFormat="1" applyFont="1" applyFill="1" applyBorder="1" applyAlignment="1">
      <alignment horizontal="center" wrapText="1"/>
    </xf>
    <xf numFmtId="0" fontId="18" fillId="11" borderId="38" xfId="0" applyFont="1" applyFill="1" applyBorder="1" applyAlignment="1">
      <alignment horizontal="center" wrapText="1"/>
    </xf>
    <xf numFmtId="0" fontId="18" fillId="11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0" fillId="0" borderId="0" xfId="0" applyProtection="1"/>
    <xf numFmtId="0" fontId="0" fillId="0" borderId="69" xfId="0" applyBorder="1" applyProtection="1"/>
    <xf numFmtId="0" fontId="0" fillId="0" borderId="68" xfId="0" applyBorder="1" applyProtection="1"/>
    <xf numFmtId="0" fontId="0" fillId="0" borderId="48" xfId="0" applyBorder="1" applyProtection="1"/>
    <xf numFmtId="0" fontId="49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left" vertical="center" wrapText="1"/>
    </xf>
    <xf numFmtId="0" fontId="5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5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53" fillId="0" borderId="0" xfId="0" applyFont="1" applyAlignment="1" applyProtection="1">
      <alignment horizontal="left" vertical="center"/>
    </xf>
    <xf numFmtId="0" fontId="53" fillId="9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48" xfId="0" applyBorder="1" applyAlignment="1" applyProtection="1">
      <alignment vertical="center" wrapText="1"/>
    </xf>
    <xf numFmtId="0" fontId="53" fillId="0" borderId="0" xfId="0" applyFont="1" applyAlignment="1" applyProtection="1">
      <alignment horizontal="left" vertical="center" wrapText="1"/>
    </xf>
    <xf numFmtId="0" fontId="0" fillId="0" borderId="50" xfId="0" applyBorder="1" applyAlignment="1" applyProtection="1">
      <alignment vertical="center"/>
    </xf>
    <xf numFmtId="0" fontId="54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right" vertical="center"/>
    </xf>
    <xf numFmtId="0" fontId="56" fillId="0" borderId="0" xfId="0" applyFont="1" applyAlignment="1" applyProtection="1">
      <alignment horizontal="left" vertical="center"/>
    </xf>
    <xf numFmtId="4" fontId="51" fillId="0" borderId="0" xfId="0" applyNumberFormat="1" applyFont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57" fillId="7" borderId="70" xfId="0" applyFont="1" applyFill="1" applyBorder="1" applyAlignment="1" applyProtection="1">
      <alignment horizontal="left" vertical="center"/>
    </xf>
    <xf numFmtId="0" fontId="0" fillId="7" borderId="71" xfId="0" applyFill="1" applyBorder="1" applyAlignment="1" applyProtection="1">
      <alignment vertical="center"/>
    </xf>
    <xf numFmtId="0" fontId="57" fillId="7" borderId="71" xfId="0" applyFont="1" applyFill="1" applyBorder="1" applyAlignment="1" applyProtection="1">
      <alignment horizontal="right" vertical="center"/>
    </xf>
    <xf numFmtId="0" fontId="57" fillId="7" borderId="71" xfId="0" applyFont="1" applyFill="1" applyBorder="1" applyAlignment="1" applyProtection="1">
      <alignment horizontal="center" vertical="center"/>
    </xf>
    <xf numFmtId="0" fontId="70" fillId="0" borderId="76" xfId="0" applyFont="1" applyBorder="1" applyAlignment="1" applyProtection="1">
      <alignment horizontal="left" vertical="center"/>
    </xf>
    <xf numFmtId="0" fontId="0" fillId="0" borderId="76" xfId="0" applyBorder="1" applyAlignment="1" applyProtection="1">
      <alignment vertical="center"/>
    </xf>
    <xf numFmtId="0" fontId="51" fillId="0" borderId="77" xfId="0" applyFont="1" applyBorder="1" applyAlignment="1" applyProtection="1">
      <alignment horizontal="left" vertical="center"/>
    </xf>
    <xf numFmtId="0" fontId="0" fillId="0" borderId="77" xfId="0" applyBorder="1" applyAlignment="1" applyProtection="1">
      <alignment vertical="center"/>
    </xf>
    <xf numFmtId="0" fontId="51" fillId="0" borderId="77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0" fillId="0" borderId="68" xfId="0" applyBorder="1" applyAlignment="1" applyProtection="1">
      <alignment vertical="center"/>
    </xf>
    <xf numFmtId="0" fontId="58" fillId="7" borderId="0" xfId="0" applyFont="1" applyFill="1" applyAlignment="1" applyProtection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60" fillId="0" borderId="0" xfId="0" applyFont="1" applyAlignment="1" applyProtection="1">
      <alignment vertical="center"/>
    </xf>
    <xf numFmtId="0" fontId="60" fillId="0" borderId="48" xfId="0" applyFont="1" applyBorder="1" applyAlignment="1" applyProtection="1">
      <alignment vertical="center"/>
    </xf>
    <xf numFmtId="0" fontId="60" fillId="0" borderId="56" xfId="0" applyFont="1" applyBorder="1" applyAlignment="1" applyProtection="1">
      <alignment horizontal="left" vertical="center"/>
    </xf>
    <xf numFmtId="0" fontId="60" fillId="0" borderId="56" xfId="0" applyFont="1" applyBorder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61" fillId="0" borderId="48" xfId="0" applyFont="1" applyBorder="1" applyAlignment="1" applyProtection="1">
      <alignment vertical="center"/>
    </xf>
    <xf numFmtId="0" fontId="61" fillId="0" borderId="56" xfId="0" applyFont="1" applyBorder="1" applyAlignment="1" applyProtection="1">
      <alignment horizontal="left" vertical="center"/>
    </xf>
    <xf numFmtId="0" fontId="61" fillId="0" borderId="56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58" fillId="7" borderId="73" xfId="0" applyFont="1" applyFill="1" applyBorder="1" applyAlignment="1" applyProtection="1">
      <alignment horizontal="center" vertical="center" wrapText="1"/>
    </xf>
    <xf numFmtId="0" fontId="58" fillId="7" borderId="74" xfId="0" applyFont="1" applyFill="1" applyBorder="1" applyAlignment="1" applyProtection="1">
      <alignment horizontal="center" vertical="center" wrapText="1"/>
    </xf>
    <xf numFmtId="0" fontId="55" fillId="0" borderId="0" xfId="0" applyFont="1" applyAlignment="1" applyProtection="1">
      <alignment horizontal="left" vertical="center"/>
    </xf>
    <xf numFmtId="0" fontId="65" fillId="0" borderId="0" xfId="0" applyFont="1" applyProtection="1"/>
    <xf numFmtId="0" fontId="65" fillId="0" borderId="48" xfId="0" applyFont="1" applyBorder="1" applyProtection="1"/>
    <xf numFmtId="0" fontId="65" fillId="0" borderId="0" xfId="0" applyFont="1" applyAlignment="1" applyProtection="1">
      <alignment horizontal="left"/>
    </xf>
    <xf numFmtId="0" fontId="60" fillId="0" borderId="0" xfId="0" applyFont="1" applyAlignment="1" applyProtection="1">
      <alignment horizontal="left"/>
    </xf>
    <xf numFmtId="0" fontId="61" fillId="0" borderId="0" xfId="0" applyFont="1" applyAlignment="1" applyProtection="1">
      <alignment horizontal="left"/>
    </xf>
    <xf numFmtId="0" fontId="58" fillId="0" borderId="54" xfId="0" applyFont="1" applyBorder="1" applyAlignment="1" applyProtection="1">
      <alignment horizontal="center" vertical="center"/>
    </xf>
    <xf numFmtId="49" fontId="58" fillId="0" borderId="54" xfId="0" applyNumberFormat="1" applyFont="1" applyBorder="1" applyAlignment="1" applyProtection="1">
      <alignment horizontal="left" vertical="center" wrapText="1"/>
    </xf>
    <xf numFmtId="0" fontId="58" fillId="0" borderId="54" xfId="0" applyFont="1" applyBorder="1" applyAlignment="1" applyProtection="1">
      <alignment horizontal="left" vertical="center" wrapText="1"/>
    </xf>
    <xf numFmtId="0" fontId="58" fillId="0" borderId="54" xfId="0" applyFont="1" applyBorder="1" applyAlignment="1" applyProtection="1">
      <alignment horizontal="center" vertical="center" wrapText="1"/>
    </xf>
    <xf numFmtId="165" fontId="58" fillId="0" borderId="54" xfId="0" applyNumberFormat="1" applyFont="1" applyBorder="1" applyAlignment="1" applyProtection="1">
      <alignment vertical="center"/>
    </xf>
    <xf numFmtId="0" fontId="68" fillId="0" borderId="54" xfId="0" applyFont="1" applyBorder="1" applyAlignment="1" applyProtection="1">
      <alignment horizontal="center" vertical="center"/>
    </xf>
    <xf numFmtId="49" fontId="68" fillId="0" borderId="54" xfId="0" applyNumberFormat="1" applyFont="1" applyBorder="1" applyAlignment="1" applyProtection="1">
      <alignment horizontal="left" vertical="center" wrapText="1"/>
    </xf>
    <xf numFmtId="0" fontId="68" fillId="0" borderId="54" xfId="0" applyFont="1" applyBorder="1" applyAlignment="1" applyProtection="1">
      <alignment horizontal="left" vertical="center" wrapText="1"/>
    </xf>
    <xf numFmtId="0" fontId="68" fillId="0" borderId="54" xfId="0" applyFont="1" applyBorder="1" applyAlignment="1" applyProtection="1">
      <alignment horizontal="center" vertical="center" wrapText="1"/>
    </xf>
    <xf numFmtId="165" fontId="68" fillId="0" borderId="54" xfId="0" applyNumberFormat="1" applyFont="1" applyBorder="1" applyAlignment="1" applyProtection="1">
      <alignment vertical="center"/>
    </xf>
    <xf numFmtId="0" fontId="73" fillId="0" borderId="0" xfId="0" applyFont="1" applyAlignment="1" applyProtection="1">
      <alignment vertical="center"/>
    </xf>
    <xf numFmtId="0" fontId="73" fillId="0" borderId="48" xfId="0" applyFont="1" applyBorder="1" applyAlignment="1" applyProtection="1">
      <alignment vertical="center"/>
    </xf>
    <xf numFmtId="0" fontId="71" fillId="0" borderId="0" xfId="0" applyFont="1" applyAlignment="1" applyProtection="1">
      <alignment horizontal="left" vertical="center"/>
    </xf>
    <xf numFmtId="0" fontId="73" fillId="0" borderId="0" xfId="0" applyFont="1" applyAlignment="1" applyProtection="1">
      <alignment horizontal="left" vertical="center" wrapText="1"/>
    </xf>
    <xf numFmtId="165" fontId="73" fillId="0" borderId="0" xfId="0" applyNumberFormat="1" applyFont="1" applyAlignment="1" applyProtection="1">
      <alignment vertical="center"/>
    </xf>
    <xf numFmtId="172" fontId="53" fillId="0" borderId="0" xfId="0" applyNumberFormat="1" applyFont="1" applyAlignment="1" applyProtection="1">
      <alignment horizontal="left" vertical="center"/>
    </xf>
    <xf numFmtId="0" fontId="53" fillId="9" borderId="0" xfId="0" applyFont="1" applyFill="1" applyAlignment="1" applyProtection="1">
      <alignment horizontal="left" vertical="center"/>
    </xf>
    <xf numFmtId="4" fontId="55" fillId="0" borderId="0" xfId="0" applyNumberFormat="1" applyFont="1" applyAlignment="1" applyProtection="1">
      <alignment vertical="center"/>
    </xf>
    <xf numFmtId="4" fontId="57" fillId="7" borderId="71" xfId="0" applyNumberFormat="1" applyFont="1" applyFill="1" applyBorder="1" applyAlignment="1" applyProtection="1">
      <alignment vertical="center"/>
    </xf>
    <xf numFmtId="0" fontId="51" fillId="0" borderId="77" xfId="0" applyFont="1" applyBorder="1" applyAlignment="1" applyProtection="1">
      <alignment horizontal="right" vertical="center"/>
    </xf>
    <xf numFmtId="0" fontId="53" fillId="0" borderId="0" xfId="0" applyFont="1" applyAlignment="1" applyProtection="1">
      <alignment horizontal="left" vertical="center" wrapText="1"/>
    </xf>
    <xf numFmtId="0" fontId="58" fillId="7" borderId="0" xfId="0" applyFont="1" applyFill="1" applyAlignment="1" applyProtection="1">
      <alignment horizontal="right" vertical="center"/>
    </xf>
    <xf numFmtId="4" fontId="60" fillId="0" borderId="56" xfId="0" applyNumberFormat="1" applyFont="1" applyBorder="1" applyAlignment="1" applyProtection="1">
      <alignment vertical="center"/>
    </xf>
    <xf numFmtId="4" fontId="61" fillId="0" borderId="56" xfId="0" applyNumberFormat="1" applyFont="1" applyBorder="1" applyAlignment="1" applyProtection="1">
      <alignment vertical="center"/>
    </xf>
    <xf numFmtId="4" fontId="55" fillId="0" borderId="0" xfId="0" applyNumberFormat="1" applyFont="1" applyProtection="1"/>
    <xf numFmtId="4" fontId="60" fillId="0" borderId="0" xfId="0" applyNumberFormat="1" applyFont="1" applyProtection="1"/>
    <xf numFmtId="4" fontId="61" fillId="0" borderId="0" xfId="0" applyNumberFormat="1" applyFont="1" applyProtection="1"/>
    <xf numFmtId="4" fontId="58" fillId="0" borderId="54" xfId="0" applyNumberFormat="1" applyFont="1" applyBorder="1" applyAlignment="1" applyProtection="1">
      <alignment vertical="center"/>
    </xf>
    <xf numFmtId="4" fontId="68" fillId="0" borderId="54" xfId="0" applyNumberFormat="1" applyFont="1" applyBorder="1" applyAlignment="1" applyProtection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30803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613104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6" zoomScale="85" zoomScaleNormal="100" zoomScaleSheetLayoutView="85" workbookViewId="0">
      <selection activeCell="I53" sqref="I53:J53"/>
    </sheetView>
  </sheetViews>
  <sheetFormatPr defaultColWidth="9" defaultRowHeight="12.75" customHeight="1" x14ac:dyDescent="0.2"/>
  <cols>
    <col min="1" max="1" width="8.28515625" style="82" hidden="1" customWidth="1"/>
    <col min="2" max="2" width="13.28515625" style="82" customWidth="1"/>
    <col min="3" max="3" width="7.285156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633" t="s">
        <v>1</v>
      </c>
      <c r="C1" s="634"/>
      <c r="D1" s="634"/>
      <c r="E1" s="634"/>
      <c r="F1" s="634"/>
      <c r="G1" s="634"/>
      <c r="H1" s="634"/>
      <c r="I1" s="634"/>
      <c r="J1" s="635"/>
    </row>
    <row r="2" spans="1:10" ht="36" customHeight="1" x14ac:dyDescent="0.2">
      <c r="A2" s="6"/>
      <c r="B2" s="7" t="s">
        <v>2</v>
      </c>
      <c r="C2" s="1"/>
      <c r="D2" s="8" t="s">
        <v>3</v>
      </c>
      <c r="E2" s="639" t="s">
        <v>4</v>
      </c>
      <c r="F2" s="640"/>
      <c r="G2" s="640"/>
      <c r="H2" s="640"/>
      <c r="I2" s="640"/>
      <c r="J2" s="641"/>
    </row>
    <row r="3" spans="1:10" ht="27" hidden="1" customHeight="1" x14ac:dyDescent="0.2">
      <c r="A3" s="6"/>
      <c r="B3" s="9"/>
      <c r="C3" s="1"/>
      <c r="D3" s="2"/>
      <c r="E3" s="642"/>
      <c r="F3" s="643"/>
      <c r="G3" s="643"/>
      <c r="H3" s="643"/>
      <c r="I3" s="643"/>
      <c r="J3" s="644"/>
    </row>
    <row r="4" spans="1:10" ht="23.25" customHeight="1" x14ac:dyDescent="0.2">
      <c r="A4" s="6"/>
      <c r="B4" s="10"/>
      <c r="C4" s="11"/>
      <c r="D4" s="12"/>
      <c r="E4" s="625"/>
      <c r="F4" s="625"/>
      <c r="G4" s="625"/>
      <c r="H4" s="625"/>
      <c r="I4" s="625"/>
      <c r="J4" s="626"/>
    </row>
    <row r="5" spans="1:10" ht="24" customHeight="1" x14ac:dyDescent="0.2">
      <c r="A5" s="6"/>
      <c r="B5" s="13" t="s">
        <v>5</v>
      </c>
      <c r="D5" s="629"/>
      <c r="E5" s="630"/>
      <c r="F5" s="630"/>
      <c r="G5" s="630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631"/>
      <c r="E6" s="632"/>
      <c r="F6" s="632"/>
      <c r="G6" s="632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646"/>
      <c r="E10" s="646"/>
      <c r="F10" s="646"/>
      <c r="G10" s="646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624"/>
      <c r="E11" s="624"/>
      <c r="F11" s="624"/>
      <c r="G11" s="624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627"/>
      <c r="F12" s="628"/>
      <c r="G12" s="628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645"/>
      <c r="F14" s="645"/>
      <c r="G14" s="647"/>
      <c r="H14" s="647"/>
      <c r="I14" s="647" t="s">
        <v>12</v>
      </c>
      <c r="J14" s="648"/>
    </row>
    <row r="15" spans="1:10" ht="15.75" customHeight="1" x14ac:dyDescent="0.2">
      <c r="A15" s="42"/>
      <c r="B15" s="43" t="s">
        <v>3007</v>
      </c>
      <c r="C15" s="44"/>
      <c r="D15" s="45"/>
      <c r="E15" s="4"/>
      <c r="F15" s="3"/>
      <c r="G15" s="4"/>
      <c r="H15" s="3"/>
      <c r="I15" s="607">
        <f>'D.101.01'!G349</f>
        <v>0</v>
      </c>
      <c r="J15" s="608"/>
    </row>
    <row r="16" spans="1:10" ht="15.75" customHeight="1" x14ac:dyDescent="0.2">
      <c r="A16" s="42"/>
      <c r="B16" s="43" t="s">
        <v>3008</v>
      </c>
      <c r="C16" s="44"/>
      <c r="D16" s="45"/>
      <c r="E16" s="4"/>
      <c r="F16" s="3"/>
      <c r="G16" s="4"/>
      <c r="H16" s="3"/>
      <c r="I16" s="607">
        <f>'D.101.04'!J93</f>
        <v>0</v>
      </c>
      <c r="J16" s="608"/>
    </row>
    <row r="17" spans="1:11" ht="15.75" customHeight="1" x14ac:dyDescent="0.2">
      <c r="A17" s="42"/>
      <c r="B17" s="43" t="s">
        <v>3009</v>
      </c>
      <c r="C17" s="44"/>
      <c r="D17" s="45"/>
      <c r="E17" s="4"/>
      <c r="F17" s="3"/>
      <c r="G17" s="4"/>
      <c r="H17" s="3"/>
      <c r="I17" s="607">
        <f>'D.101.05'!J90</f>
        <v>0</v>
      </c>
      <c r="J17" s="608"/>
    </row>
    <row r="18" spans="1:11" ht="15.75" customHeight="1" x14ac:dyDescent="0.2">
      <c r="A18" s="42"/>
      <c r="B18" s="43" t="s">
        <v>3010</v>
      </c>
      <c r="C18" s="44"/>
      <c r="D18" s="45"/>
      <c r="E18" s="4"/>
      <c r="F18" s="3"/>
      <c r="G18" s="4"/>
      <c r="H18" s="3"/>
      <c r="I18" s="607">
        <f>'D.101.06'!G96</f>
        <v>0</v>
      </c>
      <c r="J18" s="608"/>
    </row>
    <row r="19" spans="1:11" ht="15.75" customHeight="1" x14ac:dyDescent="0.2">
      <c r="A19" s="42"/>
      <c r="B19" s="43" t="s">
        <v>3011</v>
      </c>
      <c r="C19" s="44"/>
      <c r="D19" s="45"/>
      <c r="E19" s="4"/>
      <c r="F19" s="3"/>
      <c r="G19" s="4"/>
      <c r="H19" s="3"/>
      <c r="I19" s="607">
        <f>'D.101.07'!G251</f>
        <v>0</v>
      </c>
      <c r="J19" s="608"/>
    </row>
    <row r="20" spans="1:11" ht="15.75" customHeight="1" x14ac:dyDescent="0.2">
      <c r="A20" s="42"/>
      <c r="B20" s="43" t="s">
        <v>3012</v>
      </c>
      <c r="C20" s="44"/>
      <c r="D20" s="45"/>
      <c r="E20" s="4"/>
      <c r="F20" s="3"/>
      <c r="G20" s="4"/>
      <c r="H20" s="3"/>
      <c r="I20" s="607">
        <f>'D.101.08'!J84</f>
        <v>0</v>
      </c>
      <c r="J20" s="608"/>
    </row>
    <row r="21" spans="1:11" ht="15.75" customHeight="1" x14ac:dyDescent="0.2">
      <c r="A21" s="42"/>
      <c r="B21" s="191" t="s">
        <v>27</v>
      </c>
      <c r="C21" s="192"/>
      <c r="D21" s="193"/>
      <c r="E21" s="194"/>
      <c r="F21" s="195"/>
      <c r="G21" s="194"/>
      <c r="H21" s="195"/>
      <c r="I21" s="609">
        <f>SUM(I15:J20)</f>
        <v>0</v>
      </c>
      <c r="J21" s="610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607"/>
      <c r="J22" s="608"/>
    </row>
    <row r="23" spans="1:11" ht="15.75" customHeight="1" x14ac:dyDescent="0.2">
      <c r="A23" s="42"/>
      <c r="B23" s="43" t="s">
        <v>3013</v>
      </c>
      <c r="C23" s="44"/>
      <c r="D23" s="45"/>
      <c r="E23" s="4"/>
      <c r="F23" s="3"/>
      <c r="G23" s="4"/>
      <c r="H23" s="3"/>
      <c r="I23" s="607">
        <f>'D.102.01'!G654</f>
        <v>0</v>
      </c>
      <c r="J23" s="608"/>
      <c r="K23" s="82">
        <v>11</v>
      </c>
    </row>
    <row r="24" spans="1:11" ht="15.75" customHeight="1" x14ac:dyDescent="0.2">
      <c r="A24" s="42"/>
      <c r="B24" s="43" t="s">
        <v>3014</v>
      </c>
      <c r="C24" s="44"/>
      <c r="D24" s="45"/>
      <c r="E24" s="4"/>
      <c r="F24" s="3"/>
      <c r="G24" s="4"/>
      <c r="H24" s="3"/>
      <c r="I24" s="607">
        <f>'D.102.04'!J130</f>
        <v>0</v>
      </c>
      <c r="J24" s="608"/>
      <c r="K24" s="82">
        <v>3</v>
      </c>
    </row>
    <row r="25" spans="1:11" ht="15.75" customHeight="1" x14ac:dyDescent="0.2">
      <c r="A25" s="42"/>
      <c r="B25" s="43" t="s">
        <v>3015</v>
      </c>
      <c r="C25" s="44"/>
      <c r="D25" s="45"/>
      <c r="E25" s="4"/>
      <c r="F25" s="3"/>
      <c r="G25" s="4"/>
      <c r="H25" s="3"/>
      <c r="I25" s="607">
        <f>'D.102.05'!J128</f>
        <v>0</v>
      </c>
      <c r="J25" s="608"/>
      <c r="K25" s="82">
        <v>3</v>
      </c>
    </row>
    <row r="26" spans="1:11" ht="15.75" customHeight="1" x14ac:dyDescent="0.2">
      <c r="A26" s="42"/>
      <c r="B26" s="43" t="s">
        <v>3030</v>
      </c>
      <c r="C26" s="44"/>
      <c r="D26" s="45"/>
      <c r="E26" s="4"/>
      <c r="F26" s="3"/>
      <c r="G26" s="4"/>
      <c r="H26" s="3"/>
      <c r="I26" s="607">
        <f>'D.102.06'!G211</f>
        <v>0</v>
      </c>
      <c r="J26" s="608"/>
      <c r="K26" s="82">
        <v>3.6</v>
      </c>
    </row>
    <row r="27" spans="1:11" ht="15.75" customHeight="1" x14ac:dyDescent="0.2">
      <c r="A27" s="42"/>
      <c r="B27" s="43" t="s">
        <v>3016</v>
      </c>
      <c r="C27" s="44"/>
      <c r="D27" s="45"/>
      <c r="E27" s="4"/>
      <c r="F27" s="3"/>
      <c r="G27" s="4"/>
      <c r="H27" s="3"/>
      <c r="I27" s="607">
        <f>'D.102.07'!G261</f>
        <v>0</v>
      </c>
      <c r="J27" s="608"/>
      <c r="K27" s="82">
        <v>1</v>
      </c>
    </row>
    <row r="28" spans="1:11" ht="15.75" customHeight="1" x14ac:dyDescent="0.2">
      <c r="A28" s="42"/>
      <c r="B28" s="43" t="s">
        <v>3017</v>
      </c>
      <c r="C28" s="44"/>
      <c r="D28" s="45"/>
      <c r="E28" s="4"/>
      <c r="F28" s="3"/>
      <c r="G28" s="4"/>
      <c r="H28" s="3"/>
      <c r="I28" s="607">
        <f>'D.102.08'!J121</f>
        <v>0</v>
      </c>
      <c r="J28" s="608"/>
      <c r="K28" s="82">
        <v>2</v>
      </c>
    </row>
    <row r="29" spans="1:11" ht="15.75" customHeight="1" x14ac:dyDescent="0.2">
      <c r="A29" s="42"/>
      <c r="B29" s="43" t="s">
        <v>4911</v>
      </c>
      <c r="C29" s="44"/>
      <c r="D29" s="45"/>
      <c r="E29" s="4"/>
      <c r="F29" s="3"/>
      <c r="G29" s="4"/>
      <c r="H29" s="3"/>
      <c r="I29" s="607">
        <f>D.221!G3</f>
        <v>0</v>
      </c>
      <c r="J29" s="608"/>
    </row>
    <row r="30" spans="1:11" ht="15.75" customHeight="1" x14ac:dyDescent="0.2">
      <c r="A30" s="42"/>
      <c r="B30" s="191" t="s">
        <v>31</v>
      </c>
      <c r="C30" s="192"/>
      <c r="D30" s="193"/>
      <c r="E30" s="194"/>
      <c r="F30" s="195"/>
      <c r="G30" s="194"/>
      <c r="H30" s="195"/>
      <c r="I30" s="609">
        <f>SUM(I23:J29)</f>
        <v>0</v>
      </c>
      <c r="J30" s="610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607"/>
      <c r="J31" s="608"/>
    </row>
    <row r="32" spans="1:11" ht="15.75" customHeight="1" x14ac:dyDescent="0.2">
      <c r="A32" s="42"/>
      <c r="B32" s="43" t="s">
        <v>3018</v>
      </c>
      <c r="C32" s="44"/>
      <c r="D32" s="45"/>
      <c r="E32" s="4"/>
      <c r="F32" s="3"/>
      <c r="G32" s="4"/>
      <c r="H32" s="3"/>
      <c r="I32" s="607">
        <f>'D.103.01'!G497</f>
        <v>0</v>
      </c>
      <c r="J32" s="608"/>
    </row>
    <row r="33" spans="1:11" ht="15.75" customHeight="1" x14ac:dyDescent="0.2">
      <c r="A33" s="42"/>
      <c r="B33" s="43" t="s">
        <v>3019</v>
      </c>
      <c r="C33" s="44"/>
      <c r="D33" s="45"/>
      <c r="E33" s="4"/>
      <c r="F33" s="3"/>
      <c r="G33" s="4"/>
      <c r="H33" s="3"/>
      <c r="I33" s="607">
        <f>'D.103.04'!J132</f>
        <v>0</v>
      </c>
      <c r="J33" s="608"/>
    </row>
    <row r="34" spans="1:11" ht="15.75" customHeight="1" x14ac:dyDescent="0.2">
      <c r="A34" s="42"/>
      <c r="B34" s="43" t="s">
        <v>3020</v>
      </c>
      <c r="C34" s="44"/>
      <c r="D34" s="45"/>
      <c r="E34" s="4"/>
      <c r="F34" s="3"/>
      <c r="G34" s="4"/>
      <c r="H34" s="3"/>
      <c r="I34" s="607">
        <f>'D.103.05'!J127</f>
        <v>0</v>
      </c>
      <c r="J34" s="608"/>
    </row>
    <row r="35" spans="1:11" ht="15.75" customHeight="1" x14ac:dyDescent="0.2">
      <c r="A35" s="42"/>
      <c r="B35" s="43" t="s">
        <v>3031</v>
      </c>
      <c r="C35" s="44"/>
      <c r="D35" s="45"/>
      <c r="E35" s="4"/>
      <c r="F35" s="3"/>
      <c r="G35" s="4"/>
      <c r="H35" s="3"/>
      <c r="I35" s="607">
        <f>'D.103.06'!G216</f>
        <v>0</v>
      </c>
      <c r="J35" s="608"/>
      <c r="K35" s="82">
        <v>3.6</v>
      </c>
    </row>
    <row r="36" spans="1:11" ht="15.75" customHeight="1" x14ac:dyDescent="0.2">
      <c r="A36" s="42"/>
      <c r="B36" s="43" t="s">
        <v>3448</v>
      </c>
      <c r="C36" s="44"/>
      <c r="D36" s="45"/>
      <c r="E36" s="4"/>
      <c r="F36" s="3"/>
      <c r="G36" s="4"/>
      <c r="H36" s="3"/>
      <c r="I36" s="607">
        <f>'D.103.07'!G332</f>
        <v>0</v>
      </c>
      <c r="J36" s="608"/>
      <c r="K36" s="82">
        <v>1</v>
      </c>
    </row>
    <row r="37" spans="1:11" ht="15.75" customHeight="1" x14ac:dyDescent="0.2">
      <c r="A37" s="42"/>
      <c r="B37" s="43" t="s">
        <v>3021</v>
      </c>
      <c r="C37" s="44"/>
      <c r="D37" s="45"/>
      <c r="E37" s="4"/>
      <c r="F37" s="3"/>
      <c r="G37" s="4"/>
      <c r="H37" s="3"/>
      <c r="I37" s="607">
        <f>'D.103.08'!J121</f>
        <v>0</v>
      </c>
      <c r="J37" s="608"/>
      <c r="K37" s="82">
        <v>2</v>
      </c>
    </row>
    <row r="38" spans="1:11" ht="15.75" customHeight="1" x14ac:dyDescent="0.2">
      <c r="A38" s="42"/>
      <c r="B38" s="191" t="s">
        <v>4895</v>
      </c>
      <c r="C38" s="192"/>
      <c r="D38" s="193"/>
      <c r="E38" s="194"/>
      <c r="F38" s="195"/>
      <c r="G38" s="194"/>
      <c r="H38" s="195"/>
      <c r="I38" s="609">
        <f>SUM(I32:J37)</f>
        <v>0</v>
      </c>
      <c r="J38" s="610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607"/>
      <c r="J39" s="608"/>
    </row>
    <row r="40" spans="1:11" ht="15.75" customHeight="1" x14ac:dyDescent="0.2">
      <c r="A40" s="42"/>
      <c r="B40" s="43" t="s">
        <v>3022</v>
      </c>
      <c r="C40" s="44"/>
      <c r="D40" s="45"/>
      <c r="E40" s="4"/>
      <c r="F40" s="3"/>
      <c r="G40" s="4"/>
      <c r="H40" s="3"/>
      <c r="I40" s="607">
        <f>'D.105.01'!G536</f>
        <v>0</v>
      </c>
      <c r="J40" s="608"/>
    </row>
    <row r="41" spans="1:11" ht="15.75" customHeight="1" x14ac:dyDescent="0.2">
      <c r="A41" s="42"/>
      <c r="B41" s="43" t="s">
        <v>3023</v>
      </c>
      <c r="C41" s="44"/>
      <c r="D41" s="45"/>
      <c r="E41" s="4"/>
      <c r="F41" s="3"/>
      <c r="G41" s="4"/>
      <c r="H41" s="3"/>
      <c r="I41" s="607">
        <f>'D.105.04'!J130</f>
        <v>0</v>
      </c>
      <c r="J41" s="608"/>
    </row>
    <row r="42" spans="1:11" ht="15.75" customHeight="1" x14ac:dyDescent="0.2">
      <c r="A42" s="42"/>
      <c r="B42" s="43" t="s">
        <v>3024</v>
      </c>
      <c r="C42" s="44"/>
      <c r="D42" s="45"/>
      <c r="E42" s="4"/>
      <c r="F42" s="3"/>
      <c r="G42" s="4"/>
      <c r="H42" s="3"/>
      <c r="I42" s="607">
        <f>'D.105.05a'!J128</f>
        <v>0</v>
      </c>
      <c r="J42" s="608"/>
      <c r="K42" s="82">
        <v>1.5</v>
      </c>
    </row>
    <row r="43" spans="1:11" ht="15.75" customHeight="1" x14ac:dyDescent="0.2">
      <c r="A43" s="42"/>
      <c r="B43" s="43" t="s">
        <v>3025</v>
      </c>
      <c r="C43" s="44"/>
      <c r="D43" s="45"/>
      <c r="E43" s="4"/>
      <c r="F43" s="3"/>
      <c r="G43" s="4"/>
      <c r="H43" s="3"/>
      <c r="I43" s="607">
        <f>'D.105.05b'!G56</f>
        <v>0</v>
      </c>
      <c r="J43" s="608"/>
      <c r="K43" s="82">
        <v>1.5</v>
      </c>
    </row>
    <row r="44" spans="1:11" ht="15.75" customHeight="1" x14ac:dyDescent="0.2">
      <c r="A44" s="42"/>
      <c r="B44" s="43" t="s">
        <v>3032</v>
      </c>
      <c r="C44" s="44"/>
      <c r="D44" s="45"/>
      <c r="E44" s="4"/>
      <c r="F44" s="3"/>
      <c r="G44" s="4"/>
      <c r="H44" s="3"/>
      <c r="I44" s="607">
        <f>'D.105.06'!G156</f>
        <v>0</v>
      </c>
      <c r="J44" s="608"/>
      <c r="K44" s="82">
        <v>2</v>
      </c>
    </row>
    <row r="45" spans="1:11" ht="15.75" customHeight="1" x14ac:dyDescent="0.2">
      <c r="A45" s="42"/>
      <c r="B45" s="43" t="s">
        <v>3026</v>
      </c>
      <c r="C45" s="44"/>
      <c r="D45" s="45"/>
      <c r="E45" s="4"/>
      <c r="F45" s="3"/>
      <c r="G45" s="4"/>
      <c r="H45" s="3"/>
      <c r="I45" s="607">
        <f>'D.105.07'!G198</f>
        <v>0</v>
      </c>
      <c r="J45" s="608"/>
      <c r="K45" s="82">
        <v>1</v>
      </c>
    </row>
    <row r="46" spans="1:11" ht="15.75" customHeight="1" x14ac:dyDescent="0.2">
      <c r="A46" s="42"/>
      <c r="B46" s="43" t="s">
        <v>3027</v>
      </c>
      <c r="C46" s="44"/>
      <c r="D46" s="45"/>
      <c r="E46" s="4"/>
      <c r="F46" s="3"/>
      <c r="G46" s="4"/>
      <c r="H46" s="3"/>
      <c r="I46" s="607">
        <f>'D.105.08'!J121</f>
        <v>0</v>
      </c>
      <c r="J46" s="608"/>
      <c r="K46" s="82">
        <v>1</v>
      </c>
    </row>
    <row r="47" spans="1:11" ht="15.75" customHeight="1" x14ac:dyDescent="0.2">
      <c r="A47" s="42"/>
      <c r="B47" s="191" t="s">
        <v>4896</v>
      </c>
      <c r="C47" s="192"/>
      <c r="D47" s="193"/>
      <c r="E47" s="194"/>
      <c r="F47" s="195"/>
      <c r="G47" s="194"/>
      <c r="H47" s="195"/>
      <c r="I47" s="609">
        <f>SUM(I40:J46)</f>
        <v>0</v>
      </c>
      <c r="J47" s="610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607"/>
      <c r="J48" s="608"/>
    </row>
    <row r="49" spans="1:10" ht="15.75" customHeight="1" x14ac:dyDescent="0.2">
      <c r="A49" s="42"/>
      <c r="B49" s="43" t="s">
        <v>4914</v>
      </c>
      <c r="C49" s="44"/>
      <c r="D49" s="45"/>
      <c r="E49" s="4"/>
      <c r="F49" s="3"/>
      <c r="G49" s="4"/>
      <c r="H49" s="3"/>
      <c r="I49" s="607">
        <f>'D.106.01'!G109</f>
        <v>0</v>
      </c>
      <c r="J49" s="608"/>
    </row>
    <row r="50" spans="1:10" ht="15.75" customHeight="1" x14ac:dyDescent="0.2">
      <c r="A50" s="42"/>
      <c r="B50" s="43" t="s">
        <v>3033</v>
      </c>
      <c r="C50" s="44"/>
      <c r="D50" s="45"/>
      <c r="E50" s="4"/>
      <c r="F50" s="3"/>
      <c r="G50" s="4"/>
      <c r="H50" s="3"/>
      <c r="I50" s="611">
        <f>'D.106.06'!G78</f>
        <v>0</v>
      </c>
      <c r="J50" s="611"/>
    </row>
    <row r="51" spans="1:10" ht="15.75" customHeight="1" x14ac:dyDescent="0.2">
      <c r="A51" s="42"/>
      <c r="B51" s="43" t="s">
        <v>3028</v>
      </c>
      <c r="C51" s="44"/>
      <c r="D51" s="45"/>
      <c r="E51" s="4"/>
      <c r="F51" s="3"/>
      <c r="G51" s="4"/>
      <c r="H51" s="3"/>
      <c r="I51" s="607">
        <f>D.203!G170</f>
        <v>0</v>
      </c>
      <c r="J51" s="608"/>
    </row>
    <row r="52" spans="1:10" ht="15.75" customHeight="1" x14ac:dyDescent="0.2">
      <c r="A52" s="42"/>
      <c r="B52" s="43" t="s">
        <v>3029</v>
      </c>
      <c r="C52" s="44"/>
      <c r="D52" s="45"/>
      <c r="E52" s="4"/>
      <c r="F52" s="3"/>
      <c r="G52" s="4"/>
      <c r="H52" s="3"/>
      <c r="I52" s="607">
        <f>D.205!J123</f>
        <v>0</v>
      </c>
      <c r="J52" s="608"/>
    </row>
    <row r="53" spans="1:10" ht="15.75" customHeight="1" x14ac:dyDescent="0.2">
      <c r="A53" s="42"/>
      <c r="B53" s="43" t="s">
        <v>4897</v>
      </c>
      <c r="C53" s="44"/>
      <c r="D53" s="45"/>
      <c r="E53" s="4"/>
      <c r="F53" s="3"/>
      <c r="G53" s="4"/>
      <c r="H53" s="3"/>
      <c r="I53" s="607">
        <f>D.212!J125</f>
        <v>0</v>
      </c>
      <c r="J53" s="608"/>
    </row>
    <row r="54" spans="1:10" ht="15.75" customHeight="1" x14ac:dyDescent="0.2">
      <c r="A54" s="42"/>
      <c r="B54" s="43" t="s">
        <v>4898</v>
      </c>
      <c r="C54" s="44"/>
      <c r="D54" s="45"/>
      <c r="E54" s="4"/>
      <c r="F54" s="3"/>
      <c r="G54" s="4"/>
      <c r="H54" s="3"/>
      <c r="I54" s="607">
        <f>D.216!J1</f>
        <v>0</v>
      </c>
      <c r="J54" s="608"/>
    </row>
    <row r="55" spans="1:10" ht="15.75" customHeight="1" x14ac:dyDescent="0.2">
      <c r="A55" s="42"/>
      <c r="B55" s="191" t="s">
        <v>40</v>
      </c>
      <c r="C55" s="192"/>
      <c r="D55" s="193"/>
      <c r="E55" s="194"/>
      <c r="F55" s="195"/>
      <c r="G55" s="194"/>
      <c r="H55" s="195"/>
      <c r="I55" s="609">
        <f>SUM(I49:J54)</f>
        <v>0</v>
      </c>
      <c r="J55" s="610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607"/>
      <c r="J56" s="608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393"/>
    </row>
    <row r="58" spans="1:10" ht="15.75" customHeight="1" x14ac:dyDescent="0.2">
      <c r="A58" s="6"/>
      <c r="B58" s="191" t="s">
        <v>12</v>
      </c>
      <c r="C58" s="192"/>
      <c r="D58" s="193"/>
      <c r="E58" s="609"/>
      <c r="F58" s="649"/>
      <c r="G58" s="609"/>
      <c r="H58" s="649"/>
      <c r="I58" s="609">
        <f>I55+I47+I38+I30+I21</f>
        <v>0</v>
      </c>
      <c r="J58" s="610"/>
    </row>
    <row r="59" spans="1:10" ht="15.75" customHeight="1" x14ac:dyDescent="0.2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184" t="s">
        <v>3006</v>
      </c>
      <c r="C60" s="185"/>
      <c r="D60" s="186"/>
      <c r="E60" s="187">
        <v>21</v>
      </c>
      <c r="F60" s="188" t="s">
        <v>16</v>
      </c>
      <c r="G60" s="613">
        <f>I58</f>
        <v>0</v>
      </c>
      <c r="H60" s="614"/>
      <c r="I60" s="614"/>
      <c r="J60" s="189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636">
        <f>G60*0.21</f>
        <v>0</v>
      </c>
      <c r="H61" s="637"/>
      <c r="I61" s="637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638"/>
      <c r="H62" s="638"/>
      <c r="I62" s="638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615">
        <f>G60</f>
        <v>0</v>
      </c>
      <c r="H63" s="616"/>
      <c r="I63" s="616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615">
        <f>G61+G60</f>
        <v>0</v>
      </c>
      <c r="H64" s="615"/>
      <c r="I64" s="615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621"/>
      <c r="C66" s="622"/>
      <c r="D66" s="622"/>
      <c r="E66" s="622"/>
      <c r="F66" s="622"/>
      <c r="G66" s="622"/>
      <c r="H66" s="622"/>
      <c r="I66" s="622"/>
      <c r="J66" s="623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617"/>
      <c r="E69" s="618"/>
      <c r="G69" s="619"/>
      <c r="H69" s="620"/>
      <c r="I69" s="620"/>
      <c r="J69" s="76"/>
    </row>
    <row r="70" spans="1:10" ht="12.75" customHeight="1" x14ac:dyDescent="0.2">
      <c r="A70" s="6"/>
      <c r="B70" s="6"/>
      <c r="D70" s="612" t="s">
        <v>23</v>
      </c>
      <c r="E70" s="612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algorithmName="SHA-512" hashValue="TVoc4D3gJNQabue5GVuW2kZfJQvsEaMmYsW6c2vADp36M9sLLUxOQtf6I5ido89KjLvbmNQwr6sE/6p8GDDdlw==" saltValue="kl59SMVeD5flpMEoottEdw==" spinCount="100000" sheet="1" objects="1" scenarios="1"/>
  <mergeCells count="66"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  <mergeCell ref="D11:G11"/>
    <mergeCell ref="E4:J4"/>
    <mergeCell ref="E12:G12"/>
    <mergeCell ref="D5:G5"/>
    <mergeCell ref="D6:G6"/>
    <mergeCell ref="D70:E70"/>
    <mergeCell ref="G60:I60"/>
    <mergeCell ref="I58:J58"/>
    <mergeCell ref="G64:I64"/>
    <mergeCell ref="G63:I63"/>
    <mergeCell ref="D69:E69"/>
    <mergeCell ref="G69:I69"/>
    <mergeCell ref="B66:J66"/>
    <mergeCell ref="I20:J20"/>
    <mergeCell ref="I23:J23"/>
    <mergeCell ref="I24:J24"/>
    <mergeCell ref="I25:J25"/>
    <mergeCell ref="I27:J27"/>
    <mergeCell ref="I26:J26"/>
    <mergeCell ref="I21:J21"/>
    <mergeCell ref="I22:J22"/>
    <mergeCell ref="I28:J28"/>
    <mergeCell ref="I29:J29"/>
    <mergeCell ref="I37:J37"/>
    <mergeCell ref="I38:J38"/>
    <mergeCell ref="I39:J39"/>
    <mergeCell ref="I30:J30"/>
    <mergeCell ref="I31:J31"/>
    <mergeCell ref="I40:J40"/>
    <mergeCell ref="I32:J32"/>
    <mergeCell ref="I33:J33"/>
    <mergeCell ref="I34:J34"/>
    <mergeCell ref="I36:J36"/>
    <mergeCell ref="I35:J35"/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4999"/>
  <sheetViews>
    <sheetView workbookViewId="0">
      <pane ySplit="1" topLeftCell="A323" activePane="bottomLeft" state="frozen"/>
      <selection pane="bottomLeft" activeCell="C341" sqref="C34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6" t="s">
        <v>100</v>
      </c>
      <c r="B1" s="656"/>
      <c r="C1" s="656"/>
      <c r="D1" s="656"/>
      <c r="E1" s="656"/>
      <c r="F1" s="656"/>
      <c r="G1" s="65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7" t="s">
        <v>4</v>
      </c>
      <c r="D2" s="658"/>
      <c r="E2" s="658"/>
      <c r="F2" s="658"/>
      <c r="G2" s="659"/>
      <c r="AG2" t="s">
        <v>102</v>
      </c>
    </row>
    <row r="3" spans="1:60" ht="25.15" customHeight="1" x14ac:dyDescent="0.2">
      <c r="A3" s="247" t="s">
        <v>89</v>
      </c>
      <c r="B3" s="197" t="s">
        <v>26</v>
      </c>
      <c r="C3" s="657" t="s">
        <v>27</v>
      </c>
      <c r="D3" s="658"/>
      <c r="E3" s="658"/>
      <c r="F3" s="658"/>
      <c r="G3" s="659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28</v>
      </c>
      <c r="C4" s="660" t="s">
        <v>29</v>
      </c>
      <c r="D4" s="661"/>
      <c r="E4" s="661"/>
      <c r="F4" s="661"/>
      <c r="G4" s="66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52" t="s">
        <v>133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52" t="s">
        <v>138</v>
      </c>
      <c r="D12" s="653"/>
      <c r="E12" s="653"/>
      <c r="F12" s="653"/>
      <c r="G12" s="65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3034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52" t="s">
        <v>1089</v>
      </c>
      <c r="D16" s="653"/>
      <c r="E16" s="653"/>
      <c r="F16" s="653"/>
      <c r="G16" s="65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54" t="s">
        <v>1090</v>
      </c>
      <c r="D17" s="655"/>
      <c r="E17" s="655"/>
      <c r="F17" s="655"/>
      <c r="G17" s="655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3035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52" t="s">
        <v>146</v>
      </c>
      <c r="D22" s="653"/>
      <c r="E22" s="653"/>
      <c r="F22" s="653"/>
      <c r="G22" s="653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3036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2">
      <c r="A24" s="223"/>
      <c r="B24" s="224"/>
      <c r="C24" s="226" t="s">
        <v>3037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2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652" t="s">
        <v>151</v>
      </c>
      <c r="D26" s="653"/>
      <c r="E26" s="653"/>
      <c r="F26" s="653"/>
      <c r="G26" s="653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2">
      <c r="A27" s="223"/>
      <c r="B27" s="224"/>
      <c r="C27" s="226" t="s">
        <v>3038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2">
      <c r="A28" s="223"/>
      <c r="B28" s="224"/>
      <c r="C28" s="226" t="s">
        <v>3039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2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650" t="s">
        <v>154</v>
      </c>
      <c r="D30" s="651"/>
      <c r="E30" s="651"/>
      <c r="F30" s="651"/>
      <c r="G30" s="65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3040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2">
      <c r="A32" s="223"/>
      <c r="B32" s="224"/>
      <c r="C32" s="226" t="s">
        <v>3041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9</v>
      </c>
      <c r="B33" s="214" t="s">
        <v>1092</v>
      </c>
      <c r="C33" s="215" t="s">
        <v>1093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2.5" outlineLevel="2" x14ac:dyDescent="0.2">
      <c r="A34" s="223"/>
      <c r="B34" s="224"/>
      <c r="C34" s="652" t="s">
        <v>1094</v>
      </c>
      <c r="D34" s="653"/>
      <c r="E34" s="653"/>
      <c r="F34" s="653"/>
      <c r="G34" s="653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3042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2">
      <c r="A36" s="223"/>
      <c r="B36" s="224"/>
      <c r="C36" s="226" t="s">
        <v>3043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2">
      <c r="A37" s="213">
        <v>10</v>
      </c>
      <c r="B37" s="214" t="s">
        <v>1096</v>
      </c>
      <c r="C37" s="215" t="s">
        <v>1097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2" x14ac:dyDescent="0.2">
      <c r="A38" s="223"/>
      <c r="B38" s="224"/>
      <c r="C38" s="652" t="s">
        <v>1094</v>
      </c>
      <c r="D38" s="653"/>
      <c r="E38" s="653"/>
      <c r="F38" s="653"/>
      <c r="G38" s="653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54" t="s">
        <v>1098</v>
      </c>
      <c r="D39" s="655"/>
      <c r="E39" s="655"/>
      <c r="F39" s="655"/>
      <c r="G39" s="655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29">
        <v>11</v>
      </c>
      <c r="B40" s="230" t="s">
        <v>1117</v>
      </c>
      <c r="C40" s="231" t="s">
        <v>3044</v>
      </c>
      <c r="D40" s="232" t="s">
        <v>303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2">
      <c r="A41" s="229">
        <v>12</v>
      </c>
      <c r="B41" s="230" t="s">
        <v>3045</v>
      </c>
      <c r="C41" s="231" t="s">
        <v>3046</v>
      </c>
      <c r="D41" s="232" t="s">
        <v>303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x14ac:dyDescent="0.2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SUMIF(AG43:AG83,"&lt;&gt;NOR",G43:G83)</f>
        <v>0</v>
      </c>
      <c r="H42" s="210"/>
      <c r="I42" s="210">
        <f>SUM(I43:I83)</f>
        <v>276527.98</v>
      </c>
      <c r="J42" s="210"/>
      <c r="K42" s="210">
        <f>SUM(K43:K83)</f>
        <v>454904.42</v>
      </c>
      <c r="L42" s="210"/>
      <c r="M42" s="210">
        <f>SUM(M43:M83)</f>
        <v>0</v>
      </c>
      <c r="N42" s="209"/>
      <c r="O42" s="209">
        <f>SUM(O43:O83)</f>
        <v>33.049999999999997</v>
      </c>
      <c r="P42" s="209"/>
      <c r="Q42" s="209">
        <f>SUM(Q43:Q83)</f>
        <v>0</v>
      </c>
      <c r="R42" s="210"/>
      <c r="S42" s="210"/>
      <c r="T42" s="211"/>
      <c r="U42" s="212"/>
      <c r="V42" s="212">
        <f>SUM(V43:V83)</f>
        <v>174.82</v>
      </c>
      <c r="W42" s="212"/>
      <c r="X42" s="212"/>
      <c r="Y42" s="212"/>
      <c r="AG42" t="s">
        <v>124</v>
      </c>
    </row>
    <row r="43" spans="1:60" ht="22.5" outlineLevel="1" x14ac:dyDescent="0.2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3047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2.5" outlineLevel="1" x14ac:dyDescent="0.2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2.5" outlineLevel="2" x14ac:dyDescent="0.2">
      <c r="A48" s="223"/>
      <c r="B48" s="224"/>
      <c r="C48" s="652" t="s">
        <v>164</v>
      </c>
      <c r="D48" s="653"/>
      <c r="E48" s="653"/>
      <c r="F48" s="653"/>
      <c r="G48" s="653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52" t="s">
        <v>168</v>
      </c>
      <c r="D51" s="653"/>
      <c r="E51" s="653"/>
      <c r="F51" s="653"/>
      <c r="G51" s="653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2.5" outlineLevel="2" x14ac:dyDescent="0.2">
      <c r="A54" s="223"/>
      <c r="B54" s="224"/>
      <c r="C54" s="652" t="s">
        <v>168</v>
      </c>
      <c r="D54" s="653"/>
      <c r="E54" s="653"/>
      <c r="F54" s="653"/>
      <c r="G54" s="653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2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652" t="s">
        <v>151</v>
      </c>
      <c r="D56" s="653"/>
      <c r="E56" s="653"/>
      <c r="F56" s="653"/>
      <c r="G56" s="653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33.75" outlineLevel="1" x14ac:dyDescent="0.2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652" t="s">
        <v>4972</v>
      </c>
      <c r="D63" s="653"/>
      <c r="E63" s="653"/>
      <c r="F63" s="653"/>
      <c r="G63" s="653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4973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652" t="s">
        <v>185</v>
      </c>
      <c r="D66" s="653"/>
      <c r="E66" s="653"/>
      <c r="F66" s="653"/>
      <c r="G66" s="653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3048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2">
      <c r="A68" s="223"/>
      <c r="B68" s="224"/>
      <c r="C68" s="226" t="s">
        <v>3049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2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2">
      <c r="A70" s="223"/>
      <c r="B70" s="224"/>
      <c r="C70" s="652" t="s">
        <v>185</v>
      </c>
      <c r="D70" s="653"/>
      <c r="E70" s="653"/>
      <c r="F70" s="653"/>
      <c r="G70" s="653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3.75" outlineLevel="2" x14ac:dyDescent="0.2">
      <c r="A71" s="223"/>
      <c r="B71" s="224"/>
      <c r="C71" s="226" t="s">
        <v>3050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2">
      <c r="A72" s="223"/>
      <c r="B72" s="224"/>
      <c r="C72" s="226" t="s">
        <v>3051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3052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3053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3054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3055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3056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29</v>
      </c>
      <c r="B80" s="214" t="s">
        <v>195</v>
      </c>
      <c r="C80" s="215" t="s">
        <v>3057</v>
      </c>
      <c r="D80" s="216" t="s">
        <v>158</v>
      </c>
      <c r="E80" s="217">
        <v>60.42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60420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3058</v>
      </c>
      <c r="D81" s="227"/>
      <c r="E81" s="228">
        <v>60.42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30</v>
      </c>
      <c r="B82" s="214" t="s">
        <v>196</v>
      </c>
      <c r="C82" s="215" t="s">
        <v>3059</v>
      </c>
      <c r="D82" s="216" t="s">
        <v>158</v>
      </c>
      <c r="E82" s="217">
        <v>14.48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1300</v>
      </c>
      <c r="K82" s="219">
        <f>ROUND(E82*J82,2)</f>
        <v>18824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3060</v>
      </c>
      <c r="D83" s="227"/>
      <c r="E83" s="228">
        <v>14.48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51</v>
      </c>
      <c r="C84" s="207" t="s">
        <v>52</v>
      </c>
      <c r="D84" s="208"/>
      <c r="E84" s="209"/>
      <c r="F84" s="210"/>
      <c r="G84" s="210">
        <f>SUMIF(AG85:AG94,"&lt;&gt;NOR",G85:G94)</f>
        <v>0</v>
      </c>
      <c r="H84" s="210"/>
      <c r="I84" s="210">
        <f>SUM(I85:I94)</f>
        <v>29092.659999999996</v>
      </c>
      <c r="J84" s="210"/>
      <c r="K84" s="210">
        <f>SUM(K85:K94)</f>
        <v>4902.28</v>
      </c>
      <c r="L84" s="210"/>
      <c r="M84" s="210">
        <f>SUM(M85:M94)</f>
        <v>0</v>
      </c>
      <c r="N84" s="209"/>
      <c r="O84" s="209">
        <f>SUM(O85:O94)</f>
        <v>3.9200000000000004</v>
      </c>
      <c r="P84" s="209"/>
      <c r="Q84" s="209">
        <f>SUM(Q85:Q94)</f>
        <v>0</v>
      </c>
      <c r="R84" s="210"/>
      <c r="S84" s="210"/>
      <c r="T84" s="211"/>
      <c r="U84" s="212"/>
      <c r="V84" s="212">
        <f>SUM(V85:V94)</f>
        <v>8.1300000000000008</v>
      </c>
      <c r="W84" s="212"/>
      <c r="X84" s="212"/>
      <c r="Y84" s="212"/>
      <c r="AG84" t="s">
        <v>124</v>
      </c>
    </row>
    <row r="85" spans="1:60" ht="33.75" outlineLevel="1" x14ac:dyDescent="0.2">
      <c r="A85" s="213">
        <v>31</v>
      </c>
      <c r="B85" s="214" t="s">
        <v>197</v>
      </c>
      <c r="C85" s="215" t="s">
        <v>198</v>
      </c>
      <c r="D85" s="216" t="s">
        <v>127</v>
      </c>
      <c r="E85" s="217">
        <v>1.365</v>
      </c>
      <c r="F85" s="218"/>
      <c r="G85" s="219">
        <f>ROUND(E85*F85,2)</f>
        <v>0</v>
      </c>
      <c r="H85" s="218">
        <v>3596.1</v>
      </c>
      <c r="I85" s="219">
        <f>ROUND(E85*H85,2)</f>
        <v>4908.68</v>
      </c>
      <c r="J85" s="218">
        <v>573.9</v>
      </c>
      <c r="K85" s="219">
        <f>ROUND(E85*J85,2)</f>
        <v>783.37</v>
      </c>
      <c r="L85" s="219">
        <v>21</v>
      </c>
      <c r="M85" s="219">
        <f>G85*(1+L85/100)</f>
        <v>0</v>
      </c>
      <c r="N85" s="217">
        <v>2.5251399999999999</v>
      </c>
      <c r="O85" s="217">
        <f>ROUND(E85*N85,2)</f>
        <v>3.45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0.98699999999999999</v>
      </c>
      <c r="V85" s="221">
        <f>ROUND(E85*U85,2)</f>
        <v>1.35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137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3061</v>
      </c>
      <c r="D86" s="227"/>
      <c r="E86" s="228">
        <v>1.365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32</v>
      </c>
      <c r="B87" s="214" t="s">
        <v>199</v>
      </c>
      <c r="C87" s="215" t="s">
        <v>200</v>
      </c>
      <c r="D87" s="216" t="s">
        <v>158</v>
      </c>
      <c r="E87" s="217">
        <v>13.65</v>
      </c>
      <c r="F87" s="218"/>
      <c r="G87" s="219">
        <f>ROUND(E87*F87,2)</f>
        <v>0</v>
      </c>
      <c r="H87" s="218">
        <v>917.37</v>
      </c>
      <c r="I87" s="219">
        <f>ROUND(E87*H87,2)</f>
        <v>12522.1</v>
      </c>
      <c r="J87" s="218">
        <v>66.63</v>
      </c>
      <c r="K87" s="219">
        <f>ROUND(E87*J87,2)</f>
        <v>909.5</v>
      </c>
      <c r="L87" s="219">
        <v>21</v>
      </c>
      <c r="M87" s="219">
        <f>G87*(1+L87/100)</f>
        <v>0</v>
      </c>
      <c r="N87" s="217">
        <v>1.059E-2</v>
      </c>
      <c r="O87" s="217">
        <f>ROUND(E87*N87,2)</f>
        <v>0.14000000000000001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0.13500000000000001</v>
      </c>
      <c r="V87" s="221">
        <f>ROUND(E87*U87,2)</f>
        <v>1.84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52" t="s">
        <v>201</v>
      </c>
      <c r="D88" s="653"/>
      <c r="E88" s="653"/>
      <c r="F88" s="653"/>
      <c r="G88" s="65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otevřeného podhledu, bez podpěrné konstrukce, s osazením na sucho na zdech do připravených ozubů, popř. na rovných zdech, trámech, průvlacích, nebo do traverz, bez úpravy povrchu plechů, s pomocným lešením.</v>
      </c>
      <c r="BB88" s="222"/>
      <c r="BC88" s="222"/>
      <c r="BD88" s="222"/>
      <c r="BE88" s="222"/>
      <c r="BF88" s="222"/>
      <c r="BG88" s="222"/>
      <c r="BH88" s="222"/>
    </row>
    <row r="89" spans="1:60" outlineLevel="1" x14ac:dyDescent="0.2">
      <c r="A89" s="213">
        <v>33</v>
      </c>
      <c r="B89" s="214" t="s">
        <v>202</v>
      </c>
      <c r="C89" s="215" t="s">
        <v>203</v>
      </c>
      <c r="D89" s="216" t="s">
        <v>150</v>
      </c>
      <c r="E89" s="217">
        <v>0.10390000000000001</v>
      </c>
      <c r="F89" s="218"/>
      <c r="G89" s="219">
        <f>ROUND(E89*F89,2)</f>
        <v>0</v>
      </c>
      <c r="H89" s="218">
        <v>33004.67</v>
      </c>
      <c r="I89" s="219">
        <f>ROUND(E89*H89,2)</f>
        <v>3429.19</v>
      </c>
      <c r="J89" s="218">
        <v>8205.33</v>
      </c>
      <c r="K89" s="219">
        <f>ROUND(E89*J89,2)</f>
        <v>852.53</v>
      </c>
      <c r="L89" s="219">
        <v>21</v>
      </c>
      <c r="M89" s="219">
        <f>G89*(1+L89/100)</f>
        <v>0</v>
      </c>
      <c r="N89" s="217">
        <v>1.0554399999999999</v>
      </c>
      <c r="O89" s="217">
        <f>ROUND(E89*N89,2)</f>
        <v>0.11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15.211</v>
      </c>
      <c r="V89" s="221">
        <f>ROUND(E89*U89,2)</f>
        <v>1.58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137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33.75" outlineLevel="2" x14ac:dyDescent="0.2">
      <c r="A90" s="223"/>
      <c r="B90" s="224"/>
      <c r="C90" s="652" t="s">
        <v>204</v>
      </c>
      <c r="D90" s="653"/>
      <c r="E90" s="653"/>
      <c r="F90" s="653"/>
      <c r="G90" s="653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0" s="222"/>
      <c r="BC90" s="222"/>
      <c r="BD90" s="222"/>
      <c r="BE90" s="222"/>
      <c r="BF90" s="222"/>
      <c r="BG90" s="222"/>
      <c r="BH90" s="222"/>
    </row>
    <row r="91" spans="1:60" outlineLevel="2" x14ac:dyDescent="0.2">
      <c r="A91" s="223"/>
      <c r="B91" s="224"/>
      <c r="C91" s="226" t="s">
        <v>205</v>
      </c>
      <c r="D91" s="227"/>
      <c r="E91" s="228">
        <v>0.10390000000000001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2">
      <c r="A92" s="213">
        <v>34</v>
      </c>
      <c r="B92" s="214" t="s">
        <v>206</v>
      </c>
      <c r="C92" s="215" t="s">
        <v>207</v>
      </c>
      <c r="D92" s="216" t="s">
        <v>150</v>
      </c>
      <c r="E92" s="217">
        <v>0.2024</v>
      </c>
      <c r="F92" s="218"/>
      <c r="G92" s="219">
        <f>ROUND(E92*F92,2)</f>
        <v>0</v>
      </c>
      <c r="H92" s="218">
        <v>40675.360000000001</v>
      </c>
      <c r="I92" s="219">
        <f>ROUND(E92*H92,2)</f>
        <v>8232.69</v>
      </c>
      <c r="J92" s="218">
        <v>11644.64</v>
      </c>
      <c r="K92" s="219">
        <f>ROUND(E92*J92,2)</f>
        <v>2356.88</v>
      </c>
      <c r="L92" s="219">
        <v>21</v>
      </c>
      <c r="M92" s="219">
        <f>G92*(1+L92/100)</f>
        <v>0</v>
      </c>
      <c r="N92" s="217">
        <v>1.09663</v>
      </c>
      <c r="O92" s="217">
        <f>ROUND(E92*N92,2)</f>
        <v>0.22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16.582999999999998</v>
      </c>
      <c r="V92" s="221">
        <f>ROUND(E92*U92,2)</f>
        <v>3.36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52" t="s">
        <v>208</v>
      </c>
      <c r="D93" s="653"/>
      <c r="E93" s="653"/>
      <c r="F93" s="653"/>
      <c r="G93" s="653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209</v>
      </c>
      <c r="D94" s="227"/>
      <c r="E94" s="228">
        <v>0.2024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x14ac:dyDescent="0.2">
      <c r="A95" s="237" t="s">
        <v>123</v>
      </c>
      <c r="B95" s="206" t="s">
        <v>55</v>
      </c>
      <c r="C95" s="207" t="s">
        <v>56</v>
      </c>
      <c r="D95" s="208"/>
      <c r="E95" s="209"/>
      <c r="F95" s="210"/>
      <c r="G95" s="210">
        <f>SUMIF(AG96:AG151,"&lt;&gt;NOR",G96:G151)</f>
        <v>0</v>
      </c>
      <c r="H95" s="210"/>
      <c r="I95" s="210">
        <f>SUM(I96:I151)</f>
        <v>316231.34999999998</v>
      </c>
      <c r="J95" s="210"/>
      <c r="K95" s="210">
        <f>SUM(K96:K151)</f>
        <v>532031.6</v>
      </c>
      <c r="L95" s="210"/>
      <c r="M95" s="210">
        <f>SUM(M96:M151)</f>
        <v>0</v>
      </c>
      <c r="N95" s="209"/>
      <c r="O95" s="209">
        <f>SUM(O96:O151)</f>
        <v>57.74</v>
      </c>
      <c r="P95" s="209"/>
      <c r="Q95" s="209">
        <f>SUM(Q96:Q151)</f>
        <v>0</v>
      </c>
      <c r="R95" s="210"/>
      <c r="S95" s="210"/>
      <c r="T95" s="211"/>
      <c r="U95" s="212"/>
      <c r="V95" s="212">
        <f>SUM(V96:V151)</f>
        <v>554.8599999999999</v>
      </c>
      <c r="W95" s="212"/>
      <c r="X95" s="212"/>
      <c r="Y95" s="212"/>
      <c r="AG95" t="s">
        <v>124</v>
      </c>
    </row>
    <row r="96" spans="1:60" outlineLevel="1" x14ac:dyDescent="0.2">
      <c r="A96" s="213">
        <v>35</v>
      </c>
      <c r="B96" s="214" t="s">
        <v>210</v>
      </c>
      <c r="C96" s="215" t="s">
        <v>211</v>
      </c>
      <c r="D96" s="216" t="s">
        <v>158</v>
      </c>
      <c r="E96" s="217">
        <v>8.8529999999999998</v>
      </c>
      <c r="F96" s="218"/>
      <c r="G96" s="219">
        <f>ROUND(E96*F96,2)</f>
        <v>0</v>
      </c>
      <c r="H96" s="218">
        <v>42.73</v>
      </c>
      <c r="I96" s="219">
        <f>ROUND(E96*H96,2)</f>
        <v>378.29</v>
      </c>
      <c r="J96" s="218">
        <v>128.77000000000001</v>
      </c>
      <c r="K96" s="219">
        <f>ROUND(E96*J96,2)</f>
        <v>1140</v>
      </c>
      <c r="L96" s="219">
        <v>21</v>
      </c>
      <c r="M96" s="219">
        <f>G96*(1+L96/100)</f>
        <v>0</v>
      </c>
      <c r="N96" s="217">
        <v>2.7299999999999998E-3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145</v>
      </c>
      <c r="S96" s="219" t="s">
        <v>129</v>
      </c>
      <c r="T96" s="220" t="s">
        <v>129</v>
      </c>
      <c r="U96" s="221">
        <v>0.24</v>
      </c>
      <c r="V96" s="221">
        <f>ROUND(E96*U96,2)</f>
        <v>2.12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132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652" t="s">
        <v>212</v>
      </c>
      <c r="D97" s="653"/>
      <c r="E97" s="653"/>
      <c r="F97" s="653"/>
      <c r="G97" s="653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226" t="s">
        <v>213</v>
      </c>
      <c r="D98" s="227"/>
      <c r="E98" s="228">
        <v>8.8529999999999998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36</v>
      </c>
      <c r="B99" s="214" t="s">
        <v>214</v>
      </c>
      <c r="C99" s="215" t="s">
        <v>215</v>
      </c>
      <c r="D99" s="216" t="s">
        <v>158</v>
      </c>
      <c r="E99" s="217">
        <v>314.62099999999998</v>
      </c>
      <c r="F99" s="218"/>
      <c r="G99" s="219">
        <f>ROUND(E99*F99,2)</f>
        <v>0</v>
      </c>
      <c r="H99" s="218">
        <v>34.97</v>
      </c>
      <c r="I99" s="219">
        <f>ROUND(E99*H99,2)</f>
        <v>11002.3</v>
      </c>
      <c r="J99" s="218">
        <v>131.03</v>
      </c>
      <c r="K99" s="219">
        <f>ROUND(E99*J99,2)</f>
        <v>41224.79</v>
      </c>
      <c r="L99" s="219">
        <v>21</v>
      </c>
      <c r="M99" s="219">
        <f>G99*(1+L99/100)</f>
        <v>0</v>
      </c>
      <c r="N99" s="217">
        <v>1.5810000000000001E-2</v>
      </c>
      <c r="O99" s="217">
        <f>ROUND(E99*N99,2)</f>
        <v>4.97</v>
      </c>
      <c r="P99" s="217">
        <v>0</v>
      </c>
      <c r="Q99" s="217">
        <f>ROUND(E99*P99,2)</f>
        <v>0</v>
      </c>
      <c r="R99" s="219" t="s">
        <v>216</v>
      </c>
      <c r="S99" s="219" t="s">
        <v>129</v>
      </c>
      <c r="T99" s="220" t="s">
        <v>129</v>
      </c>
      <c r="U99" s="221">
        <v>0.24845</v>
      </c>
      <c r="V99" s="221">
        <f>ROUND(E99*U99,2)</f>
        <v>78.17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50" t="s">
        <v>217</v>
      </c>
      <c r="D100" s="651"/>
      <c r="E100" s="651"/>
      <c r="F100" s="651"/>
      <c r="G100" s="651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155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37</v>
      </c>
      <c r="B101" s="214" t="s">
        <v>218</v>
      </c>
      <c r="C101" s="215" t="s">
        <v>219</v>
      </c>
      <c r="D101" s="216" t="s">
        <v>158</v>
      </c>
      <c r="E101" s="217">
        <v>676.11900000000003</v>
      </c>
      <c r="F101" s="218"/>
      <c r="G101" s="219">
        <f>ROUND(E101*F101,2)</f>
        <v>0</v>
      </c>
      <c r="H101" s="218">
        <v>106.36</v>
      </c>
      <c r="I101" s="219">
        <f>ROUND(E101*H101,2)</f>
        <v>71912.02</v>
      </c>
      <c r="J101" s="218">
        <v>135.63999999999999</v>
      </c>
      <c r="K101" s="219">
        <f>ROUND(E101*J101,2)</f>
        <v>91708.78</v>
      </c>
      <c r="L101" s="219">
        <v>21</v>
      </c>
      <c r="M101" s="219">
        <f>G101*(1+L101/100)</f>
        <v>0</v>
      </c>
      <c r="N101" s="217">
        <v>4.4600000000000004E-3</v>
      </c>
      <c r="O101" s="217">
        <f>ROUND(E101*N101,2)</f>
        <v>3.02</v>
      </c>
      <c r="P101" s="217">
        <v>0</v>
      </c>
      <c r="Q101" s="217">
        <f>ROUND(E101*P101,2)</f>
        <v>0</v>
      </c>
      <c r="R101" s="219" t="s">
        <v>145</v>
      </c>
      <c r="S101" s="219" t="s">
        <v>129</v>
      </c>
      <c r="T101" s="220" t="s">
        <v>129</v>
      </c>
      <c r="U101" s="221">
        <v>0.25115999999999999</v>
      </c>
      <c r="V101" s="221">
        <f>ROUND(E101*U101,2)</f>
        <v>169.81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22.5" outlineLevel="2" x14ac:dyDescent="0.2">
      <c r="A102" s="223"/>
      <c r="B102" s="224"/>
      <c r="C102" s="652" t="s">
        <v>220</v>
      </c>
      <c r="D102" s="653"/>
      <c r="E102" s="653"/>
      <c r="F102" s="653"/>
      <c r="G102" s="653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na rovném povrchu vnitřních stěn, pilířů, svislých panelových konstrukcí, s nejnutnějším obroušením podkladu (pemzou apod.) a oprášením,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3062</v>
      </c>
      <c r="D103" s="227"/>
      <c r="E103" s="228">
        <v>424.822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3" x14ac:dyDescent="0.2">
      <c r="A104" s="223"/>
      <c r="B104" s="224"/>
      <c r="C104" s="226" t="s">
        <v>3063</v>
      </c>
      <c r="D104" s="227"/>
      <c r="E104" s="228">
        <v>314.62099999999998</v>
      </c>
      <c r="F104" s="221"/>
      <c r="G104" s="221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147</v>
      </c>
      <c r="AH104" s="222">
        <v>0</v>
      </c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3" x14ac:dyDescent="0.2">
      <c r="A105" s="223"/>
      <c r="B105" s="224"/>
      <c r="C105" s="226" t="s">
        <v>3064</v>
      </c>
      <c r="D105" s="227"/>
      <c r="E105" s="228">
        <v>-63.323999999999998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38</v>
      </c>
      <c r="B106" s="214" t="s">
        <v>221</v>
      </c>
      <c r="C106" s="215" t="s">
        <v>222</v>
      </c>
      <c r="D106" s="216" t="s">
        <v>223</v>
      </c>
      <c r="E106" s="217">
        <v>33</v>
      </c>
      <c r="F106" s="218"/>
      <c r="G106" s="219">
        <f>ROUND(E106*F106,2)</f>
        <v>0</v>
      </c>
      <c r="H106" s="218">
        <v>70.5</v>
      </c>
      <c r="I106" s="219">
        <f>ROUND(E106*H106,2)</f>
        <v>2326.5</v>
      </c>
      <c r="J106" s="218">
        <v>0</v>
      </c>
      <c r="K106" s="219">
        <f>ROUND(E106*J106,2)</f>
        <v>0</v>
      </c>
      <c r="L106" s="219">
        <v>21</v>
      </c>
      <c r="M106" s="219">
        <f>G106*(1+L106/100)</f>
        <v>0</v>
      </c>
      <c r="N106" s="217">
        <v>4.6000000000000001E-4</v>
      </c>
      <c r="O106" s="217">
        <f>ROUND(E106*N106,2)</f>
        <v>0.02</v>
      </c>
      <c r="P106" s="217">
        <v>0</v>
      </c>
      <c r="Q106" s="217">
        <f>ROUND(E106*P106,2)</f>
        <v>0</v>
      </c>
      <c r="R106" s="219" t="s">
        <v>145</v>
      </c>
      <c r="S106" s="219" t="s">
        <v>129</v>
      </c>
      <c r="T106" s="220" t="s">
        <v>129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52" t="s">
        <v>224</v>
      </c>
      <c r="D107" s="653"/>
      <c r="E107" s="653"/>
      <c r="F107" s="653"/>
      <c r="G107" s="653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134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38" t="str">
        <f>C107</f>
        <v>omítka vápenocementová, strojně nebo ručně nanášená v podlaží i ve schodišti na jakýkoliv druh podkladu, kompletní souvrství</v>
      </c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39</v>
      </c>
      <c r="B108" s="214" t="s">
        <v>225</v>
      </c>
      <c r="C108" s="215" t="s">
        <v>226</v>
      </c>
      <c r="D108" s="216" t="s">
        <v>158</v>
      </c>
      <c r="E108" s="217">
        <v>424.82220000000001</v>
      </c>
      <c r="F108" s="218"/>
      <c r="G108" s="219">
        <f>ROUND(E108*F108,2)</f>
        <v>0</v>
      </c>
      <c r="H108" s="218">
        <v>88.31</v>
      </c>
      <c r="I108" s="219">
        <f>ROUND(E108*H108,2)</f>
        <v>37516.050000000003</v>
      </c>
      <c r="J108" s="218">
        <v>208.69</v>
      </c>
      <c r="K108" s="219">
        <f>ROUND(E108*J108,2)</f>
        <v>88656.14</v>
      </c>
      <c r="L108" s="219">
        <v>21</v>
      </c>
      <c r="M108" s="219">
        <f>G108*(1+L108/100)</f>
        <v>0</v>
      </c>
      <c r="N108" s="217">
        <v>3.6700000000000001E-3</v>
      </c>
      <c r="O108" s="217">
        <f>ROUND(E108*N108,2)</f>
        <v>1.56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0.36199999999999999</v>
      </c>
      <c r="V108" s="221">
        <f>ROUND(E108*U108,2)</f>
        <v>153.79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3065</v>
      </c>
      <c r="D109" s="227"/>
      <c r="E109" s="228">
        <v>424.82220000000001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40</v>
      </c>
      <c r="B110" s="214" t="s">
        <v>227</v>
      </c>
      <c r="C110" s="215" t="s">
        <v>228</v>
      </c>
      <c r="D110" s="216" t="s">
        <v>127</v>
      </c>
      <c r="E110" s="217">
        <v>4.2844699999999998</v>
      </c>
      <c r="F110" s="218"/>
      <c r="G110" s="219">
        <f>ROUND(E110*F110,2)</f>
        <v>0</v>
      </c>
      <c r="H110" s="218">
        <v>3196.98</v>
      </c>
      <c r="I110" s="219">
        <f>ROUND(E110*H110,2)</f>
        <v>13697.36</v>
      </c>
      <c r="J110" s="218">
        <v>1503.02</v>
      </c>
      <c r="K110" s="219">
        <f>ROUND(E110*J110,2)</f>
        <v>6439.64</v>
      </c>
      <c r="L110" s="219">
        <v>21</v>
      </c>
      <c r="M110" s="219">
        <f>G110*(1+L110/100)</f>
        <v>0</v>
      </c>
      <c r="N110" s="217">
        <v>2.5249999999999999</v>
      </c>
      <c r="O110" s="217">
        <f>ROUND(E110*N110,2)</f>
        <v>10.82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3.2130000000000001</v>
      </c>
      <c r="V110" s="221">
        <f>ROUND(E110*U110,2)</f>
        <v>13.77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52" t="s">
        <v>229</v>
      </c>
      <c r="D111" s="653"/>
      <c r="E111" s="653"/>
      <c r="F111" s="653"/>
      <c r="G111" s="653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134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654" t="s">
        <v>230</v>
      </c>
      <c r="D112" s="655"/>
      <c r="E112" s="655"/>
      <c r="F112" s="655"/>
      <c r="G112" s="655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231</v>
      </c>
      <c r="D113" s="227"/>
      <c r="E113" s="228"/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226" t="s">
        <v>3066</v>
      </c>
      <c r="D114" s="227"/>
      <c r="E114" s="228">
        <v>1.8512999999999999</v>
      </c>
      <c r="F114" s="221"/>
      <c r="G114" s="22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147</v>
      </c>
      <c r="AH114" s="222">
        <v>0</v>
      </c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3" x14ac:dyDescent="0.2">
      <c r="A115" s="223"/>
      <c r="B115" s="224"/>
      <c r="C115" s="226" t="s">
        <v>3067</v>
      </c>
      <c r="D115" s="227"/>
      <c r="E115" s="228">
        <v>0.36685000000000001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3068</v>
      </c>
      <c r="D116" s="227"/>
      <c r="E116" s="228">
        <v>0.15675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234</v>
      </c>
      <c r="D117" s="227"/>
      <c r="E117" s="228"/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3069</v>
      </c>
      <c r="D118" s="227"/>
      <c r="E118" s="228">
        <v>1.90957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41</v>
      </c>
      <c r="B119" s="214" t="s">
        <v>232</v>
      </c>
      <c r="C119" s="215" t="s">
        <v>233</v>
      </c>
      <c r="D119" s="216" t="s">
        <v>127</v>
      </c>
      <c r="E119" s="217">
        <v>10.44727</v>
      </c>
      <c r="F119" s="218"/>
      <c r="G119" s="219">
        <f>ROUND(E119*F119,2)</f>
        <v>0</v>
      </c>
      <c r="H119" s="218">
        <v>3581.98</v>
      </c>
      <c r="I119" s="219">
        <f>ROUND(E119*H119,2)</f>
        <v>37421.910000000003</v>
      </c>
      <c r="J119" s="218">
        <v>1503.02</v>
      </c>
      <c r="K119" s="219">
        <f>ROUND(E119*J119,2)</f>
        <v>15702.46</v>
      </c>
      <c r="L119" s="219">
        <v>21</v>
      </c>
      <c r="M119" s="219">
        <f>G119*(1+L119/100)</f>
        <v>0</v>
      </c>
      <c r="N119" s="217">
        <v>2.5249999999999999</v>
      </c>
      <c r="O119" s="217">
        <f>ROUND(E119*N119,2)</f>
        <v>26.38</v>
      </c>
      <c r="P119" s="217">
        <v>0</v>
      </c>
      <c r="Q119" s="217">
        <f>ROUND(E119*P119,2)</f>
        <v>0</v>
      </c>
      <c r="R119" s="219" t="s">
        <v>145</v>
      </c>
      <c r="S119" s="219" t="s">
        <v>129</v>
      </c>
      <c r="T119" s="220" t="s">
        <v>129</v>
      </c>
      <c r="U119" s="221">
        <v>3.2130000000000001</v>
      </c>
      <c r="V119" s="221">
        <f>ROUND(E119*U119,2)</f>
        <v>33.57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52" t="s">
        <v>229</v>
      </c>
      <c r="D120" s="653"/>
      <c r="E120" s="653"/>
      <c r="F120" s="653"/>
      <c r="G120" s="653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134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54" t="s">
        <v>230</v>
      </c>
      <c r="D121" s="655"/>
      <c r="E121" s="655"/>
      <c r="F121" s="655"/>
      <c r="G121" s="655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226" t="s">
        <v>235</v>
      </c>
      <c r="D122" s="227"/>
      <c r="E122" s="228"/>
      <c r="F122" s="221"/>
      <c r="G122" s="221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147</v>
      </c>
      <c r="AH122" s="222">
        <v>0</v>
      </c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226" t="s">
        <v>3070</v>
      </c>
      <c r="D123" s="227"/>
      <c r="E123" s="228">
        <v>10.44727</v>
      </c>
      <c r="F123" s="221"/>
      <c r="G123" s="22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147</v>
      </c>
      <c r="AH123" s="222">
        <v>0</v>
      </c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1" x14ac:dyDescent="0.2">
      <c r="A124" s="213">
        <v>42</v>
      </c>
      <c r="B124" s="214" t="s">
        <v>1891</v>
      </c>
      <c r="C124" s="215" t="s">
        <v>1892</v>
      </c>
      <c r="D124" s="216" t="s">
        <v>127</v>
      </c>
      <c r="E124" s="217">
        <v>0.32400000000000001</v>
      </c>
      <c r="F124" s="218"/>
      <c r="G124" s="219">
        <f>ROUND(E124*F124,2)</f>
        <v>0</v>
      </c>
      <c r="H124" s="218">
        <v>3579.82</v>
      </c>
      <c r="I124" s="219">
        <f>ROUND(E124*H124,2)</f>
        <v>1159.8599999999999</v>
      </c>
      <c r="J124" s="218">
        <v>1200.18</v>
      </c>
      <c r="K124" s="219">
        <f>ROUND(E124*J124,2)</f>
        <v>388.86</v>
      </c>
      <c r="L124" s="219">
        <v>21</v>
      </c>
      <c r="M124" s="219">
        <f>G124*(1+L124/100)</f>
        <v>0</v>
      </c>
      <c r="N124" s="217">
        <v>2.5249999999999999</v>
      </c>
      <c r="O124" s="217">
        <f>ROUND(E124*N124,2)</f>
        <v>0.82</v>
      </c>
      <c r="P124" s="217">
        <v>0</v>
      </c>
      <c r="Q124" s="217">
        <f>ROUND(E124*P124,2)</f>
        <v>0</v>
      </c>
      <c r="R124" s="219" t="s">
        <v>145</v>
      </c>
      <c r="S124" s="219" t="s">
        <v>129</v>
      </c>
      <c r="T124" s="220" t="s">
        <v>129</v>
      </c>
      <c r="U124" s="221">
        <v>2.58</v>
      </c>
      <c r="V124" s="221">
        <f>ROUND(E124*U124,2)</f>
        <v>0.84</v>
      </c>
      <c r="W124" s="221"/>
      <c r="X124" s="221" t="s">
        <v>130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132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652" t="s">
        <v>229</v>
      </c>
      <c r="D125" s="653"/>
      <c r="E125" s="653"/>
      <c r="F125" s="653"/>
      <c r="G125" s="653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134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2" x14ac:dyDescent="0.2">
      <c r="A126" s="223"/>
      <c r="B126" s="224"/>
      <c r="C126" s="654" t="s">
        <v>230</v>
      </c>
      <c r="D126" s="655"/>
      <c r="E126" s="655"/>
      <c r="F126" s="655"/>
      <c r="G126" s="655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155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3071</v>
      </c>
      <c r="D127" s="227"/>
      <c r="E127" s="228">
        <v>0.32400000000000001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1" x14ac:dyDescent="0.2">
      <c r="A128" s="213">
        <v>43</v>
      </c>
      <c r="B128" s="214" t="s">
        <v>236</v>
      </c>
      <c r="C128" s="215" t="s">
        <v>237</v>
      </c>
      <c r="D128" s="216" t="s">
        <v>150</v>
      </c>
      <c r="E128" s="217">
        <v>1.8871199999999999</v>
      </c>
      <c r="F128" s="218"/>
      <c r="G128" s="219">
        <f>ROUND(E128*F128,2)</f>
        <v>0</v>
      </c>
      <c r="H128" s="218">
        <v>29763.78</v>
      </c>
      <c r="I128" s="219">
        <f>ROUND(E128*H128,2)</f>
        <v>56167.82</v>
      </c>
      <c r="J128" s="218">
        <v>8216.2199999999993</v>
      </c>
      <c r="K128" s="219">
        <f>ROUND(E128*J128,2)</f>
        <v>15504.99</v>
      </c>
      <c r="L128" s="219">
        <v>21</v>
      </c>
      <c r="M128" s="219">
        <f>G128*(1+L128/100)</f>
        <v>0</v>
      </c>
      <c r="N128" s="217">
        <v>1.0662499999999999</v>
      </c>
      <c r="O128" s="217">
        <f>ROUND(E128*N128,2)</f>
        <v>2.0099999999999998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15.231</v>
      </c>
      <c r="V128" s="221">
        <f>ROUND(E128*U128,2)</f>
        <v>28.74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2">
      <c r="A129" s="223"/>
      <c r="B129" s="224"/>
      <c r="C129" s="652" t="s">
        <v>151</v>
      </c>
      <c r="D129" s="653"/>
      <c r="E129" s="653"/>
      <c r="F129" s="653"/>
      <c r="G129" s="653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3072</v>
      </c>
      <c r="D130" s="227"/>
      <c r="E130" s="228">
        <v>1.66734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3" x14ac:dyDescent="0.2">
      <c r="A131" s="223"/>
      <c r="B131" s="224"/>
      <c r="C131" s="226" t="s">
        <v>3073</v>
      </c>
      <c r="D131" s="227"/>
      <c r="E131" s="228">
        <v>0.21978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44</v>
      </c>
      <c r="B132" s="214" t="s">
        <v>3074</v>
      </c>
      <c r="C132" s="215" t="s">
        <v>3075</v>
      </c>
      <c r="D132" s="216" t="s">
        <v>127</v>
      </c>
      <c r="E132" s="217">
        <v>3.24</v>
      </c>
      <c r="F132" s="218"/>
      <c r="G132" s="219">
        <f>ROUND(E132*F132,2)</f>
        <v>0</v>
      </c>
      <c r="H132" s="218">
        <v>662.38</v>
      </c>
      <c r="I132" s="219">
        <f>ROUND(E132*H132,2)</f>
        <v>2146.11</v>
      </c>
      <c r="J132" s="218">
        <v>836.62</v>
      </c>
      <c r="K132" s="219">
        <f>ROUND(E132*J132,2)</f>
        <v>2710.65</v>
      </c>
      <c r="L132" s="219">
        <v>21</v>
      </c>
      <c r="M132" s="219">
        <f>G132*(1+L132/100)</f>
        <v>0</v>
      </c>
      <c r="N132" s="217">
        <v>1.837</v>
      </c>
      <c r="O132" s="217">
        <f>ROUND(E132*N132,2)</f>
        <v>5.95</v>
      </c>
      <c r="P132" s="217">
        <v>0</v>
      </c>
      <c r="Q132" s="217">
        <f>ROUND(E132*P132,2)</f>
        <v>0</v>
      </c>
      <c r="R132" s="219" t="s">
        <v>145</v>
      </c>
      <c r="S132" s="219" t="s">
        <v>129</v>
      </c>
      <c r="T132" s="220" t="s">
        <v>129</v>
      </c>
      <c r="U132" s="221">
        <v>1.8360000000000001</v>
      </c>
      <c r="V132" s="221">
        <f>ROUND(E132*U132,2)</f>
        <v>5.95</v>
      </c>
      <c r="W132" s="221"/>
      <c r="X132" s="221" t="s">
        <v>130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132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52" t="s">
        <v>2180</v>
      </c>
      <c r="D133" s="653"/>
      <c r="E133" s="653"/>
      <c r="F133" s="653"/>
      <c r="G133" s="653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38" t="str">
        <f>C133</f>
        <v>pod mazaniny a dlažby, popř. na plochých střechách, vodorovný nebo ve spádu, s udusáním a urovnáním povrchu,</v>
      </c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3076</v>
      </c>
      <c r="D134" s="227"/>
      <c r="E134" s="228">
        <v>3.24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ht="22.5" outlineLevel="1" x14ac:dyDescent="0.2">
      <c r="A135" s="213">
        <v>45</v>
      </c>
      <c r="B135" s="214" t="s">
        <v>238</v>
      </c>
      <c r="C135" s="215" t="s">
        <v>239</v>
      </c>
      <c r="D135" s="216" t="s">
        <v>158</v>
      </c>
      <c r="E135" s="217">
        <v>240.54</v>
      </c>
      <c r="F135" s="218"/>
      <c r="G135" s="219">
        <f>ROUND(E135*F135,2)</f>
        <v>0</v>
      </c>
      <c r="H135" s="218">
        <v>316.33</v>
      </c>
      <c r="I135" s="219">
        <f>ROUND(E135*H135,2)</f>
        <v>76090.02</v>
      </c>
      <c r="J135" s="218">
        <v>138.66999999999999</v>
      </c>
      <c r="K135" s="219">
        <f>ROUND(E135*J135,2)</f>
        <v>33355.68</v>
      </c>
      <c r="L135" s="219">
        <v>21</v>
      </c>
      <c r="M135" s="219">
        <f>G135*(1+L135/100)</f>
        <v>0</v>
      </c>
      <c r="N135" s="217">
        <v>8.9200000000000008E-3</v>
      </c>
      <c r="O135" s="217">
        <f>ROUND(E135*N135,2)</f>
        <v>2.15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0.25800000000000001</v>
      </c>
      <c r="V135" s="221">
        <f>ROUND(E135*U135,2)</f>
        <v>62.06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132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52" t="s">
        <v>240</v>
      </c>
      <c r="D136" s="653"/>
      <c r="E136" s="653"/>
      <c r="F136" s="653"/>
      <c r="G136" s="65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226" t="s">
        <v>1236</v>
      </c>
      <c r="D137" s="227"/>
      <c r="E137" s="228"/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3" x14ac:dyDescent="0.2">
      <c r="A138" s="223"/>
      <c r="B138" s="224"/>
      <c r="C138" s="226" t="s">
        <v>3077</v>
      </c>
      <c r="D138" s="227"/>
      <c r="E138" s="228">
        <v>175.88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3078</v>
      </c>
      <c r="D139" s="227"/>
      <c r="E139" s="228">
        <v>25.91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2">
      <c r="A140" s="223"/>
      <c r="B140" s="224"/>
      <c r="C140" s="226" t="s">
        <v>3079</v>
      </c>
      <c r="D140" s="227"/>
      <c r="E140" s="228">
        <v>33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3080</v>
      </c>
      <c r="D141" s="227"/>
      <c r="E141" s="228">
        <v>5.75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46</v>
      </c>
      <c r="B142" s="214" t="s">
        <v>241</v>
      </c>
      <c r="C142" s="215" t="s">
        <v>242</v>
      </c>
      <c r="D142" s="216" t="s">
        <v>158</v>
      </c>
      <c r="E142" s="217">
        <v>67.16</v>
      </c>
      <c r="F142" s="218"/>
      <c r="G142" s="219">
        <f>ROUND(E142*F142,2)</f>
        <v>0</v>
      </c>
      <c r="H142" s="218">
        <v>95.49</v>
      </c>
      <c r="I142" s="219">
        <f>ROUND(E142*H142,2)</f>
        <v>6413.11</v>
      </c>
      <c r="J142" s="218">
        <v>46.51</v>
      </c>
      <c r="K142" s="219">
        <f>ROUND(E142*J142,2)</f>
        <v>3123.61</v>
      </c>
      <c r="L142" s="219">
        <v>21</v>
      </c>
      <c r="M142" s="219">
        <f>G142*(1+L142/100)</f>
        <v>0</v>
      </c>
      <c r="N142" s="217">
        <v>2.9999999999999997E-4</v>
      </c>
      <c r="O142" s="217">
        <f>ROUND(E142*N142,2)</f>
        <v>0.02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0.09</v>
      </c>
      <c r="V142" s="221">
        <f>ROUND(E142*U142,2)</f>
        <v>6.04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652" t="s">
        <v>240</v>
      </c>
      <c r="D143" s="653"/>
      <c r="E143" s="653"/>
      <c r="F143" s="653"/>
      <c r="G143" s="653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3081</v>
      </c>
      <c r="D144" s="227"/>
      <c r="E144" s="228">
        <v>67.16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47</v>
      </c>
      <c r="B145" s="214" t="s">
        <v>243</v>
      </c>
      <c r="C145" s="215" t="s">
        <v>3082</v>
      </c>
      <c r="D145" s="216" t="s">
        <v>158</v>
      </c>
      <c r="E145" s="217">
        <v>27.123000000000001</v>
      </c>
      <c r="F145" s="218"/>
      <c r="G145" s="219">
        <f>ROUND(E145*F145,2)</f>
        <v>0</v>
      </c>
      <c r="H145" s="218">
        <v>0</v>
      </c>
      <c r="I145" s="219">
        <f>ROUND(E145*H145,2)</f>
        <v>0</v>
      </c>
      <c r="J145" s="218">
        <v>2000</v>
      </c>
      <c r="K145" s="219">
        <f>ROUND(E145*J145,2)</f>
        <v>54246</v>
      </c>
      <c r="L145" s="219">
        <v>21</v>
      </c>
      <c r="M145" s="219">
        <f>G145*(1+L145/100)</f>
        <v>0</v>
      </c>
      <c r="N145" s="217">
        <v>0</v>
      </c>
      <c r="O145" s="217">
        <f>ROUND(E145*N145,2)</f>
        <v>0</v>
      </c>
      <c r="P145" s="217">
        <v>0</v>
      </c>
      <c r="Q145" s="217">
        <f>ROUND(E145*P145,2)</f>
        <v>0</v>
      </c>
      <c r="R145" s="219"/>
      <c r="S145" s="219" t="s">
        <v>190</v>
      </c>
      <c r="T145" s="220" t="s">
        <v>191</v>
      </c>
      <c r="U145" s="221">
        <v>0</v>
      </c>
      <c r="V145" s="221">
        <f>ROUND(E145*U145,2)</f>
        <v>0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132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244</v>
      </c>
      <c r="D146" s="227"/>
      <c r="E146" s="228">
        <v>27.123000000000001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2">
      <c r="A147" s="213">
        <v>48</v>
      </c>
      <c r="B147" s="214" t="s">
        <v>245</v>
      </c>
      <c r="C147" s="215" t="s">
        <v>4978</v>
      </c>
      <c r="D147" s="216" t="s">
        <v>158</v>
      </c>
      <c r="E147" s="217">
        <v>175.88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1000</v>
      </c>
      <c r="K147" s="219">
        <f>ROUND(E147*J147,2)</f>
        <v>175880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3083</v>
      </c>
      <c r="D148" s="227"/>
      <c r="E148" s="228">
        <v>175.88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2">
      <c r="A149" s="213">
        <v>49</v>
      </c>
      <c r="B149" s="214" t="s">
        <v>246</v>
      </c>
      <c r="C149" s="215" t="s">
        <v>247</v>
      </c>
      <c r="D149" s="216" t="s">
        <v>158</v>
      </c>
      <c r="E149" s="217">
        <v>2.5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300</v>
      </c>
      <c r="K149" s="219">
        <f>ROUND(E149*J149,2)</f>
        <v>750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3084</v>
      </c>
      <c r="D150" s="227"/>
      <c r="E150" s="228">
        <v>2.5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29">
        <v>50</v>
      </c>
      <c r="B151" s="230" t="s">
        <v>248</v>
      </c>
      <c r="C151" s="231" t="s">
        <v>3085</v>
      </c>
      <c r="D151" s="232" t="s">
        <v>303</v>
      </c>
      <c r="E151" s="233">
        <v>4</v>
      </c>
      <c r="F151" s="234"/>
      <c r="G151" s="235">
        <f>ROUND(E151*F151,2)</f>
        <v>0</v>
      </c>
      <c r="H151" s="234">
        <v>0</v>
      </c>
      <c r="I151" s="235">
        <f>ROUND(E151*H151,2)</f>
        <v>0</v>
      </c>
      <c r="J151" s="234">
        <v>300</v>
      </c>
      <c r="K151" s="235">
        <f>ROUND(E151*J151,2)</f>
        <v>1200</v>
      </c>
      <c r="L151" s="235">
        <v>21</v>
      </c>
      <c r="M151" s="235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5"/>
      <c r="S151" s="235" t="s">
        <v>190</v>
      </c>
      <c r="T151" s="236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x14ac:dyDescent="0.2">
      <c r="A152" s="237" t="s">
        <v>123</v>
      </c>
      <c r="B152" s="206" t="s">
        <v>57</v>
      </c>
      <c r="C152" s="207" t="s">
        <v>58</v>
      </c>
      <c r="D152" s="208"/>
      <c r="E152" s="209"/>
      <c r="F152" s="210"/>
      <c r="G152" s="210">
        <f>SUMIF(AG153:AG215,"&lt;&gt;NOR",G153:G215)</f>
        <v>0</v>
      </c>
      <c r="H152" s="210"/>
      <c r="I152" s="210">
        <f>SUM(I153:I215)</f>
        <v>4553.1699999999992</v>
      </c>
      <c r="J152" s="210"/>
      <c r="K152" s="210">
        <f>SUM(K153:K215)</f>
        <v>476120.33</v>
      </c>
      <c r="L152" s="210"/>
      <c r="M152" s="210">
        <f>SUM(M153:M215)</f>
        <v>0</v>
      </c>
      <c r="N152" s="209"/>
      <c r="O152" s="209">
        <f>SUM(O153:O215)</f>
        <v>7.0000000000000007E-2</v>
      </c>
      <c r="P152" s="209"/>
      <c r="Q152" s="209">
        <f>SUM(Q153:Q215)</f>
        <v>135.42000000000004</v>
      </c>
      <c r="R152" s="210"/>
      <c r="S152" s="210"/>
      <c r="T152" s="211"/>
      <c r="U152" s="212"/>
      <c r="V152" s="212">
        <f>SUM(V153:V215)</f>
        <v>517.53</v>
      </c>
      <c r="W152" s="212"/>
      <c r="X152" s="212"/>
      <c r="Y152" s="212"/>
      <c r="AG152" t="s">
        <v>124</v>
      </c>
    </row>
    <row r="153" spans="1:60" outlineLevel="1" x14ac:dyDescent="0.2">
      <c r="A153" s="213">
        <v>51</v>
      </c>
      <c r="B153" s="214" t="s">
        <v>250</v>
      </c>
      <c r="C153" s="215" t="s">
        <v>251</v>
      </c>
      <c r="D153" s="216" t="s">
        <v>158</v>
      </c>
      <c r="E153" s="217">
        <v>18.305800000000001</v>
      </c>
      <c r="F153" s="218"/>
      <c r="G153" s="219">
        <f>ROUND(E153*F153,2)</f>
        <v>0</v>
      </c>
      <c r="H153" s="218">
        <v>19.43</v>
      </c>
      <c r="I153" s="219">
        <f>ROUND(E153*H153,2)</f>
        <v>355.68</v>
      </c>
      <c r="J153" s="218">
        <v>139.57</v>
      </c>
      <c r="K153" s="219">
        <f>ROUND(E153*J153,2)</f>
        <v>2554.94</v>
      </c>
      <c r="L153" s="219">
        <v>21</v>
      </c>
      <c r="M153" s="219">
        <f>G153*(1+L153/100)</f>
        <v>0</v>
      </c>
      <c r="N153" s="217">
        <v>6.7000000000000002E-4</v>
      </c>
      <c r="O153" s="217">
        <f>ROUND(E153*N153,2)</f>
        <v>0.01</v>
      </c>
      <c r="P153" s="217">
        <v>0.20399999999999999</v>
      </c>
      <c r="Q153" s="217">
        <f>ROUND(E153*P153,2)</f>
        <v>3.73</v>
      </c>
      <c r="R153" s="219" t="s">
        <v>252</v>
      </c>
      <c r="S153" s="219" t="s">
        <v>129</v>
      </c>
      <c r="T153" s="220" t="s">
        <v>129</v>
      </c>
      <c r="U153" s="221">
        <v>0.254</v>
      </c>
      <c r="V153" s="221">
        <f>ROUND(E153*U153,2)</f>
        <v>4.6500000000000004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137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2.5" outlineLevel="2" x14ac:dyDescent="0.2">
      <c r="A154" s="223"/>
      <c r="B154" s="224"/>
      <c r="C154" s="652" t="s">
        <v>253</v>
      </c>
      <c r="D154" s="653"/>
      <c r="E154" s="653"/>
      <c r="F154" s="653"/>
      <c r="G154" s="653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134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38" t="str">
        <f>C154</f>
        <v>nebo vybourání otvorů průřezové plochy přes 4 m2 v příčkách, včetně pomocného lešení o výšce podlahy do 1900 mm a pro zatížení do 1,5 kPa  (150 kg/m2),</v>
      </c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226" t="s">
        <v>3086</v>
      </c>
      <c r="D155" s="227"/>
      <c r="E155" s="228">
        <v>17.405799999999999</v>
      </c>
      <c r="F155" s="221"/>
      <c r="G155" s="221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147</v>
      </c>
      <c r="AH155" s="222">
        <v>0</v>
      </c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3" x14ac:dyDescent="0.2">
      <c r="A156" s="223"/>
      <c r="B156" s="224"/>
      <c r="C156" s="226" t="s">
        <v>3087</v>
      </c>
      <c r="D156" s="227"/>
      <c r="E156" s="228">
        <v>0.9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ht="22.5" outlineLevel="1" x14ac:dyDescent="0.2">
      <c r="A157" s="213">
        <v>52</v>
      </c>
      <c r="B157" s="214" t="s">
        <v>254</v>
      </c>
      <c r="C157" s="215" t="s">
        <v>255</v>
      </c>
      <c r="D157" s="216" t="s">
        <v>127</v>
      </c>
      <c r="E157" s="217">
        <v>11.997260000000001</v>
      </c>
      <c r="F157" s="218"/>
      <c r="G157" s="219">
        <f>ROUND(E157*F157,2)</f>
        <v>0</v>
      </c>
      <c r="H157" s="218">
        <v>37.29</v>
      </c>
      <c r="I157" s="219">
        <f>ROUND(E157*H157,2)</f>
        <v>447.38</v>
      </c>
      <c r="J157" s="218">
        <v>912.71</v>
      </c>
      <c r="K157" s="219">
        <f>ROUND(E157*J157,2)</f>
        <v>10950.02</v>
      </c>
      <c r="L157" s="219">
        <v>21</v>
      </c>
      <c r="M157" s="219">
        <f>G157*(1+L157/100)</f>
        <v>0</v>
      </c>
      <c r="N157" s="217">
        <v>1.2800000000000001E-3</v>
      </c>
      <c r="O157" s="217">
        <f>ROUND(E157*N157,2)</f>
        <v>0.02</v>
      </c>
      <c r="P157" s="217">
        <v>1.8</v>
      </c>
      <c r="Q157" s="217">
        <f>ROUND(E157*P157,2)</f>
        <v>21.6</v>
      </c>
      <c r="R157" s="219" t="s">
        <v>252</v>
      </c>
      <c r="S157" s="219" t="s">
        <v>129</v>
      </c>
      <c r="T157" s="220" t="s">
        <v>129</v>
      </c>
      <c r="U157" s="221">
        <v>1.52</v>
      </c>
      <c r="V157" s="221">
        <f>ROUND(E157*U157,2)</f>
        <v>18.239999999999998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52" t="s">
        <v>256</v>
      </c>
      <c r="D158" s="653"/>
      <c r="E158" s="653"/>
      <c r="F158" s="653"/>
      <c r="G158" s="653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nebo vybourání otvorů průřezové plochy přes 4 m2 ve zdivu nadzákladovém, včetně pomocného lešení o výšce podlahy do 1900 mm a pro zatížení do 1,5 kPa  (150 kg/m2)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3088</v>
      </c>
      <c r="D159" s="227"/>
      <c r="E159" s="228">
        <v>11.15352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3" x14ac:dyDescent="0.2">
      <c r="A160" s="223"/>
      <c r="B160" s="224"/>
      <c r="C160" s="226" t="s">
        <v>3089</v>
      </c>
      <c r="D160" s="227"/>
      <c r="E160" s="228">
        <v>0.84374000000000005</v>
      </c>
      <c r="F160" s="221"/>
      <c r="G160" s="221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147</v>
      </c>
      <c r="AH160" s="222">
        <v>0</v>
      </c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1" x14ac:dyDescent="0.2">
      <c r="A161" s="213">
        <v>53</v>
      </c>
      <c r="B161" s="214" t="s">
        <v>257</v>
      </c>
      <c r="C161" s="215" t="s">
        <v>258</v>
      </c>
      <c r="D161" s="216" t="s">
        <v>158</v>
      </c>
      <c r="E161" s="217">
        <v>3.24</v>
      </c>
      <c r="F161" s="218"/>
      <c r="G161" s="219">
        <f>ROUND(E161*F161,2)</f>
        <v>0</v>
      </c>
      <c r="H161" s="218">
        <v>19.43</v>
      </c>
      <c r="I161" s="219">
        <f>ROUND(E161*H161,2)</f>
        <v>62.95</v>
      </c>
      <c r="J161" s="218">
        <v>270.07</v>
      </c>
      <c r="K161" s="219">
        <f>ROUND(E161*J161,2)</f>
        <v>875.03</v>
      </c>
      <c r="L161" s="219">
        <v>21</v>
      </c>
      <c r="M161" s="219">
        <f>G161*(1+L161/100)</f>
        <v>0</v>
      </c>
      <c r="N161" s="217">
        <v>6.7000000000000002E-4</v>
      </c>
      <c r="O161" s="217">
        <f>ROUND(E161*N161,2)</f>
        <v>0</v>
      </c>
      <c r="P161" s="217">
        <v>8.2000000000000003E-2</v>
      </c>
      <c r="Q161" s="217">
        <f>ROUND(E161*P161,2)</f>
        <v>0.27</v>
      </c>
      <c r="R161" s="219" t="s">
        <v>252</v>
      </c>
      <c r="S161" s="219" t="s">
        <v>129</v>
      </c>
      <c r="T161" s="220" t="s">
        <v>129</v>
      </c>
      <c r="U161" s="221">
        <v>0.6</v>
      </c>
      <c r="V161" s="221">
        <f>ROUND(E161*U161,2)</f>
        <v>1.94</v>
      </c>
      <c r="W161" s="221"/>
      <c r="X161" s="221" t="s">
        <v>130</v>
      </c>
      <c r="Y161" s="221" t="s">
        <v>131</v>
      </c>
      <c r="Z161" s="222"/>
      <c r="AA161" s="222"/>
      <c r="AB161" s="222"/>
      <c r="AC161" s="222"/>
      <c r="AD161" s="222"/>
      <c r="AE161" s="222"/>
      <c r="AF161" s="222"/>
      <c r="AG161" s="222" t="s">
        <v>132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2" x14ac:dyDescent="0.2">
      <c r="A162" s="223"/>
      <c r="B162" s="224"/>
      <c r="C162" s="652" t="s">
        <v>259</v>
      </c>
      <c r="D162" s="653"/>
      <c r="E162" s="653"/>
      <c r="F162" s="653"/>
      <c r="G162" s="653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134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38" t="str">
        <f>C162</f>
        <v>nebo vybourání otvorů jakýchkoliv rozměrů, včetně pomocného lešení o výšce podlahy do 1900 mm a pro zatížení do 1,5 kPa  (150 kg/m2),</v>
      </c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260</v>
      </c>
      <c r="D163" s="227"/>
      <c r="E163" s="228">
        <v>3.24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54</v>
      </c>
      <c r="B164" s="214" t="s">
        <v>1279</v>
      </c>
      <c r="C164" s="215" t="s">
        <v>1280</v>
      </c>
      <c r="D164" s="216" t="s">
        <v>127</v>
      </c>
      <c r="E164" s="217">
        <v>1.8320000000000001</v>
      </c>
      <c r="F164" s="218"/>
      <c r="G164" s="219">
        <f>ROUND(E164*F164,2)</f>
        <v>0</v>
      </c>
      <c r="H164" s="218">
        <v>194.31</v>
      </c>
      <c r="I164" s="219">
        <f>ROUND(E164*H164,2)</f>
        <v>355.98</v>
      </c>
      <c r="J164" s="218">
        <v>4045.69</v>
      </c>
      <c r="K164" s="219">
        <f>ROUND(E164*J164,2)</f>
        <v>7411.7</v>
      </c>
      <c r="L164" s="219">
        <v>21</v>
      </c>
      <c r="M164" s="219">
        <f>G164*(1+L164/100)</f>
        <v>0</v>
      </c>
      <c r="N164" s="217">
        <v>6.6600000000000001E-3</v>
      </c>
      <c r="O164" s="217">
        <f>ROUND(E164*N164,2)</f>
        <v>0.01</v>
      </c>
      <c r="P164" s="217">
        <v>2.4</v>
      </c>
      <c r="Q164" s="217">
        <f>ROUND(E164*P164,2)</f>
        <v>4.4000000000000004</v>
      </c>
      <c r="R164" s="219" t="s">
        <v>252</v>
      </c>
      <c r="S164" s="219" t="s">
        <v>129</v>
      </c>
      <c r="T164" s="220" t="s">
        <v>129</v>
      </c>
      <c r="U164" s="221">
        <v>6.72</v>
      </c>
      <c r="V164" s="221">
        <f>ROUND(E164*U164,2)</f>
        <v>12.31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137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652" t="s">
        <v>1281</v>
      </c>
      <c r="D165" s="653"/>
      <c r="E165" s="653"/>
      <c r="F165" s="653"/>
      <c r="G165" s="653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134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226" t="s">
        <v>3090</v>
      </c>
      <c r="D166" s="227"/>
      <c r="E166" s="228">
        <v>0.83199999999999996</v>
      </c>
      <c r="F166" s="221"/>
      <c r="G166" s="22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147</v>
      </c>
      <c r="AH166" s="222">
        <v>0</v>
      </c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3" x14ac:dyDescent="0.2">
      <c r="A167" s="223"/>
      <c r="B167" s="224"/>
      <c r="C167" s="226" t="s">
        <v>3091</v>
      </c>
      <c r="D167" s="227"/>
      <c r="E167" s="228">
        <v>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1" x14ac:dyDescent="0.2">
      <c r="A168" s="213">
        <v>55</v>
      </c>
      <c r="B168" s="214" t="s">
        <v>261</v>
      </c>
      <c r="C168" s="215" t="s">
        <v>262</v>
      </c>
      <c r="D168" s="216" t="s">
        <v>127</v>
      </c>
      <c r="E168" s="217">
        <v>41.316000000000003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2800</v>
      </c>
      <c r="K168" s="219">
        <f>ROUND(E168*J168,2)</f>
        <v>115684.8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2.2000000000000002</v>
      </c>
      <c r="Q168" s="217">
        <f>ROUND(E168*P168,2)</f>
        <v>90.9</v>
      </c>
      <c r="R168" s="219" t="s">
        <v>252</v>
      </c>
      <c r="S168" s="219" t="s">
        <v>129</v>
      </c>
      <c r="T168" s="220" t="s">
        <v>129</v>
      </c>
      <c r="U168" s="221">
        <v>5.867</v>
      </c>
      <c r="V168" s="221">
        <f>ROUND(E168*U168,2)</f>
        <v>242.4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137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3092</v>
      </c>
      <c r="D169" s="227"/>
      <c r="E169" s="228">
        <v>34.460999999999999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3093</v>
      </c>
      <c r="D170" s="227"/>
      <c r="E170" s="228">
        <v>6.8550000000000004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56</v>
      </c>
      <c r="B171" s="214" t="s">
        <v>263</v>
      </c>
      <c r="C171" s="215" t="s">
        <v>264</v>
      </c>
      <c r="D171" s="216" t="s">
        <v>158</v>
      </c>
      <c r="E171" s="217">
        <v>229.74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77.3</v>
      </c>
      <c r="K171" s="219">
        <f>ROUND(E171*J171,2)</f>
        <v>17758.900000000001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0.02</v>
      </c>
      <c r="Q171" s="217">
        <f>ROUND(E171*P171,2)</f>
        <v>4.59</v>
      </c>
      <c r="R171" s="219" t="s">
        <v>252</v>
      </c>
      <c r="S171" s="219" t="s">
        <v>129</v>
      </c>
      <c r="T171" s="220" t="s">
        <v>129</v>
      </c>
      <c r="U171" s="221">
        <v>0.14699999999999999</v>
      </c>
      <c r="V171" s="221">
        <f>ROUND(E171*U171,2)</f>
        <v>33.770000000000003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137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52" t="s">
        <v>265</v>
      </c>
      <c r="D172" s="653"/>
      <c r="E172" s="653"/>
      <c r="F172" s="653"/>
      <c r="G172" s="653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134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3094</v>
      </c>
      <c r="D173" s="227"/>
      <c r="E173" s="228">
        <v>229.74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1" x14ac:dyDescent="0.2">
      <c r="A174" s="213">
        <v>57</v>
      </c>
      <c r="B174" s="214" t="s">
        <v>266</v>
      </c>
      <c r="C174" s="215" t="s">
        <v>267</v>
      </c>
      <c r="D174" s="216" t="s">
        <v>99</v>
      </c>
      <c r="E174" s="217">
        <v>4</v>
      </c>
      <c r="F174" s="218"/>
      <c r="G174" s="219">
        <f>ROUND(E174*F174,2)</f>
        <v>0</v>
      </c>
      <c r="H174" s="218">
        <v>0</v>
      </c>
      <c r="I174" s="219">
        <f>ROUND(E174*H174,2)</f>
        <v>0</v>
      </c>
      <c r="J174" s="218">
        <v>20.399999999999999</v>
      </c>
      <c r="K174" s="219">
        <f>ROUND(E174*J174,2)</f>
        <v>81.599999999999994</v>
      </c>
      <c r="L174" s="219">
        <v>21</v>
      </c>
      <c r="M174" s="219">
        <f>G174*(1+L174/100)</f>
        <v>0</v>
      </c>
      <c r="N174" s="217">
        <v>0</v>
      </c>
      <c r="O174" s="217">
        <f>ROUND(E174*N174,2)</f>
        <v>0</v>
      </c>
      <c r="P174" s="217">
        <v>0</v>
      </c>
      <c r="Q174" s="217">
        <f>ROUND(E174*P174,2)</f>
        <v>0</v>
      </c>
      <c r="R174" s="219" t="s">
        <v>252</v>
      </c>
      <c r="S174" s="219" t="s">
        <v>129</v>
      </c>
      <c r="T174" s="220" t="s">
        <v>129</v>
      </c>
      <c r="U174" s="221">
        <v>0.05</v>
      </c>
      <c r="V174" s="221">
        <f>ROUND(E174*U174,2)</f>
        <v>0.2</v>
      </c>
      <c r="W174" s="221"/>
      <c r="X174" s="221" t="s">
        <v>130</v>
      </c>
      <c r="Y174" s="221" t="s">
        <v>131</v>
      </c>
      <c r="Z174" s="222"/>
      <c r="AA174" s="222"/>
      <c r="AB174" s="222"/>
      <c r="AC174" s="222"/>
      <c r="AD174" s="222"/>
      <c r="AE174" s="222"/>
      <c r="AF174" s="222"/>
      <c r="AG174" s="222" t="s">
        <v>137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2">
      <c r="A175" s="223"/>
      <c r="B175" s="224"/>
      <c r="C175" s="652" t="s">
        <v>268</v>
      </c>
      <c r="D175" s="653"/>
      <c r="E175" s="653"/>
      <c r="F175" s="653"/>
      <c r="G175" s="653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134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2" x14ac:dyDescent="0.2">
      <c r="A176" s="223"/>
      <c r="B176" s="224"/>
      <c r="C176" s="226" t="s">
        <v>269</v>
      </c>
      <c r="D176" s="227"/>
      <c r="E176" s="228">
        <v>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ht="33.75" outlineLevel="1" x14ac:dyDescent="0.2">
      <c r="A177" s="213">
        <v>58</v>
      </c>
      <c r="B177" s="214" t="s">
        <v>270</v>
      </c>
      <c r="C177" s="215" t="s">
        <v>271</v>
      </c>
      <c r="D177" s="216" t="s">
        <v>158</v>
      </c>
      <c r="E177" s="217">
        <v>3.2</v>
      </c>
      <c r="F177" s="218"/>
      <c r="G177" s="219">
        <f>ROUND(E177*F177,2)</f>
        <v>0</v>
      </c>
      <c r="H177" s="218">
        <v>34.17</v>
      </c>
      <c r="I177" s="219">
        <f>ROUND(E177*H177,2)</f>
        <v>109.34</v>
      </c>
      <c r="J177" s="218">
        <v>422.83</v>
      </c>
      <c r="K177" s="219">
        <f>ROUND(E177*J177,2)</f>
        <v>1353.06</v>
      </c>
      <c r="L177" s="219">
        <v>21</v>
      </c>
      <c r="M177" s="219">
        <f>G177*(1+L177/100)</f>
        <v>0</v>
      </c>
      <c r="N177" s="217">
        <v>0</v>
      </c>
      <c r="O177" s="217">
        <f>ROUND(E177*N177,2)</f>
        <v>0</v>
      </c>
      <c r="P177" s="217">
        <v>7.5999999999999998E-2</v>
      </c>
      <c r="Q177" s="217">
        <f>ROUND(E177*P177,2)</f>
        <v>0.24</v>
      </c>
      <c r="R177" s="219" t="s">
        <v>252</v>
      </c>
      <c r="S177" s="219" t="s">
        <v>129</v>
      </c>
      <c r="T177" s="220" t="s">
        <v>129</v>
      </c>
      <c r="U177" s="221">
        <v>0.93899999999999995</v>
      </c>
      <c r="V177" s="221">
        <f>ROUND(E177*U177,2)</f>
        <v>3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137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226" t="s">
        <v>272</v>
      </c>
      <c r="D178" s="227"/>
      <c r="E178" s="228">
        <v>3.2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33.75" outlineLevel="1" x14ac:dyDescent="0.2">
      <c r="A179" s="213">
        <v>59</v>
      </c>
      <c r="B179" s="214" t="s">
        <v>273</v>
      </c>
      <c r="C179" s="215" t="s">
        <v>274</v>
      </c>
      <c r="D179" s="216" t="s">
        <v>158</v>
      </c>
      <c r="E179" s="217">
        <v>5.4</v>
      </c>
      <c r="F179" s="218"/>
      <c r="G179" s="219">
        <f>ROUND(E179*F179,2)</f>
        <v>0</v>
      </c>
      <c r="H179" s="218">
        <v>29.21</v>
      </c>
      <c r="I179" s="219">
        <f>ROUND(E179*H179,2)</f>
        <v>157.72999999999999</v>
      </c>
      <c r="J179" s="218">
        <v>323.79000000000002</v>
      </c>
      <c r="K179" s="219">
        <f>ROUND(E179*J179,2)</f>
        <v>1748.47</v>
      </c>
      <c r="L179" s="219">
        <v>21</v>
      </c>
      <c r="M179" s="219">
        <f>G179*(1+L179/100)</f>
        <v>0</v>
      </c>
      <c r="N179" s="217">
        <v>1E-3</v>
      </c>
      <c r="O179" s="217">
        <f>ROUND(E179*N179,2)</f>
        <v>0.01</v>
      </c>
      <c r="P179" s="217">
        <v>6.3E-2</v>
      </c>
      <c r="Q179" s="217">
        <f>ROUND(E179*P179,2)</f>
        <v>0.34</v>
      </c>
      <c r="R179" s="219" t="s">
        <v>252</v>
      </c>
      <c r="S179" s="219" t="s">
        <v>129</v>
      </c>
      <c r="T179" s="220" t="s">
        <v>129</v>
      </c>
      <c r="U179" s="221">
        <v>0.71799999999999997</v>
      </c>
      <c r="V179" s="221">
        <f>ROUND(E179*U179,2)</f>
        <v>3.88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275</v>
      </c>
      <c r="D180" s="227"/>
      <c r="E180" s="228">
        <v>5.4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1" x14ac:dyDescent="0.2">
      <c r="A181" s="213">
        <v>60</v>
      </c>
      <c r="B181" s="214" t="s">
        <v>276</v>
      </c>
      <c r="C181" s="215" t="s">
        <v>277</v>
      </c>
      <c r="D181" s="216" t="s">
        <v>223</v>
      </c>
      <c r="E181" s="217">
        <v>9</v>
      </c>
      <c r="F181" s="218"/>
      <c r="G181" s="219">
        <f>ROUND(E181*F181,2)</f>
        <v>0</v>
      </c>
      <c r="H181" s="218">
        <v>243.47</v>
      </c>
      <c r="I181" s="219">
        <f>ROUND(E181*H181,2)</f>
        <v>2191.23</v>
      </c>
      <c r="J181" s="218">
        <v>1236.53</v>
      </c>
      <c r="K181" s="219">
        <f>ROUND(E181*J181,2)</f>
        <v>11128.77</v>
      </c>
      <c r="L181" s="219">
        <v>21</v>
      </c>
      <c r="M181" s="219">
        <f>G181*(1+L181/100)</f>
        <v>0</v>
      </c>
      <c r="N181" s="217">
        <v>0</v>
      </c>
      <c r="O181" s="217">
        <f>ROUND(E181*N181,2)</f>
        <v>0</v>
      </c>
      <c r="P181" s="217">
        <v>4.6000000000000001E-4</v>
      </c>
      <c r="Q181" s="217">
        <f>ROUND(E181*P181,2)</f>
        <v>0</v>
      </c>
      <c r="R181" s="219" t="s">
        <v>252</v>
      </c>
      <c r="S181" s="219" t="s">
        <v>129</v>
      </c>
      <c r="T181" s="220" t="s">
        <v>129</v>
      </c>
      <c r="U181" s="221">
        <v>2</v>
      </c>
      <c r="V181" s="221">
        <f>ROUND(E181*U181,2)</f>
        <v>18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3095</v>
      </c>
      <c r="D182" s="227"/>
      <c r="E182" s="228">
        <v>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ht="22.5" outlineLevel="1" x14ac:dyDescent="0.2">
      <c r="A183" s="213">
        <v>61</v>
      </c>
      <c r="B183" s="214" t="s">
        <v>3096</v>
      </c>
      <c r="C183" s="215" t="s">
        <v>3097</v>
      </c>
      <c r="D183" s="216" t="s">
        <v>99</v>
      </c>
      <c r="E183" s="217">
        <v>3</v>
      </c>
      <c r="F183" s="218"/>
      <c r="G183" s="219">
        <f>ROUND(E183*F183,2)</f>
        <v>0</v>
      </c>
      <c r="H183" s="218">
        <v>14.22</v>
      </c>
      <c r="I183" s="219">
        <f>ROUND(E183*H183,2)</f>
        <v>42.66</v>
      </c>
      <c r="J183" s="218">
        <v>435.28</v>
      </c>
      <c r="K183" s="219">
        <f>ROUND(E183*J183,2)</f>
        <v>1305.8399999999999</v>
      </c>
      <c r="L183" s="219">
        <v>21</v>
      </c>
      <c r="M183" s="219">
        <f>G183*(1+L183/100)</f>
        <v>0</v>
      </c>
      <c r="N183" s="217">
        <v>4.8999999999999998E-4</v>
      </c>
      <c r="O183" s="217">
        <f>ROUND(E183*N183,2)</f>
        <v>0</v>
      </c>
      <c r="P183" s="217">
        <v>1.7999999999999999E-2</v>
      </c>
      <c r="Q183" s="217">
        <f>ROUND(E183*P183,2)</f>
        <v>0.05</v>
      </c>
      <c r="R183" s="219" t="s">
        <v>252</v>
      </c>
      <c r="S183" s="219" t="s">
        <v>129</v>
      </c>
      <c r="T183" s="220" t="s">
        <v>129</v>
      </c>
      <c r="U183" s="221">
        <v>1.052</v>
      </c>
      <c r="V183" s="221">
        <f>ROUND(E183*U183,2)</f>
        <v>3.16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650" t="s">
        <v>283</v>
      </c>
      <c r="D184" s="651"/>
      <c r="E184" s="651"/>
      <c r="F184" s="651"/>
      <c r="G184" s="65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155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62</v>
      </c>
      <c r="B185" s="214" t="s">
        <v>284</v>
      </c>
      <c r="C185" s="215" t="s">
        <v>285</v>
      </c>
      <c r="D185" s="216" t="s">
        <v>223</v>
      </c>
      <c r="E185" s="217">
        <v>18.399999999999999</v>
      </c>
      <c r="F185" s="218"/>
      <c r="G185" s="219">
        <f>ROUND(E185*F185,2)</f>
        <v>0</v>
      </c>
      <c r="H185" s="218">
        <v>0</v>
      </c>
      <c r="I185" s="219">
        <f>ROUND(E185*H185,2)</f>
        <v>0</v>
      </c>
      <c r="J185" s="218">
        <v>245</v>
      </c>
      <c r="K185" s="219">
        <f>ROUND(E185*J185,2)</f>
        <v>4508</v>
      </c>
      <c r="L185" s="219">
        <v>21</v>
      </c>
      <c r="M185" s="219">
        <f>G185*(1+L185/100)</f>
        <v>0</v>
      </c>
      <c r="N185" s="217">
        <v>0</v>
      </c>
      <c r="O185" s="217">
        <f>ROUND(E185*N185,2)</f>
        <v>0</v>
      </c>
      <c r="P185" s="217">
        <v>3.6999999999999998E-2</v>
      </c>
      <c r="Q185" s="217">
        <f>ROUND(E185*P185,2)</f>
        <v>0.68</v>
      </c>
      <c r="R185" s="219" t="s">
        <v>252</v>
      </c>
      <c r="S185" s="219" t="s">
        <v>129</v>
      </c>
      <c r="T185" s="220" t="s">
        <v>129</v>
      </c>
      <c r="U185" s="221">
        <v>0.55000000000000004</v>
      </c>
      <c r="V185" s="221">
        <f>ROUND(E185*U185,2)</f>
        <v>10.119999999999999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286</v>
      </c>
      <c r="D186" s="227"/>
      <c r="E186" s="228">
        <v>18.399999999999999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ht="22.5" outlineLevel="1" x14ac:dyDescent="0.2">
      <c r="A187" s="213">
        <v>63</v>
      </c>
      <c r="B187" s="214" t="s">
        <v>287</v>
      </c>
      <c r="C187" s="215" t="s">
        <v>288</v>
      </c>
      <c r="D187" s="216" t="s">
        <v>158</v>
      </c>
      <c r="E187" s="217">
        <v>42.048000000000002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133.5</v>
      </c>
      <c r="K187" s="219">
        <f>ROUND(E187*J187,2)</f>
        <v>5613.41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6.8000000000000005E-2</v>
      </c>
      <c r="Q187" s="217">
        <f>ROUND(E187*P187,2)</f>
        <v>2.86</v>
      </c>
      <c r="R187" s="219" t="s">
        <v>252</v>
      </c>
      <c r="S187" s="219" t="s">
        <v>129</v>
      </c>
      <c r="T187" s="220" t="s">
        <v>129</v>
      </c>
      <c r="U187" s="221">
        <v>0.3</v>
      </c>
      <c r="V187" s="221">
        <f>ROUND(E187*U187,2)</f>
        <v>12.61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137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52" t="s">
        <v>289</v>
      </c>
      <c r="D188" s="653"/>
      <c r="E188" s="653"/>
      <c r="F188" s="653"/>
      <c r="G188" s="653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3098</v>
      </c>
      <c r="D189" s="227"/>
      <c r="E189" s="228">
        <v>10.728</v>
      </c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3099</v>
      </c>
      <c r="D190" s="227"/>
      <c r="E190" s="228">
        <v>31.32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1" x14ac:dyDescent="0.2">
      <c r="A191" s="229">
        <v>64</v>
      </c>
      <c r="B191" s="230" t="s">
        <v>290</v>
      </c>
      <c r="C191" s="231" t="s">
        <v>291</v>
      </c>
      <c r="D191" s="232" t="s">
        <v>158</v>
      </c>
      <c r="E191" s="233">
        <v>229.74</v>
      </c>
      <c r="F191" s="234"/>
      <c r="G191" s="235">
        <f>ROUND(E191*F191,2)</f>
        <v>0</v>
      </c>
      <c r="H191" s="234">
        <v>0</v>
      </c>
      <c r="I191" s="235">
        <f>ROUND(E191*H191,2)</f>
        <v>0</v>
      </c>
      <c r="J191" s="234">
        <v>21.8</v>
      </c>
      <c r="K191" s="235">
        <f>ROUND(E191*J191,2)</f>
        <v>5008.33</v>
      </c>
      <c r="L191" s="235">
        <v>21</v>
      </c>
      <c r="M191" s="235">
        <f>G191*(1+L191/100)</f>
        <v>0</v>
      </c>
      <c r="N191" s="233">
        <v>0</v>
      </c>
      <c r="O191" s="233">
        <f>ROUND(E191*N191,2)</f>
        <v>0</v>
      </c>
      <c r="P191" s="233">
        <v>9.7400000000000004E-3</v>
      </c>
      <c r="Q191" s="233">
        <f>ROUND(E191*P191,2)</f>
        <v>2.2400000000000002</v>
      </c>
      <c r="R191" s="235" t="s">
        <v>292</v>
      </c>
      <c r="S191" s="235" t="s">
        <v>129</v>
      </c>
      <c r="T191" s="236" t="s">
        <v>129</v>
      </c>
      <c r="U191" s="221">
        <v>4.3999999999999997E-2</v>
      </c>
      <c r="V191" s="221">
        <f>ROUND(E191*U191,2)</f>
        <v>10.11</v>
      </c>
      <c r="W191" s="221"/>
      <c r="X191" s="221" t="s">
        <v>130</v>
      </c>
      <c r="Y191" s="221" t="s">
        <v>131</v>
      </c>
      <c r="Z191" s="222"/>
      <c r="AA191" s="222"/>
      <c r="AB191" s="222"/>
      <c r="AC191" s="222"/>
      <c r="AD191" s="222"/>
      <c r="AE191" s="222"/>
      <c r="AF191" s="222"/>
      <c r="AG191" s="222" t="s">
        <v>293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1" x14ac:dyDescent="0.2">
      <c r="A192" s="213">
        <v>65</v>
      </c>
      <c r="B192" s="214" t="s">
        <v>294</v>
      </c>
      <c r="C192" s="215" t="s">
        <v>295</v>
      </c>
      <c r="D192" s="216" t="s">
        <v>158</v>
      </c>
      <c r="E192" s="217">
        <v>235.34</v>
      </c>
      <c r="F192" s="218"/>
      <c r="G192" s="219">
        <f>ROUND(E192*F192,2)</f>
        <v>0</v>
      </c>
      <c r="H192" s="218">
        <v>0</v>
      </c>
      <c r="I192" s="219">
        <f>ROUND(E192*H192,2)</f>
        <v>0</v>
      </c>
      <c r="J192" s="218">
        <v>264</v>
      </c>
      <c r="K192" s="219">
        <f>ROUND(E192*J192,2)</f>
        <v>62129.760000000002</v>
      </c>
      <c r="L192" s="219">
        <v>21</v>
      </c>
      <c r="M192" s="219">
        <f>G192*(1+L192/100)</f>
        <v>0</v>
      </c>
      <c r="N192" s="217">
        <v>0</v>
      </c>
      <c r="O192" s="217">
        <f>ROUND(E192*N192,2)</f>
        <v>0</v>
      </c>
      <c r="P192" s="217">
        <v>5.0000000000000001E-3</v>
      </c>
      <c r="Q192" s="217">
        <f>ROUND(E192*P192,2)</f>
        <v>1.18</v>
      </c>
      <c r="R192" s="219" t="s">
        <v>296</v>
      </c>
      <c r="S192" s="219" t="s">
        <v>129</v>
      </c>
      <c r="T192" s="220" t="s">
        <v>129</v>
      </c>
      <c r="U192" s="221">
        <v>0.51</v>
      </c>
      <c r="V192" s="221">
        <f>ROUND(E192*U192,2)</f>
        <v>120.02</v>
      </c>
      <c r="W192" s="221"/>
      <c r="X192" s="221" t="s">
        <v>130</v>
      </c>
      <c r="Y192" s="221" t="s">
        <v>131</v>
      </c>
      <c r="Z192" s="222"/>
      <c r="AA192" s="222"/>
      <c r="AB192" s="222"/>
      <c r="AC192" s="222"/>
      <c r="AD192" s="222"/>
      <c r="AE192" s="222"/>
      <c r="AF192" s="222"/>
      <c r="AG192" s="222" t="s">
        <v>132</v>
      </c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2" x14ac:dyDescent="0.2">
      <c r="A193" s="223"/>
      <c r="B193" s="224"/>
      <c r="C193" s="226" t="s">
        <v>3094</v>
      </c>
      <c r="D193" s="227"/>
      <c r="E193" s="228">
        <v>229.74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297</v>
      </c>
      <c r="D194" s="227"/>
      <c r="E194" s="228">
        <v>5.6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1" x14ac:dyDescent="0.2">
      <c r="A195" s="213">
        <v>67</v>
      </c>
      <c r="B195" s="214" t="s">
        <v>1333</v>
      </c>
      <c r="C195" s="215" t="s">
        <v>299</v>
      </c>
      <c r="D195" s="216" t="s">
        <v>158</v>
      </c>
      <c r="E195" s="217">
        <v>38.86</v>
      </c>
      <c r="F195" s="218"/>
      <c r="G195" s="219">
        <f>ROUND(E195*F195,2)</f>
        <v>0</v>
      </c>
      <c r="H195" s="218">
        <v>0</v>
      </c>
      <c r="I195" s="219">
        <f>ROUND(E195*H195,2)</f>
        <v>0</v>
      </c>
      <c r="J195" s="218">
        <v>0</v>
      </c>
      <c r="K195" s="219">
        <f>ROUND(E195*J195,2)</f>
        <v>0</v>
      </c>
      <c r="L195" s="219">
        <v>21</v>
      </c>
      <c r="M195" s="219">
        <f>G195*(1+L195/100)</f>
        <v>0</v>
      </c>
      <c r="N195" s="217">
        <v>0</v>
      </c>
      <c r="O195" s="217">
        <f>ROUND(E195*N195,2)</f>
        <v>0</v>
      </c>
      <c r="P195" s="217">
        <v>0</v>
      </c>
      <c r="Q195" s="217">
        <f>ROUND(E195*P195,2)</f>
        <v>0</v>
      </c>
      <c r="R195" s="219"/>
      <c r="S195" s="219" t="s">
        <v>190</v>
      </c>
      <c r="T195" s="220" t="s">
        <v>191</v>
      </c>
      <c r="U195" s="221">
        <v>0</v>
      </c>
      <c r="V195" s="221">
        <f>ROUND(E195*U195,2)</f>
        <v>0</v>
      </c>
      <c r="W195" s="221"/>
      <c r="X195" s="221" t="s">
        <v>130</v>
      </c>
      <c r="Y195" s="221" t="s">
        <v>131</v>
      </c>
      <c r="Z195" s="222"/>
      <c r="AA195" s="222"/>
      <c r="AB195" s="222"/>
      <c r="AC195" s="222"/>
      <c r="AD195" s="222"/>
      <c r="AE195" s="222"/>
      <c r="AF195" s="222"/>
      <c r="AG195" s="222" t="s">
        <v>137</v>
      </c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2" x14ac:dyDescent="0.2">
      <c r="A196" s="223"/>
      <c r="B196" s="224"/>
      <c r="C196" s="226" t="s">
        <v>300</v>
      </c>
      <c r="D196" s="227"/>
      <c r="E196" s="228">
        <v>38.86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29">
        <v>68</v>
      </c>
      <c r="B197" s="230" t="s">
        <v>301</v>
      </c>
      <c r="C197" s="231" t="s">
        <v>302</v>
      </c>
      <c r="D197" s="232" t="s">
        <v>303</v>
      </c>
      <c r="E197" s="233">
        <v>7</v>
      </c>
      <c r="F197" s="234"/>
      <c r="G197" s="235">
        <f>ROUND(E197*F197,2)</f>
        <v>0</v>
      </c>
      <c r="H197" s="234">
        <v>0</v>
      </c>
      <c r="I197" s="235">
        <f>ROUND(E197*H197,2)</f>
        <v>0</v>
      </c>
      <c r="J197" s="234">
        <v>0</v>
      </c>
      <c r="K197" s="235">
        <f>ROUND(E197*J197,2)</f>
        <v>0</v>
      </c>
      <c r="L197" s="235">
        <v>21</v>
      </c>
      <c r="M197" s="235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5"/>
      <c r="S197" s="235" t="s">
        <v>190</v>
      </c>
      <c r="T197" s="236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1" x14ac:dyDescent="0.2">
      <c r="A198" s="229">
        <v>69</v>
      </c>
      <c r="B198" s="230" t="s">
        <v>304</v>
      </c>
      <c r="C198" s="231" t="s">
        <v>305</v>
      </c>
      <c r="D198" s="232" t="s">
        <v>303</v>
      </c>
      <c r="E198" s="233">
        <v>1</v>
      </c>
      <c r="F198" s="234"/>
      <c r="G198" s="235">
        <f>ROUND(E198*F198,2)</f>
        <v>0</v>
      </c>
      <c r="H198" s="234">
        <v>0</v>
      </c>
      <c r="I198" s="235">
        <f>ROUND(E198*H198,2)</f>
        <v>0</v>
      </c>
      <c r="J198" s="234">
        <v>150000</v>
      </c>
      <c r="K198" s="235">
        <f>ROUND(E198*J198,2)</f>
        <v>150000</v>
      </c>
      <c r="L198" s="235">
        <v>21</v>
      </c>
      <c r="M198" s="235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5"/>
      <c r="S198" s="235" t="s">
        <v>190</v>
      </c>
      <c r="T198" s="236" t="s">
        <v>191</v>
      </c>
      <c r="U198" s="221">
        <v>0</v>
      </c>
      <c r="V198" s="221">
        <f>ROUND(E198*U198,2)</f>
        <v>0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2">
      <c r="A199" s="229">
        <v>70</v>
      </c>
      <c r="B199" s="230" t="s">
        <v>306</v>
      </c>
      <c r="C199" s="231" t="s">
        <v>3100</v>
      </c>
      <c r="D199" s="232" t="s">
        <v>303</v>
      </c>
      <c r="E199" s="233">
        <v>1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10000</v>
      </c>
      <c r="K199" s="235">
        <f>ROUND(E199*J199,2)</f>
        <v>10000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132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71</v>
      </c>
      <c r="B200" s="214" t="s">
        <v>307</v>
      </c>
      <c r="C200" s="215" t="s">
        <v>312</v>
      </c>
      <c r="D200" s="216" t="s">
        <v>99</v>
      </c>
      <c r="E200" s="217">
        <v>13</v>
      </c>
      <c r="F200" s="218"/>
      <c r="G200" s="219">
        <f>ROUND(E200*F200,2)</f>
        <v>0</v>
      </c>
      <c r="H200" s="218">
        <v>0</v>
      </c>
      <c r="I200" s="219">
        <f>ROUND(E200*H200,2)</f>
        <v>0</v>
      </c>
      <c r="J200" s="218">
        <v>516</v>
      </c>
      <c r="K200" s="219">
        <f>ROUND(E200*J200,2)</f>
        <v>6708</v>
      </c>
      <c r="L200" s="219">
        <v>21</v>
      </c>
      <c r="M200" s="219">
        <f>G200*(1+L200/100)</f>
        <v>0</v>
      </c>
      <c r="N200" s="217">
        <v>1.33E-3</v>
      </c>
      <c r="O200" s="217">
        <f>ROUND(E200*N200,2)</f>
        <v>0.02</v>
      </c>
      <c r="P200" s="217">
        <v>9.9000000000000005E-2</v>
      </c>
      <c r="Q200" s="217">
        <f>ROUND(E200*P200,2)</f>
        <v>1.29</v>
      </c>
      <c r="R200" s="219"/>
      <c r="S200" s="219" t="s">
        <v>190</v>
      </c>
      <c r="T200" s="220" t="s">
        <v>129</v>
      </c>
      <c r="U200" s="221">
        <v>1.1499999999999999</v>
      </c>
      <c r="V200" s="221">
        <f>ROUND(E200*U200,2)</f>
        <v>14.95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2" x14ac:dyDescent="0.2">
      <c r="A201" s="223"/>
      <c r="B201" s="224"/>
      <c r="C201" s="650" t="s">
        <v>283</v>
      </c>
      <c r="D201" s="651"/>
      <c r="E201" s="651"/>
      <c r="F201" s="651"/>
      <c r="G201" s="65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155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29">
        <v>72</v>
      </c>
      <c r="B202" s="230" t="s">
        <v>308</v>
      </c>
      <c r="C202" s="231" t="s">
        <v>309</v>
      </c>
      <c r="D202" s="232" t="s">
        <v>310</v>
      </c>
      <c r="E202" s="233">
        <v>1</v>
      </c>
      <c r="F202" s="234"/>
      <c r="G202" s="235">
        <f t="shared" ref="G202:G210" si="0">ROUND(E202*F202,2)</f>
        <v>0</v>
      </c>
      <c r="H202" s="234">
        <v>0</v>
      </c>
      <c r="I202" s="235">
        <f t="shared" ref="I202:I210" si="1">ROUND(E202*H202,2)</f>
        <v>0</v>
      </c>
      <c r="J202" s="234">
        <v>20000</v>
      </c>
      <c r="K202" s="235">
        <f t="shared" ref="K202:K210" si="2">ROUND(E202*J202,2)</f>
        <v>20000</v>
      </c>
      <c r="L202" s="235">
        <v>21</v>
      </c>
      <c r="M202" s="235">
        <f t="shared" ref="M202:M210" si="3">G202*(1+L202/100)</f>
        <v>0</v>
      </c>
      <c r="N202" s="233">
        <v>0</v>
      </c>
      <c r="O202" s="233">
        <f t="shared" ref="O202:O210" si="4">ROUND(E202*N202,2)</f>
        <v>0</v>
      </c>
      <c r="P202" s="233">
        <v>0</v>
      </c>
      <c r="Q202" s="233">
        <f t="shared" ref="Q202:Q210" si="5">ROUND(E202*P202,2)</f>
        <v>0</v>
      </c>
      <c r="R202" s="235"/>
      <c r="S202" s="235" t="s">
        <v>190</v>
      </c>
      <c r="T202" s="236" t="s">
        <v>191</v>
      </c>
      <c r="U202" s="221">
        <v>0</v>
      </c>
      <c r="V202" s="221">
        <f t="shared" ref="V202:V210" si="6">ROUND(E202*U202,2)</f>
        <v>0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1" x14ac:dyDescent="0.2">
      <c r="A203" s="229">
        <v>73</v>
      </c>
      <c r="B203" s="230" t="s">
        <v>311</v>
      </c>
      <c r="C203" s="231" t="s">
        <v>3101</v>
      </c>
      <c r="D203" s="232" t="s">
        <v>303</v>
      </c>
      <c r="E203" s="233">
        <v>1</v>
      </c>
      <c r="F203" s="234"/>
      <c r="G203" s="235">
        <f t="shared" si="0"/>
        <v>0</v>
      </c>
      <c r="H203" s="234">
        <v>610.66999999999996</v>
      </c>
      <c r="I203" s="235">
        <f t="shared" si="1"/>
        <v>610.66999999999996</v>
      </c>
      <c r="J203" s="234">
        <v>4389.33</v>
      </c>
      <c r="K203" s="235">
        <f t="shared" si="2"/>
        <v>4389.33</v>
      </c>
      <c r="L203" s="235">
        <v>21</v>
      </c>
      <c r="M203" s="235">
        <f t="shared" si="3"/>
        <v>0</v>
      </c>
      <c r="N203" s="233">
        <v>0</v>
      </c>
      <c r="O203" s="233">
        <f t="shared" si="4"/>
        <v>0</v>
      </c>
      <c r="P203" s="233">
        <v>0</v>
      </c>
      <c r="Q203" s="233">
        <f t="shared" si="5"/>
        <v>0</v>
      </c>
      <c r="R203" s="235"/>
      <c r="S203" s="235" t="s">
        <v>190</v>
      </c>
      <c r="T203" s="236" t="s">
        <v>191</v>
      </c>
      <c r="U203" s="221">
        <v>1.147</v>
      </c>
      <c r="V203" s="221">
        <f t="shared" si="6"/>
        <v>1.1499999999999999</v>
      </c>
      <c r="W203" s="221"/>
      <c r="X203" s="221" t="s">
        <v>130</v>
      </c>
      <c r="Y203" s="221" t="s">
        <v>131</v>
      </c>
      <c r="Z203" s="222"/>
      <c r="AA203" s="222"/>
      <c r="AB203" s="222"/>
      <c r="AC203" s="222"/>
      <c r="AD203" s="222"/>
      <c r="AE203" s="222"/>
      <c r="AF203" s="222"/>
      <c r="AG203" s="222" t="s">
        <v>132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29">
        <v>74</v>
      </c>
      <c r="B204" s="230" t="s">
        <v>313</v>
      </c>
      <c r="C204" s="231" t="s">
        <v>314</v>
      </c>
      <c r="D204" s="232" t="s">
        <v>303</v>
      </c>
      <c r="E204" s="233">
        <v>1</v>
      </c>
      <c r="F204" s="234"/>
      <c r="G204" s="235">
        <f t="shared" si="0"/>
        <v>0</v>
      </c>
      <c r="H204" s="234">
        <v>0</v>
      </c>
      <c r="I204" s="235">
        <f t="shared" si="1"/>
        <v>0</v>
      </c>
      <c r="J204" s="234">
        <v>2000</v>
      </c>
      <c r="K204" s="235">
        <f t="shared" si="2"/>
        <v>2000</v>
      </c>
      <c r="L204" s="235">
        <v>21</v>
      </c>
      <c r="M204" s="235">
        <f t="shared" si="3"/>
        <v>0</v>
      </c>
      <c r="N204" s="233">
        <v>0</v>
      </c>
      <c r="O204" s="233">
        <f t="shared" si="4"/>
        <v>0</v>
      </c>
      <c r="P204" s="233">
        <v>0</v>
      </c>
      <c r="Q204" s="233">
        <f t="shared" si="5"/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si="6"/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2">
      <c r="A205" s="229">
        <v>75</v>
      </c>
      <c r="B205" s="230" t="s">
        <v>315</v>
      </c>
      <c r="C205" s="231" t="s">
        <v>316</v>
      </c>
      <c r="D205" s="232" t="s">
        <v>303</v>
      </c>
      <c r="E205" s="233">
        <v>1</v>
      </c>
      <c r="F205" s="234"/>
      <c r="G205" s="235">
        <f t="shared" si="0"/>
        <v>0</v>
      </c>
      <c r="H205" s="234">
        <v>0</v>
      </c>
      <c r="I205" s="235">
        <f t="shared" si="1"/>
        <v>0</v>
      </c>
      <c r="J205" s="234">
        <v>15000</v>
      </c>
      <c r="K205" s="235">
        <f t="shared" si="2"/>
        <v>15000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0</v>
      </c>
      <c r="V205" s="221">
        <f t="shared" si="6"/>
        <v>0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2">
      <c r="A206" s="229">
        <v>76</v>
      </c>
      <c r="B206" s="230" t="s">
        <v>317</v>
      </c>
      <c r="C206" s="231" t="s">
        <v>318</v>
      </c>
      <c r="D206" s="232" t="s">
        <v>303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29">
        <v>77</v>
      </c>
      <c r="B207" s="230" t="s">
        <v>319</v>
      </c>
      <c r="C207" s="231" t="s">
        <v>320</v>
      </c>
      <c r="D207" s="232" t="s">
        <v>303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2000</v>
      </c>
      <c r="K207" s="235">
        <f t="shared" si="2"/>
        <v>2000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2">
      <c r="A208" s="229">
        <v>78</v>
      </c>
      <c r="B208" s="230" t="s">
        <v>321</v>
      </c>
      <c r="C208" s="231" t="s">
        <v>322</v>
      </c>
      <c r="D208" s="232" t="s">
        <v>303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2">
      <c r="A209" s="229">
        <v>79</v>
      </c>
      <c r="B209" s="230" t="s">
        <v>323</v>
      </c>
      <c r="C209" s="231" t="s">
        <v>324</v>
      </c>
      <c r="D209" s="232" t="s">
        <v>303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10000</v>
      </c>
      <c r="K209" s="235">
        <f t="shared" si="2"/>
        <v>10000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ht="22.5" outlineLevel="1" x14ac:dyDescent="0.2">
      <c r="A210" s="213">
        <v>80</v>
      </c>
      <c r="B210" s="214" t="s">
        <v>325</v>
      </c>
      <c r="C210" s="215" t="s">
        <v>326</v>
      </c>
      <c r="D210" s="216" t="s">
        <v>158</v>
      </c>
      <c r="E210" s="217">
        <v>5.51</v>
      </c>
      <c r="F210" s="218"/>
      <c r="G210" s="219">
        <f t="shared" si="0"/>
        <v>0</v>
      </c>
      <c r="H210" s="218">
        <v>39.35</v>
      </c>
      <c r="I210" s="219">
        <f t="shared" si="1"/>
        <v>216.82</v>
      </c>
      <c r="J210" s="218">
        <v>202.65</v>
      </c>
      <c r="K210" s="219">
        <f t="shared" si="2"/>
        <v>1116.5999999999999</v>
      </c>
      <c r="L210" s="219">
        <v>21</v>
      </c>
      <c r="M210" s="219">
        <f t="shared" si="3"/>
        <v>0</v>
      </c>
      <c r="N210" s="217">
        <v>6.7000000000000002E-4</v>
      </c>
      <c r="O210" s="217">
        <f t="shared" si="4"/>
        <v>0</v>
      </c>
      <c r="P210" s="217">
        <v>0.15</v>
      </c>
      <c r="Q210" s="217">
        <f t="shared" si="5"/>
        <v>0.83</v>
      </c>
      <c r="R210" s="219"/>
      <c r="S210" s="219" t="s">
        <v>190</v>
      </c>
      <c r="T210" s="220" t="s">
        <v>191</v>
      </c>
      <c r="U210" s="221">
        <v>0.35799999999999998</v>
      </c>
      <c r="V210" s="221">
        <f t="shared" si="6"/>
        <v>1.97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327</v>
      </c>
      <c r="D211" s="227"/>
      <c r="E211" s="228">
        <v>5.51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29">
        <v>81</v>
      </c>
      <c r="B212" s="230" t="s">
        <v>328</v>
      </c>
      <c r="C212" s="231" t="s">
        <v>329</v>
      </c>
      <c r="D212" s="232" t="s">
        <v>99</v>
      </c>
      <c r="E212" s="233">
        <v>1</v>
      </c>
      <c r="F212" s="234"/>
      <c r="G212" s="235">
        <f>ROUND(E212*F212,2)</f>
        <v>0</v>
      </c>
      <c r="H212" s="234">
        <v>0</v>
      </c>
      <c r="I212" s="235">
        <f>ROUND(E212*H212,2)</f>
        <v>0</v>
      </c>
      <c r="J212" s="234">
        <v>291</v>
      </c>
      <c r="K212" s="235">
        <f>ROUND(E212*J212,2)</f>
        <v>291</v>
      </c>
      <c r="L212" s="235">
        <v>21</v>
      </c>
      <c r="M212" s="235">
        <f>G212*(1+L212/100)</f>
        <v>0</v>
      </c>
      <c r="N212" s="233">
        <v>0</v>
      </c>
      <c r="O212" s="233">
        <f>ROUND(E212*N212,2)</f>
        <v>0</v>
      </c>
      <c r="P212" s="233">
        <v>1.933E-2</v>
      </c>
      <c r="Q212" s="233">
        <f>ROUND(E212*P212,2)</f>
        <v>0.02</v>
      </c>
      <c r="R212" s="235" t="s">
        <v>330</v>
      </c>
      <c r="S212" s="235" t="s">
        <v>129</v>
      </c>
      <c r="T212" s="236" t="s">
        <v>129</v>
      </c>
      <c r="U212" s="221">
        <v>0.75148999999999999</v>
      </c>
      <c r="V212" s="221">
        <f>ROUND(E212*U212,2)</f>
        <v>0.75</v>
      </c>
      <c r="W212" s="221"/>
      <c r="X212" s="221" t="s">
        <v>331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332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1" x14ac:dyDescent="0.2">
      <c r="A213" s="229">
        <v>82</v>
      </c>
      <c r="B213" s="230" t="s">
        <v>333</v>
      </c>
      <c r="C213" s="231" t="s">
        <v>334</v>
      </c>
      <c r="D213" s="232" t="s">
        <v>99</v>
      </c>
      <c r="E213" s="233">
        <v>1</v>
      </c>
      <c r="F213" s="234"/>
      <c r="G213" s="235">
        <f>ROUND(E213*F213,2)</f>
        <v>0</v>
      </c>
      <c r="H213" s="234">
        <v>0</v>
      </c>
      <c r="I213" s="235">
        <f>ROUND(E213*H213,2)</f>
        <v>0</v>
      </c>
      <c r="J213" s="234">
        <v>405.5</v>
      </c>
      <c r="K213" s="235">
        <f>ROUND(E213*J213,2)</f>
        <v>405.5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3.1870000000000002E-2</v>
      </c>
      <c r="Q213" s="233">
        <f>ROUND(E213*P213,2)</f>
        <v>0.03</v>
      </c>
      <c r="R213" s="235" t="s">
        <v>330</v>
      </c>
      <c r="S213" s="235" t="s">
        <v>129</v>
      </c>
      <c r="T213" s="236" t="s">
        <v>129</v>
      </c>
      <c r="U213" s="221">
        <v>1.2882800000000001</v>
      </c>
      <c r="V213" s="221">
        <f>ROUND(E213*U213,2)</f>
        <v>1.29</v>
      </c>
      <c r="W213" s="221"/>
      <c r="X213" s="221" t="s">
        <v>331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332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83</v>
      </c>
      <c r="B214" s="214" t="s">
        <v>335</v>
      </c>
      <c r="C214" s="215" t="s">
        <v>336</v>
      </c>
      <c r="D214" s="216" t="s">
        <v>303</v>
      </c>
      <c r="E214" s="217">
        <v>7</v>
      </c>
      <c r="F214" s="218"/>
      <c r="G214" s="219">
        <f>ROUND(E214*F214,2)</f>
        <v>0</v>
      </c>
      <c r="H214" s="218">
        <v>0.39</v>
      </c>
      <c r="I214" s="219">
        <f>ROUND(E214*H214,2)</f>
        <v>2.73</v>
      </c>
      <c r="J214" s="218">
        <v>299.61</v>
      </c>
      <c r="K214" s="219">
        <f>ROUND(E214*J214,2)</f>
        <v>2097.27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2.3949999999999999E-2</v>
      </c>
      <c r="Q214" s="217">
        <f>ROUND(E214*P214,2)</f>
        <v>0.17</v>
      </c>
      <c r="R214" s="219"/>
      <c r="S214" s="219" t="s">
        <v>190</v>
      </c>
      <c r="T214" s="220" t="s">
        <v>191</v>
      </c>
      <c r="U214" s="221">
        <v>0.42957000000000001</v>
      </c>
      <c r="V214" s="221">
        <f>ROUND(E214*U214,2)</f>
        <v>3.01</v>
      </c>
      <c r="W214" s="221"/>
      <c r="X214" s="221" t="s">
        <v>331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337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2" x14ac:dyDescent="0.2">
      <c r="A215" s="223"/>
      <c r="B215" s="224"/>
      <c r="C215" s="650" t="s">
        <v>338</v>
      </c>
      <c r="D215" s="651"/>
      <c r="E215" s="651"/>
      <c r="F215" s="651"/>
      <c r="G215" s="65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38" t="str">
        <f>C215</f>
        <v>Svislé přemístění ze 2. NP, nebo 1. PP, vodorovné vnitrostaveništní přemístění do 30 m, odvoz na skládku do 10 km. Bez poplatku za skládku.</v>
      </c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59</v>
      </c>
      <c r="C216" s="207" t="s">
        <v>60</v>
      </c>
      <c r="D216" s="208"/>
      <c r="E216" s="209"/>
      <c r="F216" s="210"/>
      <c r="G216" s="210">
        <f>SUMIF(AG217:AG218,"&lt;&gt;NOR",G217:G218)</f>
        <v>0</v>
      </c>
      <c r="H216" s="210"/>
      <c r="I216" s="210">
        <f>SUM(I217:I218)</f>
        <v>0</v>
      </c>
      <c r="J216" s="210"/>
      <c r="K216" s="210">
        <f>SUM(K217:K218)</f>
        <v>103890.23</v>
      </c>
      <c r="L216" s="210"/>
      <c r="M216" s="210">
        <f>SUM(M217:M218)</f>
        <v>0</v>
      </c>
      <c r="N216" s="209"/>
      <c r="O216" s="209">
        <f>SUM(O217:O218)</f>
        <v>0</v>
      </c>
      <c r="P216" s="209"/>
      <c r="Q216" s="209">
        <f>SUM(Q217:Q218)</f>
        <v>0</v>
      </c>
      <c r="R216" s="210"/>
      <c r="S216" s="210"/>
      <c r="T216" s="211"/>
      <c r="U216" s="212"/>
      <c r="V216" s="212">
        <f>SUM(V217:V218)</f>
        <v>220.61</v>
      </c>
      <c r="W216" s="212"/>
      <c r="X216" s="212"/>
      <c r="Y216" s="212"/>
      <c r="AG216" t="s">
        <v>124</v>
      </c>
    </row>
    <row r="217" spans="1:60" ht="22.5" outlineLevel="1" x14ac:dyDescent="0.2">
      <c r="A217" s="213">
        <v>84</v>
      </c>
      <c r="B217" s="214" t="s">
        <v>339</v>
      </c>
      <c r="C217" s="215" t="s">
        <v>340</v>
      </c>
      <c r="D217" s="216" t="s">
        <v>150</v>
      </c>
      <c r="E217" s="217">
        <v>116.59958</v>
      </c>
      <c r="F217" s="218"/>
      <c r="G217" s="219">
        <f>ROUND(E217*F217,2)</f>
        <v>0</v>
      </c>
      <c r="H217" s="218">
        <v>0</v>
      </c>
      <c r="I217" s="219">
        <f>ROUND(E217*H217,2)</f>
        <v>0</v>
      </c>
      <c r="J217" s="218">
        <v>891</v>
      </c>
      <c r="K217" s="219">
        <f>ROUND(E217*J217,2)</f>
        <v>103890.23</v>
      </c>
      <c r="L217" s="219">
        <v>21</v>
      </c>
      <c r="M217" s="219">
        <f>G217*(1+L217/100)</f>
        <v>0</v>
      </c>
      <c r="N217" s="217">
        <v>0</v>
      </c>
      <c r="O217" s="217">
        <f>ROUND(E217*N217,2)</f>
        <v>0</v>
      </c>
      <c r="P217" s="217">
        <v>0</v>
      </c>
      <c r="Q217" s="217">
        <f>ROUND(E217*P217,2)</f>
        <v>0</v>
      </c>
      <c r="R217" s="219" t="s">
        <v>216</v>
      </c>
      <c r="S217" s="219" t="s">
        <v>129</v>
      </c>
      <c r="T217" s="220" t="s">
        <v>129</v>
      </c>
      <c r="U217" s="221">
        <v>1.8919999999999999</v>
      </c>
      <c r="V217" s="221">
        <f>ROUND(E217*U217,2)</f>
        <v>220.61</v>
      </c>
      <c r="W217" s="221"/>
      <c r="X217" s="221" t="s">
        <v>341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342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52" t="s">
        <v>343</v>
      </c>
      <c r="D218" s="653"/>
      <c r="E218" s="653"/>
      <c r="F218" s="653"/>
      <c r="G218" s="65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x14ac:dyDescent="0.2">
      <c r="A219" s="237" t="s">
        <v>123</v>
      </c>
      <c r="B219" s="206" t="s">
        <v>61</v>
      </c>
      <c r="C219" s="207" t="s">
        <v>62</v>
      </c>
      <c r="D219" s="208"/>
      <c r="E219" s="209"/>
      <c r="F219" s="210"/>
      <c r="G219" s="210">
        <f>SUMIF(AG220:AG225,"&lt;&gt;NOR",G220:G225)</f>
        <v>0</v>
      </c>
      <c r="H219" s="210"/>
      <c r="I219" s="210">
        <f>SUM(I220:I225)</f>
        <v>130988.02</v>
      </c>
      <c r="J219" s="210"/>
      <c r="K219" s="210">
        <f>SUM(K220:K225)</f>
        <v>35989.189999999995</v>
      </c>
      <c r="L219" s="210"/>
      <c r="M219" s="210">
        <f>SUM(M220:M225)</f>
        <v>0</v>
      </c>
      <c r="N219" s="209"/>
      <c r="O219" s="209">
        <f>SUM(O220:O225)</f>
        <v>1.82</v>
      </c>
      <c r="P219" s="209"/>
      <c r="Q219" s="209">
        <f>SUM(Q220:Q225)</f>
        <v>0</v>
      </c>
      <c r="R219" s="210"/>
      <c r="S219" s="210"/>
      <c r="T219" s="211"/>
      <c r="U219" s="212"/>
      <c r="V219" s="212">
        <f>SUM(V220:V225)</f>
        <v>75.16</v>
      </c>
      <c r="W219" s="212"/>
      <c r="X219" s="212"/>
      <c r="Y219" s="212"/>
      <c r="AG219" t="s">
        <v>124</v>
      </c>
    </row>
    <row r="220" spans="1:60" ht="56.25" outlineLevel="1" x14ac:dyDescent="0.2">
      <c r="A220" s="213">
        <v>85</v>
      </c>
      <c r="B220" s="214" t="s">
        <v>344</v>
      </c>
      <c r="C220" s="215" t="s">
        <v>345</v>
      </c>
      <c r="D220" s="216" t="s">
        <v>158</v>
      </c>
      <c r="E220" s="217">
        <v>247.26</v>
      </c>
      <c r="F220" s="218"/>
      <c r="G220" s="219">
        <f>ROUND(E220*F220,2)</f>
        <v>0</v>
      </c>
      <c r="H220" s="218">
        <v>519.82000000000005</v>
      </c>
      <c r="I220" s="219">
        <f>ROUND(E220*H220,2)</f>
        <v>128530.69</v>
      </c>
      <c r="J220" s="218">
        <v>141.18</v>
      </c>
      <c r="K220" s="219">
        <f>ROUND(E220*J220,2)</f>
        <v>34908.17</v>
      </c>
      <c r="L220" s="219">
        <v>21</v>
      </c>
      <c r="M220" s="219">
        <f>G220*(1+L220/100)</f>
        <v>0</v>
      </c>
      <c r="N220" s="217">
        <v>7.3000000000000001E-3</v>
      </c>
      <c r="O220" s="217">
        <f>ROUND(E220*N220,2)</f>
        <v>1.8</v>
      </c>
      <c r="P220" s="217">
        <v>0</v>
      </c>
      <c r="Q220" s="217">
        <f>ROUND(E220*P220,2)</f>
        <v>0</v>
      </c>
      <c r="R220" s="219" t="s">
        <v>330</v>
      </c>
      <c r="S220" s="219" t="s">
        <v>129</v>
      </c>
      <c r="T220" s="220" t="s">
        <v>129</v>
      </c>
      <c r="U220" s="221">
        <v>0.29593000000000003</v>
      </c>
      <c r="V220" s="221">
        <f>ROUND(E220*U220,2)</f>
        <v>73.17</v>
      </c>
      <c r="W220" s="221"/>
      <c r="X220" s="221" t="s">
        <v>331</v>
      </c>
      <c r="Y220" s="221" t="s">
        <v>131</v>
      </c>
      <c r="Z220" s="222"/>
      <c r="AA220" s="222"/>
      <c r="AB220" s="222"/>
      <c r="AC220" s="222"/>
      <c r="AD220" s="222"/>
      <c r="AE220" s="222"/>
      <c r="AF220" s="222"/>
      <c r="AG220" s="222" t="s">
        <v>337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ht="33.75" outlineLevel="2" x14ac:dyDescent="0.2">
      <c r="A221" s="223"/>
      <c r="B221" s="224"/>
      <c r="C221" s="226" t="s">
        <v>347</v>
      </c>
      <c r="D221" s="227"/>
      <c r="E221" s="228">
        <v>247.26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1" x14ac:dyDescent="0.2">
      <c r="A222" s="213">
        <v>86</v>
      </c>
      <c r="B222" s="214" t="s">
        <v>348</v>
      </c>
      <c r="C222" s="215" t="s">
        <v>349</v>
      </c>
      <c r="D222" s="216" t="s">
        <v>158</v>
      </c>
      <c r="E222" s="217">
        <v>4.4960000000000004</v>
      </c>
      <c r="F222" s="218"/>
      <c r="G222" s="219">
        <f>ROUND(E222*F222,2)</f>
        <v>0</v>
      </c>
      <c r="H222" s="218">
        <v>546.55999999999995</v>
      </c>
      <c r="I222" s="219">
        <f>ROUND(E222*H222,2)</f>
        <v>2457.33</v>
      </c>
      <c r="J222" s="218">
        <v>240.44</v>
      </c>
      <c r="K222" s="219">
        <f>ROUND(E222*J222,2)</f>
        <v>1081.02</v>
      </c>
      <c r="L222" s="219">
        <v>21</v>
      </c>
      <c r="M222" s="219">
        <f>G222*(1+L222/100)</f>
        <v>0</v>
      </c>
      <c r="N222" s="217">
        <v>3.7799999999999999E-3</v>
      </c>
      <c r="O222" s="217">
        <f>ROUND(E222*N222,2)</f>
        <v>0.02</v>
      </c>
      <c r="P222" s="217">
        <v>0</v>
      </c>
      <c r="Q222" s="217">
        <f>ROUND(E222*P222,2)</f>
        <v>0</v>
      </c>
      <c r="R222" s="219" t="s">
        <v>330</v>
      </c>
      <c r="S222" s="219" t="s">
        <v>129</v>
      </c>
      <c r="T222" s="220" t="s">
        <v>129</v>
      </c>
      <c r="U222" s="221">
        <v>0.44212000000000001</v>
      </c>
      <c r="V222" s="221">
        <f>ROUND(E222*U222,2)</f>
        <v>1.99</v>
      </c>
      <c r="W222" s="221"/>
      <c r="X222" s="221" t="s">
        <v>331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337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2" x14ac:dyDescent="0.2">
      <c r="A223" s="223"/>
      <c r="B223" s="224"/>
      <c r="C223" s="650" t="s">
        <v>350</v>
      </c>
      <c r="D223" s="651"/>
      <c r="E223" s="651"/>
      <c r="F223" s="651"/>
      <c r="G223" s="65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155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38" t="str">
        <f>C223</f>
        <v>Nanesení hydroizolační stěrky ve dvou vrstvách. Vlepení těsnicí pásky do spoje podlaha-stěna, přitlačení a uhlazení, přetažení pásky další vrstvou izolační stěrky.</v>
      </c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226" t="s">
        <v>3102</v>
      </c>
      <c r="D224" s="227"/>
      <c r="E224" s="228">
        <v>3.35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3" x14ac:dyDescent="0.2">
      <c r="A225" s="223"/>
      <c r="B225" s="224"/>
      <c r="C225" s="226" t="s">
        <v>3103</v>
      </c>
      <c r="D225" s="227"/>
      <c r="E225" s="228">
        <v>1.1459999999999999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x14ac:dyDescent="0.2">
      <c r="A226" s="237" t="s">
        <v>123</v>
      </c>
      <c r="B226" s="206" t="s">
        <v>63</v>
      </c>
      <c r="C226" s="207" t="s">
        <v>64</v>
      </c>
      <c r="D226" s="208"/>
      <c r="E226" s="209"/>
      <c r="F226" s="210"/>
      <c r="G226" s="210">
        <f>SUMIF(AG227:AG243,"&lt;&gt;NOR",G227:G243)</f>
        <v>0</v>
      </c>
      <c r="H226" s="210"/>
      <c r="I226" s="210">
        <f>SUM(I227:I243)</f>
        <v>88831.62</v>
      </c>
      <c r="J226" s="210"/>
      <c r="K226" s="210">
        <f>SUM(K227:K243)</f>
        <v>31017.960000000003</v>
      </c>
      <c r="L226" s="210"/>
      <c r="M226" s="210">
        <f>SUM(M227:M243)</f>
        <v>0</v>
      </c>
      <c r="N226" s="209"/>
      <c r="O226" s="209">
        <f>SUM(O227:O243)</f>
        <v>0.51</v>
      </c>
      <c r="P226" s="209"/>
      <c r="Q226" s="209">
        <f>SUM(Q227:Q243)</f>
        <v>0</v>
      </c>
      <c r="R226" s="210"/>
      <c r="S226" s="210"/>
      <c r="T226" s="211"/>
      <c r="U226" s="212"/>
      <c r="V226" s="212">
        <f>SUM(V227:V243)</f>
        <v>54.870000000000005</v>
      </c>
      <c r="W226" s="212"/>
      <c r="X226" s="212"/>
      <c r="Y226" s="212"/>
      <c r="AG226" t="s">
        <v>124</v>
      </c>
    </row>
    <row r="227" spans="1:60" outlineLevel="1" x14ac:dyDescent="0.2">
      <c r="A227" s="213">
        <v>87</v>
      </c>
      <c r="B227" s="214" t="s">
        <v>353</v>
      </c>
      <c r="C227" s="215" t="s">
        <v>354</v>
      </c>
      <c r="D227" s="216" t="s">
        <v>158</v>
      </c>
      <c r="E227" s="217">
        <v>5.75</v>
      </c>
      <c r="F227" s="218"/>
      <c r="G227" s="219">
        <f>ROUND(E227*F227,2)</f>
        <v>0</v>
      </c>
      <c r="H227" s="218">
        <v>0</v>
      </c>
      <c r="I227" s="219">
        <f>ROUND(E227*H227,2)</f>
        <v>0</v>
      </c>
      <c r="J227" s="218">
        <v>45.1</v>
      </c>
      <c r="K227" s="219">
        <f>ROUND(E227*J227,2)</f>
        <v>259.33</v>
      </c>
      <c r="L227" s="219">
        <v>21</v>
      </c>
      <c r="M227" s="219">
        <f>G227*(1+L227/100)</f>
        <v>0</v>
      </c>
      <c r="N227" s="217">
        <v>0</v>
      </c>
      <c r="O227" s="217">
        <f>ROUND(E227*N227,2)</f>
        <v>0</v>
      </c>
      <c r="P227" s="217">
        <v>0</v>
      </c>
      <c r="Q227" s="217">
        <f>ROUND(E227*P227,2)</f>
        <v>0</v>
      </c>
      <c r="R227" s="219" t="s">
        <v>355</v>
      </c>
      <c r="S227" s="219" t="s">
        <v>129</v>
      </c>
      <c r="T227" s="220" t="s">
        <v>129</v>
      </c>
      <c r="U227" s="221">
        <v>0.08</v>
      </c>
      <c r="V227" s="221">
        <f>ROUND(E227*U227,2)</f>
        <v>0.46</v>
      </c>
      <c r="W227" s="221"/>
      <c r="X227" s="221" t="s">
        <v>130</v>
      </c>
      <c r="Y227" s="221" t="s">
        <v>131</v>
      </c>
      <c r="Z227" s="222"/>
      <c r="AA227" s="222"/>
      <c r="AB227" s="222"/>
      <c r="AC227" s="222"/>
      <c r="AD227" s="222"/>
      <c r="AE227" s="222"/>
      <c r="AF227" s="222"/>
      <c r="AG227" s="222" t="s">
        <v>132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3104</v>
      </c>
      <c r="D228" s="227"/>
      <c r="E228" s="228">
        <v>5.75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1" x14ac:dyDescent="0.2">
      <c r="A229" s="213">
        <v>88</v>
      </c>
      <c r="B229" s="214" t="s">
        <v>356</v>
      </c>
      <c r="C229" s="215" t="s">
        <v>357</v>
      </c>
      <c r="D229" s="216" t="s">
        <v>158</v>
      </c>
      <c r="E229" s="217">
        <v>243.04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84.6</v>
      </c>
      <c r="K229" s="219">
        <f>ROUND(E229*J229,2)</f>
        <v>20561.18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355</v>
      </c>
      <c r="S229" s="219" t="s">
        <v>129</v>
      </c>
      <c r="T229" s="220" t="s">
        <v>129</v>
      </c>
      <c r="U229" s="221">
        <v>0.15</v>
      </c>
      <c r="V229" s="221">
        <f>ROUND(E229*U229,2)</f>
        <v>36.46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358</v>
      </c>
      <c r="D230" s="227"/>
      <c r="E230" s="228"/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3" x14ac:dyDescent="0.2">
      <c r="A231" s="223"/>
      <c r="B231" s="224"/>
      <c r="C231" s="226" t="s">
        <v>3105</v>
      </c>
      <c r="D231" s="227"/>
      <c r="E231" s="228">
        <v>208.88</v>
      </c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3078</v>
      </c>
      <c r="D232" s="227"/>
      <c r="E232" s="228">
        <v>25.91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3080</v>
      </c>
      <c r="D233" s="227"/>
      <c r="E233" s="228">
        <v>5.75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2">
      <c r="A234" s="223"/>
      <c r="B234" s="224"/>
      <c r="C234" s="226" t="s">
        <v>3106</v>
      </c>
      <c r="D234" s="227"/>
      <c r="E234" s="228">
        <v>2.5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89</v>
      </c>
      <c r="B235" s="214" t="s">
        <v>359</v>
      </c>
      <c r="C235" s="215" t="s">
        <v>360</v>
      </c>
      <c r="D235" s="216" t="s">
        <v>158</v>
      </c>
      <c r="E235" s="217">
        <v>243.04</v>
      </c>
      <c r="F235" s="218"/>
      <c r="G235" s="219">
        <f>ROUND(E235*F235,2)</f>
        <v>0</v>
      </c>
      <c r="H235" s="218">
        <v>10.6</v>
      </c>
      <c r="I235" s="219">
        <f>ROUND(E235*H235,2)</f>
        <v>2576.2199999999998</v>
      </c>
      <c r="J235" s="218">
        <v>39.5</v>
      </c>
      <c r="K235" s="219">
        <f>ROUND(E235*J235,2)</f>
        <v>9600.08</v>
      </c>
      <c r="L235" s="219">
        <v>21</v>
      </c>
      <c r="M235" s="219">
        <f>G235*(1+L235/100)</f>
        <v>0</v>
      </c>
      <c r="N235" s="217">
        <v>1.0000000000000001E-5</v>
      </c>
      <c r="O235" s="217">
        <f>ROUND(E235*N235,2)</f>
        <v>0</v>
      </c>
      <c r="P235" s="217">
        <v>0</v>
      </c>
      <c r="Q235" s="217">
        <f>ROUND(E235*P235,2)</f>
        <v>0</v>
      </c>
      <c r="R235" s="219" t="s">
        <v>355</v>
      </c>
      <c r="S235" s="219" t="s">
        <v>129</v>
      </c>
      <c r="T235" s="220" t="s">
        <v>129</v>
      </c>
      <c r="U235" s="221">
        <v>7.0000000000000007E-2</v>
      </c>
      <c r="V235" s="221">
        <f>ROUND(E235*U235,2)</f>
        <v>17.010000000000002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3107</v>
      </c>
      <c r="D236" s="227"/>
      <c r="E236" s="228">
        <v>243.04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2.5" outlineLevel="1" x14ac:dyDescent="0.2">
      <c r="A237" s="213">
        <v>90</v>
      </c>
      <c r="B237" s="214" t="s">
        <v>361</v>
      </c>
      <c r="C237" s="215" t="s">
        <v>362</v>
      </c>
      <c r="D237" s="216" t="s">
        <v>127</v>
      </c>
      <c r="E237" s="217">
        <v>20.536999999999999</v>
      </c>
      <c r="F237" s="218"/>
      <c r="G237" s="219">
        <f>ROUND(E237*F237,2)</f>
        <v>0</v>
      </c>
      <c r="H237" s="218">
        <v>4200</v>
      </c>
      <c r="I237" s="219">
        <f>ROUND(E237*H237,2)</f>
        <v>86255.4</v>
      </c>
      <c r="J237" s="218">
        <v>0</v>
      </c>
      <c r="K237" s="219">
        <f>ROUND(E237*J237,2)</f>
        <v>0</v>
      </c>
      <c r="L237" s="219">
        <v>21</v>
      </c>
      <c r="M237" s="219">
        <f>G237*(1+L237/100)</f>
        <v>0</v>
      </c>
      <c r="N237" s="217">
        <v>2.5000000000000001E-2</v>
      </c>
      <c r="O237" s="217">
        <f>ROUND(E237*N237,2)</f>
        <v>0.51</v>
      </c>
      <c r="P237" s="217">
        <v>0</v>
      </c>
      <c r="Q237" s="217">
        <f>ROUND(E237*P237,2)</f>
        <v>0</v>
      </c>
      <c r="R237" s="219" t="s">
        <v>363</v>
      </c>
      <c r="S237" s="219" t="s">
        <v>129</v>
      </c>
      <c r="T237" s="220" t="s">
        <v>129</v>
      </c>
      <c r="U237" s="221">
        <v>0</v>
      </c>
      <c r="V237" s="221">
        <f>ROUND(E237*U237,2)</f>
        <v>0</v>
      </c>
      <c r="W237" s="221"/>
      <c r="X237" s="221" t="s">
        <v>364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365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3108</v>
      </c>
      <c r="D238" s="227"/>
      <c r="E238" s="228">
        <v>18.381440000000001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3109</v>
      </c>
      <c r="D239" s="227"/>
      <c r="E239" s="228">
        <v>1.7100599999999999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3" x14ac:dyDescent="0.2">
      <c r="A240" s="223"/>
      <c r="B240" s="224"/>
      <c r="C240" s="226" t="s">
        <v>366</v>
      </c>
      <c r="D240" s="227"/>
      <c r="E240" s="228">
        <v>0.253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3110</v>
      </c>
      <c r="D241" s="227"/>
      <c r="E241" s="228">
        <v>0.1925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91</v>
      </c>
      <c r="B242" s="214" t="s">
        <v>367</v>
      </c>
      <c r="C242" s="215" t="s">
        <v>368</v>
      </c>
      <c r="D242" s="216" t="s">
        <v>150</v>
      </c>
      <c r="E242" s="217">
        <v>0.51585999999999999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1158</v>
      </c>
      <c r="K242" s="219">
        <f>ROUND(E242*J242,2)</f>
        <v>597.37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 t="s">
        <v>355</v>
      </c>
      <c r="S242" s="219" t="s">
        <v>129</v>
      </c>
      <c r="T242" s="220" t="s">
        <v>129</v>
      </c>
      <c r="U242" s="221">
        <v>1.831</v>
      </c>
      <c r="V242" s="221">
        <f>ROUND(E242*U242,2)</f>
        <v>0.94</v>
      </c>
      <c r="W242" s="221"/>
      <c r="X242" s="221" t="s">
        <v>341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342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652" t="s">
        <v>369</v>
      </c>
      <c r="D243" s="653"/>
      <c r="E243" s="653"/>
      <c r="F243" s="653"/>
      <c r="G243" s="653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134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x14ac:dyDescent="0.2">
      <c r="A244" s="237" t="s">
        <v>123</v>
      </c>
      <c r="B244" s="206" t="s">
        <v>67</v>
      </c>
      <c r="C244" s="207" t="s">
        <v>68</v>
      </c>
      <c r="D244" s="208"/>
      <c r="E244" s="209"/>
      <c r="F244" s="210"/>
      <c r="G244" s="210">
        <f>SUMIF(AG245:AG247,"&lt;&gt;NOR",G245:G247)</f>
        <v>0</v>
      </c>
      <c r="H244" s="210"/>
      <c r="I244" s="210">
        <f>SUM(I245:I247)</f>
        <v>579.37</v>
      </c>
      <c r="J244" s="210"/>
      <c r="K244" s="210">
        <f>SUM(K245:K247)</f>
        <v>926.37</v>
      </c>
      <c r="L244" s="210"/>
      <c r="M244" s="210">
        <f>SUM(M245:M247)</f>
        <v>0</v>
      </c>
      <c r="N244" s="209"/>
      <c r="O244" s="209">
        <f>SUM(O245:O247)</f>
        <v>0</v>
      </c>
      <c r="P244" s="209"/>
      <c r="Q244" s="209">
        <f>SUM(Q245:Q247)</f>
        <v>0</v>
      </c>
      <c r="R244" s="210"/>
      <c r="S244" s="210"/>
      <c r="T244" s="211"/>
      <c r="U244" s="212"/>
      <c r="V244" s="212">
        <f>SUM(V245:V247)</f>
        <v>0.52</v>
      </c>
      <c r="W244" s="212"/>
      <c r="X244" s="212"/>
      <c r="Y244" s="212"/>
      <c r="AG244" t="s">
        <v>124</v>
      </c>
    </row>
    <row r="245" spans="1:60" ht="22.5" outlineLevel="1" x14ac:dyDescent="0.2">
      <c r="A245" s="229">
        <v>92</v>
      </c>
      <c r="B245" s="230" t="s">
        <v>370</v>
      </c>
      <c r="C245" s="231" t="s">
        <v>371</v>
      </c>
      <c r="D245" s="232" t="s">
        <v>99</v>
      </c>
      <c r="E245" s="233">
        <v>1</v>
      </c>
      <c r="F245" s="234"/>
      <c r="G245" s="235">
        <f>ROUND(E245*F245,2)</f>
        <v>0</v>
      </c>
      <c r="H245" s="234">
        <v>579.37</v>
      </c>
      <c r="I245" s="235">
        <f>ROUND(E245*H245,2)</f>
        <v>579.37</v>
      </c>
      <c r="J245" s="234">
        <v>920.63</v>
      </c>
      <c r="K245" s="235">
        <f>ROUND(E245*J245,2)</f>
        <v>920.63</v>
      </c>
      <c r="L245" s="235">
        <v>21</v>
      </c>
      <c r="M245" s="235">
        <f>G245*(1+L245/100)</f>
        <v>0</v>
      </c>
      <c r="N245" s="233">
        <v>2.5400000000000002E-3</v>
      </c>
      <c r="O245" s="233">
        <f>ROUND(E245*N245,2)</f>
        <v>0</v>
      </c>
      <c r="P245" s="233">
        <v>0</v>
      </c>
      <c r="Q245" s="233">
        <f>ROUND(E245*P245,2)</f>
        <v>0</v>
      </c>
      <c r="R245" s="235"/>
      <c r="S245" s="235" t="s">
        <v>190</v>
      </c>
      <c r="T245" s="236" t="s">
        <v>191</v>
      </c>
      <c r="U245" s="221">
        <v>0.51060000000000005</v>
      </c>
      <c r="V245" s="221">
        <f>ROUND(E245*U245,2)</f>
        <v>0.51</v>
      </c>
      <c r="W245" s="221"/>
      <c r="X245" s="221" t="s">
        <v>130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132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1" x14ac:dyDescent="0.2">
      <c r="A246" s="213">
        <v>93</v>
      </c>
      <c r="B246" s="214" t="s">
        <v>372</v>
      </c>
      <c r="C246" s="215" t="s">
        <v>373</v>
      </c>
      <c r="D246" s="216" t="s">
        <v>150</v>
      </c>
      <c r="E246" s="217">
        <v>2.5400000000000002E-3</v>
      </c>
      <c r="F246" s="218"/>
      <c r="G246" s="219">
        <f>ROUND(E246*F246,2)</f>
        <v>0</v>
      </c>
      <c r="H246" s="218">
        <v>0</v>
      </c>
      <c r="I246" s="219">
        <f>ROUND(E246*H246,2)</f>
        <v>0</v>
      </c>
      <c r="J246" s="218">
        <v>2260</v>
      </c>
      <c r="K246" s="219">
        <f>ROUND(E246*J246,2)</f>
        <v>5.74</v>
      </c>
      <c r="L246" s="219">
        <v>21</v>
      </c>
      <c r="M246" s="219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9" t="s">
        <v>374</v>
      </c>
      <c r="S246" s="219" t="s">
        <v>129</v>
      </c>
      <c r="T246" s="220" t="s">
        <v>129</v>
      </c>
      <c r="U246" s="221">
        <v>4.7370000000000001</v>
      </c>
      <c r="V246" s="221">
        <f>ROUND(E246*U246,2)</f>
        <v>0.01</v>
      </c>
      <c r="W246" s="221"/>
      <c r="X246" s="221" t="s">
        <v>341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342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652" t="s">
        <v>369</v>
      </c>
      <c r="D247" s="653"/>
      <c r="E247" s="653"/>
      <c r="F247" s="653"/>
      <c r="G247" s="653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134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x14ac:dyDescent="0.2">
      <c r="A248" s="237" t="s">
        <v>123</v>
      </c>
      <c r="B248" s="206" t="s">
        <v>69</v>
      </c>
      <c r="C248" s="207" t="s">
        <v>70</v>
      </c>
      <c r="D248" s="208"/>
      <c r="E248" s="209"/>
      <c r="F248" s="210"/>
      <c r="G248" s="210">
        <f>SUMIF(AG249:AG263,"&lt;&gt;NOR",G249:G263)</f>
        <v>0</v>
      </c>
      <c r="H248" s="210"/>
      <c r="I248" s="210">
        <f>SUM(I249:I263)</f>
        <v>1</v>
      </c>
      <c r="J248" s="210"/>
      <c r="K248" s="210">
        <f>SUM(K249:K263)</f>
        <v>140305</v>
      </c>
      <c r="L248" s="210"/>
      <c r="M248" s="210">
        <f>SUM(M249:M263)</f>
        <v>0</v>
      </c>
      <c r="N248" s="209"/>
      <c r="O248" s="209">
        <f>SUM(O249:O263)</f>
        <v>1</v>
      </c>
      <c r="P248" s="209"/>
      <c r="Q248" s="209">
        <f>SUM(Q249:Q263)</f>
        <v>1</v>
      </c>
      <c r="R248" s="210"/>
      <c r="S248" s="210"/>
      <c r="T248" s="211"/>
      <c r="U248" s="212"/>
      <c r="V248" s="212">
        <f>SUM(V249:V263)</f>
        <v>0</v>
      </c>
      <c r="W248" s="212"/>
      <c r="X248" s="212"/>
      <c r="Y248" s="212"/>
      <c r="AG248" t="s">
        <v>124</v>
      </c>
    </row>
    <row r="249" spans="1:60" ht="22.5" outlineLevel="1" x14ac:dyDescent="0.2">
      <c r="A249" s="229">
        <v>94</v>
      </c>
      <c r="B249" s="230" t="s">
        <v>375</v>
      </c>
      <c r="C249" s="231" t="s">
        <v>376</v>
      </c>
      <c r="D249" s="232" t="s">
        <v>303</v>
      </c>
      <c r="E249" s="233">
        <v>1</v>
      </c>
      <c r="F249" s="234"/>
      <c r="G249" s="235">
        <f t="shared" ref="G249:G262" si="7">ROUND(E249*F249,2)</f>
        <v>0</v>
      </c>
      <c r="H249" s="234">
        <v>0</v>
      </c>
      <c r="I249" s="235">
        <f t="shared" ref="I249:I262" si="8">ROUND(E249*H249,2)</f>
        <v>0</v>
      </c>
      <c r="J249" s="234">
        <v>15000</v>
      </c>
      <c r="K249" s="235">
        <f t="shared" ref="K249:K262" si="9">ROUND(E249*J249,2)</f>
        <v>15000</v>
      </c>
      <c r="L249" s="235">
        <v>21</v>
      </c>
      <c r="M249" s="235">
        <f t="shared" ref="M249:M262" si="10">G249*(1+L249/100)</f>
        <v>0</v>
      </c>
      <c r="N249" s="233">
        <v>0</v>
      </c>
      <c r="O249" s="233">
        <f t="shared" ref="O249:O262" si="11">ROUND(E249*N249,2)</f>
        <v>0</v>
      </c>
      <c r="P249" s="233">
        <v>0</v>
      </c>
      <c r="Q249" s="233">
        <f t="shared" ref="Q249:Q262" si="12">ROUND(E249*P249,2)</f>
        <v>0</v>
      </c>
      <c r="R249" s="235"/>
      <c r="S249" s="235" t="s">
        <v>190</v>
      </c>
      <c r="T249" s="236" t="s">
        <v>191</v>
      </c>
      <c r="U249" s="221">
        <v>0</v>
      </c>
      <c r="V249" s="221">
        <f t="shared" ref="V249:V262" si="13">ROUND(E249*U249,2)</f>
        <v>0</v>
      </c>
      <c r="W249" s="221"/>
      <c r="X249" s="221" t="s">
        <v>130</v>
      </c>
      <c r="Y249" s="221" t="s">
        <v>131</v>
      </c>
      <c r="Z249" s="222"/>
      <c r="AA249" s="222"/>
      <c r="AB249" s="222"/>
      <c r="AC249" s="222"/>
      <c r="AD249" s="222"/>
      <c r="AE249" s="222"/>
      <c r="AF249" s="222"/>
      <c r="AG249" s="222" t="s">
        <v>132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1" x14ac:dyDescent="0.2">
      <c r="A250" s="229">
        <v>95</v>
      </c>
      <c r="B250" s="230" t="s">
        <v>377</v>
      </c>
      <c r="C250" s="231" t="s">
        <v>378</v>
      </c>
      <c r="D250" s="232" t="s">
        <v>303</v>
      </c>
      <c r="E250" s="233">
        <v>1</v>
      </c>
      <c r="F250" s="234"/>
      <c r="G250" s="235">
        <f t="shared" si="7"/>
        <v>0</v>
      </c>
      <c r="H250" s="234">
        <v>0</v>
      </c>
      <c r="I250" s="235">
        <f t="shared" si="8"/>
        <v>0</v>
      </c>
      <c r="J250" s="234">
        <v>10000</v>
      </c>
      <c r="K250" s="235">
        <f t="shared" si="9"/>
        <v>10000</v>
      </c>
      <c r="L250" s="235">
        <v>21</v>
      </c>
      <c r="M250" s="235">
        <f t="shared" si="10"/>
        <v>0</v>
      </c>
      <c r="N250" s="233">
        <v>0</v>
      </c>
      <c r="O250" s="233">
        <f t="shared" si="11"/>
        <v>0</v>
      </c>
      <c r="P250" s="233">
        <v>0</v>
      </c>
      <c r="Q250" s="233">
        <f t="shared" si="12"/>
        <v>0</v>
      </c>
      <c r="R250" s="235"/>
      <c r="S250" s="235" t="s">
        <v>190</v>
      </c>
      <c r="T250" s="236" t="s">
        <v>191</v>
      </c>
      <c r="U250" s="221">
        <v>0</v>
      </c>
      <c r="V250" s="221">
        <f t="shared" si="13"/>
        <v>0</v>
      </c>
      <c r="W250" s="221"/>
      <c r="X250" s="221" t="s">
        <v>130</v>
      </c>
      <c r="Y250" s="221" t="s">
        <v>131</v>
      </c>
      <c r="Z250" s="222"/>
      <c r="AA250" s="222"/>
      <c r="AB250" s="222"/>
      <c r="AC250" s="222"/>
      <c r="AD250" s="222"/>
      <c r="AE250" s="222"/>
      <c r="AF250" s="222"/>
      <c r="AG250" s="222" t="s">
        <v>132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29">
        <v>96</v>
      </c>
      <c r="B251" s="230" t="s">
        <v>379</v>
      </c>
      <c r="C251" s="231" t="s">
        <v>380</v>
      </c>
      <c r="D251" s="232" t="s">
        <v>303</v>
      </c>
      <c r="E251" s="233">
        <v>1</v>
      </c>
      <c r="F251" s="234"/>
      <c r="G251" s="235">
        <f t="shared" si="7"/>
        <v>0</v>
      </c>
      <c r="H251" s="234">
        <v>0</v>
      </c>
      <c r="I251" s="235">
        <f t="shared" si="8"/>
        <v>0</v>
      </c>
      <c r="J251" s="234">
        <v>10000</v>
      </c>
      <c r="K251" s="235">
        <f t="shared" si="9"/>
        <v>10000</v>
      </c>
      <c r="L251" s="235">
        <v>21</v>
      </c>
      <c r="M251" s="235">
        <f t="shared" si="10"/>
        <v>0</v>
      </c>
      <c r="N251" s="233">
        <v>0</v>
      </c>
      <c r="O251" s="233">
        <f t="shared" si="11"/>
        <v>0</v>
      </c>
      <c r="P251" s="233">
        <v>0</v>
      </c>
      <c r="Q251" s="233">
        <f t="shared" si="12"/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si="13"/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2">
      <c r="A252" s="229">
        <v>97</v>
      </c>
      <c r="B252" s="230" t="s">
        <v>381</v>
      </c>
      <c r="C252" s="231" t="s">
        <v>382</v>
      </c>
      <c r="D252" s="232" t="s">
        <v>303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2">
      <c r="A253" s="229">
        <v>98</v>
      </c>
      <c r="B253" s="230" t="s">
        <v>383</v>
      </c>
      <c r="C253" s="231" t="s">
        <v>384</v>
      </c>
      <c r="D253" s="232" t="s">
        <v>303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2">
      <c r="A254" s="229">
        <v>99</v>
      </c>
      <c r="B254" s="230" t="s">
        <v>385</v>
      </c>
      <c r="C254" s="231" t="s">
        <v>386</v>
      </c>
      <c r="D254" s="232" t="s">
        <v>303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2">
      <c r="A255" s="229">
        <v>100</v>
      </c>
      <c r="B255" s="230" t="s">
        <v>387</v>
      </c>
      <c r="C255" s="231" t="s">
        <v>388</v>
      </c>
      <c r="D255" s="232" t="s">
        <v>303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29">
        <v>101</v>
      </c>
      <c r="B256" s="230" t="s">
        <v>389</v>
      </c>
      <c r="C256" s="231" t="s">
        <v>390</v>
      </c>
      <c r="D256" s="232" t="s">
        <v>303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2">
      <c r="A257" s="229">
        <v>102</v>
      </c>
      <c r="B257" s="230" t="s">
        <v>391</v>
      </c>
      <c r="C257" s="231" t="s">
        <v>392</v>
      </c>
      <c r="D257" s="232" t="s">
        <v>303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2">
      <c r="A258" s="229">
        <v>103</v>
      </c>
      <c r="B258" s="230" t="s">
        <v>393</v>
      </c>
      <c r="C258" s="231" t="s">
        <v>394</v>
      </c>
      <c r="D258" s="232" t="s">
        <v>303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2">
      <c r="A259" s="229" t="s">
        <v>4954</v>
      </c>
      <c r="B259" s="230" t="s">
        <v>4955</v>
      </c>
      <c r="C259" s="231" t="s">
        <v>4956</v>
      </c>
      <c r="D259" s="232" t="s">
        <v>303</v>
      </c>
      <c r="E259" s="233">
        <v>1</v>
      </c>
      <c r="F259" s="234"/>
      <c r="G259" s="235">
        <f t="shared" ref="G259" si="14">ROUND(E259*F259,2)</f>
        <v>0</v>
      </c>
      <c r="H259" s="234">
        <v>1</v>
      </c>
      <c r="I259" s="235">
        <f t="shared" ref="I259" si="15">ROUND(E259*H259,2)</f>
        <v>1</v>
      </c>
      <c r="J259" s="234">
        <v>10001</v>
      </c>
      <c r="K259" s="235">
        <f t="shared" ref="K259" si="16">ROUND(E259*J259,2)</f>
        <v>10001</v>
      </c>
      <c r="L259" s="235">
        <v>22</v>
      </c>
      <c r="M259" s="235">
        <f t="shared" ref="M259" si="17">G259*(1+L259/100)</f>
        <v>0</v>
      </c>
      <c r="N259" s="233">
        <v>1</v>
      </c>
      <c r="O259" s="233">
        <f t="shared" ref="O259" si="18">ROUND(E259*N259,2)</f>
        <v>1</v>
      </c>
      <c r="P259" s="233">
        <v>1</v>
      </c>
      <c r="Q259" s="233">
        <f t="shared" ref="Q259" si="19">ROUND(E259*P259,2)</f>
        <v>1</v>
      </c>
      <c r="R259" s="235"/>
      <c r="S259" s="235" t="s">
        <v>190</v>
      </c>
      <c r="T259" s="236" t="s">
        <v>191</v>
      </c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2">
      <c r="A260" s="229">
        <v>104</v>
      </c>
      <c r="B260" s="230" t="s">
        <v>395</v>
      </c>
      <c r="C260" s="231" t="s">
        <v>397</v>
      </c>
      <c r="D260" s="232" t="s">
        <v>303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2">
      <c r="A261" s="229">
        <v>105</v>
      </c>
      <c r="B261" s="230" t="s">
        <v>396</v>
      </c>
      <c r="C261" s="231" t="s">
        <v>4957</v>
      </c>
      <c r="D261" s="232" t="s">
        <v>303</v>
      </c>
      <c r="E261" s="233">
        <v>1</v>
      </c>
      <c r="F261" s="234"/>
      <c r="G261" s="235">
        <f t="shared" si="7"/>
        <v>0</v>
      </c>
      <c r="H261" s="234">
        <v>0</v>
      </c>
      <c r="I261" s="235">
        <f t="shared" si="8"/>
        <v>0</v>
      </c>
      <c r="J261" s="234">
        <v>10000</v>
      </c>
      <c r="K261" s="235">
        <f t="shared" si="9"/>
        <v>10000</v>
      </c>
      <c r="L261" s="235">
        <v>21</v>
      </c>
      <c r="M261" s="235">
        <f t="shared" si="10"/>
        <v>0</v>
      </c>
      <c r="N261" s="233">
        <v>0</v>
      </c>
      <c r="O261" s="233">
        <f t="shared" si="11"/>
        <v>0</v>
      </c>
      <c r="P261" s="233">
        <v>0</v>
      </c>
      <c r="Q261" s="233">
        <f t="shared" si="12"/>
        <v>0</v>
      </c>
      <c r="R261" s="235"/>
      <c r="S261" s="235" t="s">
        <v>190</v>
      </c>
      <c r="T261" s="236" t="s">
        <v>191</v>
      </c>
      <c r="U261" s="221">
        <v>0</v>
      </c>
      <c r="V261" s="221">
        <f t="shared" si="13"/>
        <v>0</v>
      </c>
      <c r="W261" s="221"/>
      <c r="X261" s="221" t="s">
        <v>130</v>
      </c>
      <c r="Y261" s="221" t="s">
        <v>131</v>
      </c>
      <c r="Z261" s="222"/>
      <c r="AA261" s="222"/>
      <c r="AB261" s="222"/>
      <c r="AC261" s="222"/>
      <c r="AD261" s="222"/>
      <c r="AE261" s="222"/>
      <c r="AF261" s="222"/>
      <c r="AG261" s="222" t="s">
        <v>132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2">
      <c r="A262" s="213">
        <v>106</v>
      </c>
      <c r="B262" s="214" t="s">
        <v>398</v>
      </c>
      <c r="C262" s="215" t="s">
        <v>399</v>
      </c>
      <c r="D262" s="216" t="s">
        <v>158</v>
      </c>
      <c r="E262" s="217">
        <v>8.84</v>
      </c>
      <c r="F262" s="218"/>
      <c r="G262" s="219">
        <f t="shared" si="7"/>
        <v>0</v>
      </c>
      <c r="H262" s="218">
        <v>0</v>
      </c>
      <c r="I262" s="219">
        <f t="shared" si="8"/>
        <v>0</v>
      </c>
      <c r="J262" s="218">
        <v>600</v>
      </c>
      <c r="K262" s="219">
        <f t="shared" si="9"/>
        <v>5304</v>
      </c>
      <c r="L262" s="219">
        <v>21</v>
      </c>
      <c r="M262" s="219">
        <f t="shared" si="10"/>
        <v>0</v>
      </c>
      <c r="N262" s="217">
        <v>0</v>
      </c>
      <c r="O262" s="217">
        <f t="shared" si="11"/>
        <v>0</v>
      </c>
      <c r="P262" s="217">
        <v>0</v>
      </c>
      <c r="Q262" s="217">
        <f t="shared" si="12"/>
        <v>0</v>
      </c>
      <c r="R262" s="219"/>
      <c r="S262" s="219" t="s">
        <v>190</v>
      </c>
      <c r="T262" s="220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400</v>
      </c>
      <c r="D263" s="227"/>
      <c r="E263" s="228">
        <v>8.84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x14ac:dyDescent="0.2">
      <c r="A264" s="237" t="s">
        <v>123</v>
      </c>
      <c r="B264" s="206" t="s">
        <v>71</v>
      </c>
      <c r="C264" s="207" t="s">
        <v>72</v>
      </c>
      <c r="D264" s="208"/>
      <c r="E264" s="209"/>
      <c r="F264" s="210"/>
      <c r="G264" s="210">
        <f>SUMIF(AG265:AG296,"&lt;&gt;NOR",G265:G296)</f>
        <v>0</v>
      </c>
      <c r="H264" s="210"/>
      <c r="I264" s="210">
        <f>SUM(I265:I296)</f>
        <v>0</v>
      </c>
      <c r="J264" s="210"/>
      <c r="K264" s="210">
        <f>SUM(K265:K296)</f>
        <v>1137300</v>
      </c>
      <c r="L264" s="210"/>
      <c r="M264" s="210">
        <f>SUM(M265:M296)</f>
        <v>0</v>
      </c>
      <c r="N264" s="209"/>
      <c r="O264" s="209">
        <f>SUM(O265:O296)</f>
        <v>0</v>
      </c>
      <c r="P264" s="209"/>
      <c r="Q264" s="209">
        <f>SUM(Q265:Q296)</f>
        <v>0</v>
      </c>
      <c r="R264" s="210"/>
      <c r="S264" s="210"/>
      <c r="T264" s="211"/>
      <c r="U264" s="212"/>
      <c r="V264" s="212">
        <f>SUM(V265:V296)</f>
        <v>0</v>
      </c>
      <c r="W264" s="212"/>
      <c r="X264" s="212"/>
      <c r="Y264" s="212"/>
      <c r="AG264" t="s">
        <v>124</v>
      </c>
    </row>
    <row r="265" spans="1:60" outlineLevel="1" x14ac:dyDescent="0.2">
      <c r="A265" s="229">
        <v>107</v>
      </c>
      <c r="B265" s="230" t="s">
        <v>401</v>
      </c>
      <c r="C265" s="231" t="s">
        <v>402</v>
      </c>
      <c r="D265" s="232" t="s">
        <v>303</v>
      </c>
      <c r="E265" s="233">
        <v>1</v>
      </c>
      <c r="F265" s="234"/>
      <c r="G265" s="235">
        <f t="shared" ref="G265:G296" si="20">ROUND(E265*F265,2)</f>
        <v>0</v>
      </c>
      <c r="H265" s="234">
        <v>0</v>
      </c>
      <c r="I265" s="235">
        <f t="shared" ref="I265:I296" si="21">ROUND(E265*H265,2)</f>
        <v>0</v>
      </c>
      <c r="J265" s="234">
        <v>1800</v>
      </c>
      <c r="K265" s="235">
        <f t="shared" ref="K265:K296" si="22">ROUND(E265*J265,2)</f>
        <v>1800</v>
      </c>
      <c r="L265" s="235">
        <v>21</v>
      </c>
      <c r="M265" s="235">
        <f t="shared" ref="M265:M296" si="23">G265*(1+L265/100)</f>
        <v>0</v>
      </c>
      <c r="N265" s="233">
        <v>0</v>
      </c>
      <c r="O265" s="233">
        <f t="shared" ref="O265:O296" si="24">ROUND(E265*N265,2)</f>
        <v>0</v>
      </c>
      <c r="P265" s="233">
        <v>0</v>
      </c>
      <c r="Q265" s="233">
        <f t="shared" ref="Q265:Q296" si="25">ROUND(E265*P265,2)</f>
        <v>0</v>
      </c>
      <c r="R265" s="235"/>
      <c r="S265" s="235" t="s">
        <v>190</v>
      </c>
      <c r="T265" s="236" t="s">
        <v>191</v>
      </c>
      <c r="U265" s="221">
        <v>0</v>
      </c>
      <c r="V265" s="221">
        <f t="shared" ref="V265:V296" si="26">ROUND(E265*U265,2)</f>
        <v>0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132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108</v>
      </c>
      <c r="B266" s="230" t="s">
        <v>403</v>
      </c>
      <c r="C266" s="231" t="s">
        <v>404</v>
      </c>
      <c r="D266" s="232" t="s">
        <v>303</v>
      </c>
      <c r="E266" s="233">
        <v>1</v>
      </c>
      <c r="F266" s="234"/>
      <c r="G266" s="235">
        <f t="shared" si="20"/>
        <v>0</v>
      </c>
      <c r="H266" s="234">
        <v>0</v>
      </c>
      <c r="I266" s="235">
        <f t="shared" si="21"/>
        <v>0</v>
      </c>
      <c r="J266" s="234">
        <v>1800</v>
      </c>
      <c r="K266" s="235">
        <f t="shared" si="22"/>
        <v>1800</v>
      </c>
      <c r="L266" s="235">
        <v>21</v>
      </c>
      <c r="M266" s="235">
        <f t="shared" si="23"/>
        <v>0</v>
      </c>
      <c r="N266" s="233">
        <v>0</v>
      </c>
      <c r="O266" s="233">
        <f t="shared" si="24"/>
        <v>0</v>
      </c>
      <c r="P266" s="233">
        <v>0</v>
      </c>
      <c r="Q266" s="233">
        <f t="shared" si="25"/>
        <v>0</v>
      </c>
      <c r="R266" s="235"/>
      <c r="S266" s="235" t="s">
        <v>190</v>
      </c>
      <c r="T266" s="236" t="s">
        <v>191</v>
      </c>
      <c r="U266" s="221">
        <v>0</v>
      </c>
      <c r="V266" s="221">
        <f t="shared" si="26"/>
        <v>0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2">
      <c r="A267" s="229">
        <v>109</v>
      </c>
      <c r="B267" s="230" t="s">
        <v>405</v>
      </c>
      <c r="C267" s="231" t="s">
        <v>406</v>
      </c>
      <c r="D267" s="232" t="s">
        <v>303</v>
      </c>
      <c r="E267" s="233">
        <v>1</v>
      </c>
      <c r="F267" s="234"/>
      <c r="G267" s="235">
        <f t="shared" si="20"/>
        <v>0</v>
      </c>
      <c r="H267" s="234">
        <v>0</v>
      </c>
      <c r="I267" s="235">
        <f t="shared" si="21"/>
        <v>0</v>
      </c>
      <c r="J267" s="234">
        <v>1800</v>
      </c>
      <c r="K267" s="235">
        <f t="shared" si="22"/>
        <v>1800</v>
      </c>
      <c r="L267" s="235">
        <v>21</v>
      </c>
      <c r="M267" s="235">
        <f t="shared" si="23"/>
        <v>0</v>
      </c>
      <c r="N267" s="233">
        <v>0</v>
      </c>
      <c r="O267" s="233">
        <f t="shared" si="24"/>
        <v>0</v>
      </c>
      <c r="P267" s="233">
        <v>0</v>
      </c>
      <c r="Q267" s="233">
        <f t="shared" si="25"/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si="26"/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2">
      <c r="A268" s="229">
        <v>110</v>
      </c>
      <c r="B268" s="230" t="s">
        <v>407</v>
      </c>
      <c r="C268" s="231" t="s">
        <v>408</v>
      </c>
      <c r="D268" s="232" t="s">
        <v>303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29">
        <v>111</v>
      </c>
      <c r="B269" s="230" t="s">
        <v>409</v>
      </c>
      <c r="C269" s="231" t="s">
        <v>410</v>
      </c>
      <c r="D269" s="232" t="s">
        <v>303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9000</v>
      </c>
      <c r="K269" s="235">
        <f t="shared" si="22"/>
        <v>9000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2">
      <c r="A270" s="229">
        <v>112</v>
      </c>
      <c r="B270" s="230" t="s">
        <v>411</v>
      </c>
      <c r="C270" s="231" t="s">
        <v>412</v>
      </c>
      <c r="D270" s="232" t="s">
        <v>303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900</v>
      </c>
      <c r="K270" s="235">
        <f t="shared" si="22"/>
        <v>900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2">
      <c r="A271" s="229">
        <v>113</v>
      </c>
      <c r="B271" s="230" t="s">
        <v>413</v>
      </c>
      <c r="C271" s="231" t="s">
        <v>414</v>
      </c>
      <c r="D271" s="232" t="s">
        <v>303</v>
      </c>
      <c r="E271" s="233">
        <v>6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450</v>
      </c>
      <c r="K271" s="235">
        <f t="shared" si="22"/>
        <v>2700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29">
        <v>114</v>
      </c>
      <c r="B272" s="230" t="s">
        <v>415</v>
      </c>
      <c r="C272" s="231" t="s">
        <v>416</v>
      </c>
      <c r="D272" s="232" t="s">
        <v>303</v>
      </c>
      <c r="E272" s="233">
        <v>2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1300</v>
      </c>
      <c r="K272" s="235">
        <f t="shared" si="22"/>
        <v>2600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2">
      <c r="A273" s="229">
        <v>115</v>
      </c>
      <c r="B273" s="230" t="s">
        <v>417</v>
      </c>
      <c r="C273" s="231" t="s">
        <v>418</v>
      </c>
      <c r="D273" s="232" t="s">
        <v>303</v>
      </c>
      <c r="E273" s="233">
        <v>2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1800</v>
      </c>
      <c r="K273" s="235">
        <f t="shared" si="22"/>
        <v>3600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ht="22.5" outlineLevel="1" x14ac:dyDescent="0.2">
      <c r="A274" s="229">
        <v>116</v>
      </c>
      <c r="B274" s="230" t="s">
        <v>419</v>
      </c>
      <c r="C274" s="231" t="s">
        <v>420</v>
      </c>
      <c r="D274" s="232" t="s">
        <v>223</v>
      </c>
      <c r="E274" s="233">
        <v>1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1800</v>
      </c>
      <c r="K274" s="235">
        <f t="shared" si="22"/>
        <v>1800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ht="22.5" outlineLevel="1" x14ac:dyDescent="0.2">
      <c r="A275" s="229">
        <v>117</v>
      </c>
      <c r="B275" s="230" t="s">
        <v>421</v>
      </c>
      <c r="C275" s="231" t="s">
        <v>422</v>
      </c>
      <c r="D275" s="232" t="s">
        <v>303</v>
      </c>
      <c r="E275" s="233">
        <v>1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65000</v>
      </c>
      <c r="K275" s="235">
        <f t="shared" si="22"/>
        <v>65000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ht="22.5" outlineLevel="1" x14ac:dyDescent="0.2">
      <c r="A276" s="229">
        <v>118</v>
      </c>
      <c r="B276" s="230" t="s">
        <v>423</v>
      </c>
      <c r="C276" s="231" t="s">
        <v>424</v>
      </c>
      <c r="D276" s="232" t="s">
        <v>303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65000</v>
      </c>
      <c r="K276" s="235">
        <f t="shared" si="22"/>
        <v>65000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119</v>
      </c>
      <c r="B277" s="230" t="s">
        <v>425</v>
      </c>
      <c r="C277" s="231" t="s">
        <v>426</v>
      </c>
      <c r="D277" s="232" t="s">
        <v>303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23000</v>
      </c>
      <c r="K277" s="235">
        <f t="shared" si="22"/>
        <v>23000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120</v>
      </c>
      <c r="B278" s="230" t="s">
        <v>427</v>
      </c>
      <c r="C278" s="231" t="s">
        <v>428</v>
      </c>
      <c r="D278" s="232" t="s">
        <v>303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300000</v>
      </c>
      <c r="K278" s="235">
        <f t="shared" si="22"/>
        <v>300000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121</v>
      </c>
      <c r="B279" s="230" t="s">
        <v>429</v>
      </c>
      <c r="C279" s="231" t="s">
        <v>430</v>
      </c>
      <c r="D279" s="232" t="s">
        <v>303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122</v>
      </c>
      <c r="B280" s="230" t="s">
        <v>431</v>
      </c>
      <c r="C280" s="231" t="s">
        <v>432</v>
      </c>
      <c r="D280" s="232" t="s">
        <v>303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60000</v>
      </c>
      <c r="K280" s="235">
        <f t="shared" si="22"/>
        <v>60000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123</v>
      </c>
      <c r="B281" s="230" t="s">
        <v>433</v>
      </c>
      <c r="C281" s="231" t="s">
        <v>434</v>
      </c>
      <c r="D281" s="232" t="s">
        <v>303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3500</v>
      </c>
      <c r="K281" s="235">
        <f t="shared" si="22"/>
        <v>3500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124</v>
      </c>
      <c r="B282" s="230" t="s">
        <v>435</v>
      </c>
      <c r="C282" s="231" t="s">
        <v>436</v>
      </c>
      <c r="D282" s="232" t="s">
        <v>303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3500</v>
      </c>
      <c r="K282" s="235">
        <f t="shared" si="22"/>
        <v>3500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125</v>
      </c>
      <c r="B283" s="230" t="s">
        <v>437</v>
      </c>
      <c r="C283" s="231" t="s">
        <v>438</v>
      </c>
      <c r="D283" s="232" t="s">
        <v>303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126</v>
      </c>
      <c r="B284" s="230" t="s">
        <v>439</v>
      </c>
      <c r="C284" s="231" t="s">
        <v>440</v>
      </c>
      <c r="D284" s="232" t="s">
        <v>303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127</v>
      </c>
      <c r="B285" s="230" t="s">
        <v>441</v>
      </c>
      <c r="C285" s="231" t="s">
        <v>442</v>
      </c>
      <c r="D285" s="232" t="s">
        <v>303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128</v>
      </c>
      <c r="B286" s="230" t="s">
        <v>443</v>
      </c>
      <c r="C286" s="231" t="s">
        <v>444</v>
      </c>
      <c r="D286" s="232" t="s">
        <v>303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129</v>
      </c>
      <c r="B287" s="230" t="s">
        <v>445</v>
      </c>
      <c r="C287" s="231" t="s">
        <v>446</v>
      </c>
      <c r="D287" s="232" t="s">
        <v>303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130</v>
      </c>
      <c r="B288" s="230" t="s">
        <v>447</v>
      </c>
      <c r="C288" s="231" t="s">
        <v>448</v>
      </c>
      <c r="D288" s="232" t="s">
        <v>303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29">
        <v>131</v>
      </c>
      <c r="B289" s="230" t="s">
        <v>449</v>
      </c>
      <c r="C289" s="231" t="s">
        <v>450</v>
      </c>
      <c r="D289" s="232" t="s">
        <v>303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2">
      <c r="A290" s="229">
        <v>132</v>
      </c>
      <c r="B290" s="230" t="s">
        <v>451</v>
      </c>
      <c r="C290" s="231" t="s">
        <v>452</v>
      </c>
      <c r="D290" s="232" t="s">
        <v>303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29">
        <v>133</v>
      </c>
      <c r="B291" s="230" t="s">
        <v>453</v>
      </c>
      <c r="C291" s="231" t="s">
        <v>454</v>
      </c>
      <c r="D291" s="232" t="s">
        <v>303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6000</v>
      </c>
      <c r="K291" s="235">
        <f t="shared" si="22"/>
        <v>6000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2">
      <c r="A292" s="229">
        <v>134</v>
      </c>
      <c r="B292" s="230" t="s">
        <v>455</v>
      </c>
      <c r="C292" s="231" t="s">
        <v>456</v>
      </c>
      <c r="D292" s="232" t="s">
        <v>303</v>
      </c>
      <c r="E292" s="233">
        <v>4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1000</v>
      </c>
      <c r="K292" s="235">
        <f t="shared" si="22"/>
        <v>4000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29">
        <v>135</v>
      </c>
      <c r="B293" s="230" t="s">
        <v>457</v>
      </c>
      <c r="C293" s="231" t="s">
        <v>458</v>
      </c>
      <c r="D293" s="232" t="s">
        <v>303</v>
      </c>
      <c r="E293" s="233">
        <v>8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2000</v>
      </c>
      <c r="K293" s="235">
        <f t="shared" si="22"/>
        <v>16000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2">
      <c r="A294" s="229">
        <v>136</v>
      </c>
      <c r="B294" s="230" t="s">
        <v>459</v>
      </c>
      <c r="C294" s="231" t="s">
        <v>4976</v>
      </c>
      <c r="D294" s="232" t="s">
        <v>303</v>
      </c>
      <c r="E294" s="233">
        <v>21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5000</v>
      </c>
      <c r="K294" s="235">
        <f t="shared" si="22"/>
        <v>105000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29">
        <v>137</v>
      </c>
      <c r="B295" s="230" t="s">
        <v>460</v>
      </c>
      <c r="C295" s="231" t="s">
        <v>461</v>
      </c>
      <c r="D295" s="232" t="s">
        <v>303</v>
      </c>
      <c r="E295" s="233">
        <v>3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2500</v>
      </c>
      <c r="K295" s="235">
        <f t="shared" si="22"/>
        <v>7500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2">
      <c r="A296" s="229">
        <v>138</v>
      </c>
      <c r="B296" s="230" t="s">
        <v>3213</v>
      </c>
      <c r="C296" s="581" t="s">
        <v>3214</v>
      </c>
      <c r="D296" s="232" t="s">
        <v>303</v>
      </c>
      <c r="E296" s="233">
        <v>20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20000</v>
      </c>
      <c r="K296" s="235">
        <f t="shared" si="22"/>
        <v>400000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67.5" outlineLevel="1" x14ac:dyDescent="0.2">
      <c r="A297" s="582"/>
      <c r="B297" s="583"/>
      <c r="C297" s="226" t="s">
        <v>5135</v>
      </c>
      <c r="D297" s="584"/>
      <c r="E297" s="573"/>
      <c r="F297" s="574"/>
      <c r="G297" s="575"/>
      <c r="H297" s="574"/>
      <c r="I297" s="575"/>
      <c r="J297" s="574"/>
      <c r="K297" s="575"/>
      <c r="L297" s="575"/>
      <c r="M297" s="575"/>
      <c r="N297" s="573"/>
      <c r="O297" s="573"/>
      <c r="P297" s="573"/>
      <c r="Q297" s="573"/>
      <c r="R297" s="575"/>
      <c r="S297" s="575"/>
      <c r="T297" s="576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x14ac:dyDescent="0.2">
      <c r="A298" s="237" t="s">
        <v>123</v>
      </c>
      <c r="B298" s="206" t="s">
        <v>75</v>
      </c>
      <c r="C298" s="207" t="s">
        <v>76</v>
      </c>
      <c r="D298" s="208"/>
      <c r="E298" s="209"/>
      <c r="F298" s="210"/>
      <c r="G298" s="210">
        <f>SUMIF(AG299:AG312,"&lt;&gt;NOR",G299:G312)</f>
        <v>0</v>
      </c>
      <c r="H298" s="210"/>
      <c r="I298" s="210">
        <f>SUM(I299:I312)</f>
        <v>6847.79</v>
      </c>
      <c r="J298" s="210"/>
      <c r="K298" s="210">
        <f>SUM(K299:K312)</f>
        <v>54874.79</v>
      </c>
      <c r="L298" s="210"/>
      <c r="M298" s="210">
        <f>SUM(M299:M312)</f>
        <v>0</v>
      </c>
      <c r="N298" s="209"/>
      <c r="O298" s="209">
        <f>SUM(O299:O312)</f>
        <v>1.03</v>
      </c>
      <c r="P298" s="209"/>
      <c r="Q298" s="209">
        <f>SUM(Q299:Q312)</f>
        <v>0</v>
      </c>
      <c r="R298" s="210"/>
      <c r="S298" s="210"/>
      <c r="T298" s="211"/>
      <c r="U298" s="212"/>
      <c r="V298" s="212">
        <f>SUM(V299:V312)</f>
        <v>48.7</v>
      </c>
      <c r="W298" s="212"/>
      <c r="X298" s="212"/>
      <c r="Y298" s="212"/>
      <c r="AG298" t="s">
        <v>124</v>
      </c>
    </row>
    <row r="299" spans="1:60" ht="33.75" outlineLevel="1" x14ac:dyDescent="0.2">
      <c r="A299" s="229">
        <v>139</v>
      </c>
      <c r="B299" s="230" t="s">
        <v>462</v>
      </c>
      <c r="C299" s="231" t="s">
        <v>463</v>
      </c>
      <c r="D299" s="232" t="s">
        <v>158</v>
      </c>
      <c r="E299" s="233">
        <v>31.66</v>
      </c>
      <c r="F299" s="234"/>
      <c r="G299" s="235">
        <f>ROUND(E299*F299,2)</f>
        <v>0</v>
      </c>
      <c r="H299" s="234">
        <v>25.73</v>
      </c>
      <c r="I299" s="235">
        <f>ROUND(E299*H299,2)</f>
        <v>814.61</v>
      </c>
      <c r="J299" s="234">
        <v>28.17</v>
      </c>
      <c r="K299" s="235">
        <f>ROUND(E299*J299,2)</f>
        <v>891.86</v>
      </c>
      <c r="L299" s="235">
        <v>21</v>
      </c>
      <c r="M299" s="235">
        <f>G299*(1+L299/100)</f>
        <v>0</v>
      </c>
      <c r="N299" s="233">
        <v>2.1000000000000001E-4</v>
      </c>
      <c r="O299" s="233">
        <f>ROUND(E299*N299,2)</f>
        <v>0.01</v>
      </c>
      <c r="P299" s="233">
        <v>0</v>
      </c>
      <c r="Q299" s="233">
        <f>ROUND(E299*P299,2)</f>
        <v>0</v>
      </c>
      <c r="R299" s="235" t="s">
        <v>464</v>
      </c>
      <c r="S299" s="235" t="s">
        <v>129</v>
      </c>
      <c r="T299" s="236" t="s">
        <v>129</v>
      </c>
      <c r="U299" s="221">
        <v>0.05</v>
      </c>
      <c r="V299" s="221">
        <f>ROUND(E299*U299,2)</f>
        <v>1.58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293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13">
        <v>140</v>
      </c>
      <c r="B300" s="214" t="s">
        <v>465</v>
      </c>
      <c r="C300" s="215" t="s">
        <v>466</v>
      </c>
      <c r="D300" s="216" t="s">
        <v>223</v>
      </c>
      <c r="E300" s="217">
        <v>41.457999999999998</v>
      </c>
      <c r="F300" s="218"/>
      <c r="G300" s="219">
        <f>ROUND(E300*F300,2)</f>
        <v>0</v>
      </c>
      <c r="H300" s="218">
        <v>0</v>
      </c>
      <c r="I300" s="219">
        <f>ROUND(E300*H300,2)</f>
        <v>0</v>
      </c>
      <c r="J300" s="218">
        <v>133</v>
      </c>
      <c r="K300" s="219">
        <f>ROUND(E300*J300,2)</f>
        <v>5513.91</v>
      </c>
      <c r="L300" s="219">
        <v>21</v>
      </c>
      <c r="M300" s="219">
        <f>G300*(1+L300/100)</f>
        <v>0</v>
      </c>
      <c r="N300" s="217">
        <v>0</v>
      </c>
      <c r="O300" s="217">
        <f>ROUND(E300*N300,2)</f>
        <v>0</v>
      </c>
      <c r="P300" s="217">
        <v>0</v>
      </c>
      <c r="Q300" s="217">
        <f>ROUND(E300*P300,2)</f>
        <v>0</v>
      </c>
      <c r="R300" s="219" t="s">
        <v>464</v>
      </c>
      <c r="S300" s="219" t="s">
        <v>129</v>
      </c>
      <c r="T300" s="220" t="s">
        <v>129</v>
      </c>
      <c r="U300" s="221">
        <v>0.23599999999999999</v>
      </c>
      <c r="V300" s="221">
        <f>ROUND(E300*U300,2)</f>
        <v>9.7799999999999994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226" t="s">
        <v>3111</v>
      </c>
      <c r="D301" s="227"/>
      <c r="E301" s="228">
        <v>33.508000000000003</v>
      </c>
      <c r="F301" s="221"/>
      <c r="G301" s="221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147</v>
      </c>
      <c r="AH301" s="222">
        <v>0</v>
      </c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3" x14ac:dyDescent="0.2">
      <c r="A302" s="223"/>
      <c r="B302" s="224"/>
      <c r="C302" s="226" t="s">
        <v>3112</v>
      </c>
      <c r="D302" s="227"/>
      <c r="E302" s="228">
        <v>7.95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29">
        <v>141</v>
      </c>
      <c r="B303" s="230" t="s">
        <v>467</v>
      </c>
      <c r="C303" s="231" t="s">
        <v>468</v>
      </c>
      <c r="D303" s="232" t="s">
        <v>223</v>
      </c>
      <c r="E303" s="233">
        <v>41.457999999999998</v>
      </c>
      <c r="F303" s="234"/>
      <c r="G303" s="235">
        <f>ROUND(E303*F303,2)</f>
        <v>0</v>
      </c>
      <c r="H303" s="234">
        <v>5.66</v>
      </c>
      <c r="I303" s="235">
        <f>ROUND(E303*H303,2)</f>
        <v>234.65</v>
      </c>
      <c r="J303" s="234">
        <v>99.34</v>
      </c>
      <c r="K303" s="235">
        <f>ROUND(E303*J303,2)</f>
        <v>4118.4399999999996</v>
      </c>
      <c r="L303" s="235">
        <v>21</v>
      </c>
      <c r="M303" s="235">
        <f>G303*(1+L303/100)</f>
        <v>0</v>
      </c>
      <c r="N303" s="233">
        <v>0</v>
      </c>
      <c r="O303" s="233">
        <f>ROUND(E303*N303,2)</f>
        <v>0</v>
      </c>
      <c r="P303" s="233">
        <v>0</v>
      </c>
      <c r="Q303" s="233">
        <f>ROUND(E303*P303,2)</f>
        <v>0</v>
      </c>
      <c r="R303" s="235" t="s">
        <v>464</v>
      </c>
      <c r="S303" s="235" t="s">
        <v>129</v>
      </c>
      <c r="T303" s="236" t="s">
        <v>129</v>
      </c>
      <c r="U303" s="221">
        <v>0.154</v>
      </c>
      <c r="V303" s="221">
        <f>ROUND(E303*U303,2)</f>
        <v>6.38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142</v>
      </c>
      <c r="B304" s="214" t="s">
        <v>3113</v>
      </c>
      <c r="C304" s="215" t="s">
        <v>3114</v>
      </c>
      <c r="D304" s="216" t="s">
        <v>158</v>
      </c>
      <c r="E304" s="217">
        <v>31.66</v>
      </c>
      <c r="F304" s="218"/>
      <c r="G304" s="219">
        <f>ROUND(E304*F304,2)</f>
        <v>0</v>
      </c>
      <c r="H304" s="218">
        <v>183.15</v>
      </c>
      <c r="I304" s="219">
        <f>ROUND(E304*H304,2)</f>
        <v>5798.53</v>
      </c>
      <c r="J304" s="218">
        <v>551.85</v>
      </c>
      <c r="K304" s="219">
        <f>ROUND(E304*J304,2)</f>
        <v>17471.57</v>
      </c>
      <c r="L304" s="219">
        <v>21</v>
      </c>
      <c r="M304" s="219">
        <f>G304*(1+L304/100)</f>
        <v>0</v>
      </c>
      <c r="N304" s="217">
        <v>5.0400000000000002E-3</v>
      </c>
      <c r="O304" s="217">
        <f>ROUND(E304*N304,2)</f>
        <v>0.16</v>
      </c>
      <c r="P304" s="217">
        <v>0</v>
      </c>
      <c r="Q304" s="217">
        <f>ROUND(E304*P304,2)</f>
        <v>0</v>
      </c>
      <c r="R304" s="219" t="s">
        <v>464</v>
      </c>
      <c r="S304" s="219" t="s">
        <v>129</v>
      </c>
      <c r="T304" s="220" t="s">
        <v>129</v>
      </c>
      <c r="U304" s="221">
        <v>0.97799999999999998</v>
      </c>
      <c r="V304" s="221">
        <f>ROUND(E304*U304,2)</f>
        <v>30.96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293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3115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352</v>
      </c>
      <c r="D306" s="227"/>
      <c r="E306" s="228">
        <v>25.91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2">
      <c r="A307" s="223"/>
      <c r="B307" s="224"/>
      <c r="C307" s="226" t="s">
        <v>3080</v>
      </c>
      <c r="D307" s="227"/>
      <c r="E307" s="228">
        <v>5.75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1" x14ac:dyDescent="0.2">
      <c r="A308" s="213">
        <v>143</v>
      </c>
      <c r="B308" s="214" t="s">
        <v>469</v>
      </c>
      <c r="C308" s="215" t="s">
        <v>470</v>
      </c>
      <c r="D308" s="216" t="s">
        <v>158</v>
      </c>
      <c r="E308" s="217">
        <v>44.826000000000001</v>
      </c>
      <c r="F308" s="218"/>
      <c r="G308" s="219">
        <f>ROUND(E308*F308,2)</f>
        <v>0</v>
      </c>
      <c r="H308" s="218">
        <v>0</v>
      </c>
      <c r="I308" s="219">
        <f>ROUND(E308*H308,2)</f>
        <v>0</v>
      </c>
      <c r="J308" s="218">
        <v>500</v>
      </c>
      <c r="K308" s="219">
        <f>ROUND(E308*J308,2)</f>
        <v>22413</v>
      </c>
      <c r="L308" s="219">
        <v>21</v>
      </c>
      <c r="M308" s="219">
        <f>G308*(1+L308/100)</f>
        <v>0</v>
      </c>
      <c r="N308" s="217">
        <v>1.9199999999999998E-2</v>
      </c>
      <c r="O308" s="217">
        <f>ROUND(E308*N308,2)</f>
        <v>0.86</v>
      </c>
      <c r="P308" s="217">
        <v>0</v>
      </c>
      <c r="Q308" s="217">
        <f>ROUND(E308*P308,2)</f>
        <v>0</v>
      </c>
      <c r="R308" s="219"/>
      <c r="S308" s="219" t="s">
        <v>190</v>
      </c>
      <c r="T308" s="220" t="s">
        <v>191</v>
      </c>
      <c r="U308" s="221">
        <v>0</v>
      </c>
      <c r="V308" s="221">
        <f>ROUND(E308*U308,2)</f>
        <v>0</v>
      </c>
      <c r="W308" s="221"/>
      <c r="X308" s="221" t="s">
        <v>130</v>
      </c>
      <c r="Y308" s="221" t="s">
        <v>131</v>
      </c>
      <c r="Z308" s="222"/>
      <c r="AA308" s="222"/>
      <c r="AB308" s="222"/>
      <c r="AC308" s="222"/>
      <c r="AD308" s="222"/>
      <c r="AE308" s="222"/>
      <c r="AF308" s="222"/>
      <c r="AG308" s="222" t="s">
        <v>137</v>
      </c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2" x14ac:dyDescent="0.2">
      <c r="A309" s="223"/>
      <c r="B309" s="224"/>
      <c r="C309" s="226" t="s">
        <v>3116</v>
      </c>
      <c r="D309" s="227"/>
      <c r="E309" s="228">
        <v>34.826000000000001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3" x14ac:dyDescent="0.2">
      <c r="A310" s="223"/>
      <c r="B310" s="224"/>
      <c r="C310" s="226" t="s">
        <v>3117</v>
      </c>
      <c r="D310" s="227"/>
      <c r="E310" s="228">
        <v>10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13">
        <v>144</v>
      </c>
      <c r="B311" s="214" t="s">
        <v>472</v>
      </c>
      <c r="C311" s="215" t="s">
        <v>473</v>
      </c>
      <c r="D311" s="216" t="s">
        <v>16</v>
      </c>
      <c r="E311" s="217">
        <v>572.56569999999999</v>
      </c>
      <c r="F311" s="218"/>
      <c r="G311" s="219">
        <f>ROUND(E311*F311,2)</f>
        <v>0</v>
      </c>
      <c r="H311" s="218">
        <v>0</v>
      </c>
      <c r="I311" s="219">
        <f>ROUND(E311*H311,2)</f>
        <v>0</v>
      </c>
      <c r="J311" s="218">
        <v>7.8</v>
      </c>
      <c r="K311" s="219">
        <f>ROUND(E311*J311,2)</f>
        <v>4466.01</v>
      </c>
      <c r="L311" s="219">
        <v>21</v>
      </c>
      <c r="M311" s="219">
        <f>G311*(1+L311/100)</f>
        <v>0</v>
      </c>
      <c r="N311" s="217">
        <v>0</v>
      </c>
      <c r="O311" s="217">
        <f>ROUND(E311*N311,2)</f>
        <v>0</v>
      </c>
      <c r="P311" s="217">
        <v>0</v>
      </c>
      <c r="Q311" s="217">
        <f>ROUND(E311*P311,2)</f>
        <v>0</v>
      </c>
      <c r="R311" s="219" t="s">
        <v>464</v>
      </c>
      <c r="S311" s="219" t="s">
        <v>129</v>
      </c>
      <c r="T311" s="220" t="s">
        <v>129</v>
      </c>
      <c r="U311" s="221">
        <v>0</v>
      </c>
      <c r="V311" s="221">
        <f>ROUND(E311*U311,2)</f>
        <v>0</v>
      </c>
      <c r="W311" s="221"/>
      <c r="X311" s="221" t="s">
        <v>341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342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2" x14ac:dyDescent="0.2">
      <c r="A312" s="223"/>
      <c r="B312" s="224"/>
      <c r="C312" s="652" t="s">
        <v>369</v>
      </c>
      <c r="D312" s="653"/>
      <c r="E312" s="653"/>
      <c r="F312" s="653"/>
      <c r="G312" s="653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134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x14ac:dyDescent="0.2">
      <c r="A313" s="237" t="s">
        <v>123</v>
      </c>
      <c r="B313" s="206" t="s">
        <v>77</v>
      </c>
      <c r="C313" s="207" t="s">
        <v>78</v>
      </c>
      <c r="D313" s="208"/>
      <c r="E313" s="209"/>
      <c r="F313" s="210"/>
      <c r="G313" s="210">
        <f>SUMIF(AG314:AG317,"&lt;&gt;NOR",G314:G317)</f>
        <v>0</v>
      </c>
      <c r="H313" s="210"/>
      <c r="I313" s="210">
        <f>SUM(I314:I317)</f>
        <v>13137.3</v>
      </c>
      <c r="J313" s="210"/>
      <c r="K313" s="210">
        <f>SUM(K314:K317)</f>
        <v>32264.62</v>
      </c>
      <c r="L313" s="210"/>
      <c r="M313" s="210">
        <f>SUM(M314:M317)</f>
        <v>0</v>
      </c>
      <c r="N313" s="209"/>
      <c r="O313" s="209">
        <f>SUM(O314:O317)</f>
        <v>0.05</v>
      </c>
      <c r="P313" s="209"/>
      <c r="Q313" s="209">
        <f>SUM(Q314:Q317)</f>
        <v>0</v>
      </c>
      <c r="R313" s="210"/>
      <c r="S313" s="210"/>
      <c r="T313" s="211"/>
      <c r="U313" s="212"/>
      <c r="V313" s="212">
        <f>SUM(V314:V317)</f>
        <v>13.15</v>
      </c>
      <c r="W313" s="212"/>
      <c r="X313" s="212"/>
      <c r="Y313" s="212"/>
      <c r="AG313" t="s">
        <v>124</v>
      </c>
    </row>
    <row r="314" spans="1:60" outlineLevel="1" x14ac:dyDescent="0.2">
      <c r="A314" s="213">
        <v>145</v>
      </c>
      <c r="B314" s="214" t="s">
        <v>474</v>
      </c>
      <c r="C314" s="215" t="s">
        <v>3118</v>
      </c>
      <c r="D314" s="216" t="s">
        <v>158</v>
      </c>
      <c r="E314" s="217">
        <v>2.5</v>
      </c>
      <c r="F314" s="218"/>
      <c r="G314" s="219">
        <f>ROUND(E314*F314,2)</f>
        <v>0</v>
      </c>
      <c r="H314" s="218">
        <v>0</v>
      </c>
      <c r="I314" s="219">
        <f>ROUND(E314*H314,2)</f>
        <v>0</v>
      </c>
      <c r="J314" s="218">
        <v>10000</v>
      </c>
      <c r="K314" s="219">
        <f>ROUND(E314*J314,2)</f>
        <v>25000</v>
      </c>
      <c r="L314" s="219">
        <v>21</v>
      </c>
      <c r="M314" s="219">
        <f>G314*(1+L314/100)</f>
        <v>0</v>
      </c>
      <c r="N314" s="217">
        <v>0</v>
      </c>
      <c r="O314" s="217">
        <f>ROUND(E314*N314,2)</f>
        <v>0</v>
      </c>
      <c r="P314" s="217">
        <v>0</v>
      </c>
      <c r="Q314" s="217">
        <f>ROUND(E314*P314,2)</f>
        <v>0</v>
      </c>
      <c r="R314" s="219"/>
      <c r="S314" s="219" t="s">
        <v>190</v>
      </c>
      <c r="T314" s="220" t="s">
        <v>191</v>
      </c>
      <c r="U314" s="221">
        <v>0</v>
      </c>
      <c r="V314" s="221">
        <f>ROUND(E314*U314,2)</f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2" x14ac:dyDescent="0.2">
      <c r="A315" s="223"/>
      <c r="B315" s="224"/>
      <c r="C315" s="226" t="s">
        <v>3119</v>
      </c>
      <c r="D315" s="227"/>
      <c r="E315" s="228">
        <v>2.5</v>
      </c>
      <c r="F315" s="221"/>
      <c r="G315" s="221"/>
      <c r="H315" s="221"/>
      <c r="I315" s="221"/>
      <c r="J315" s="221"/>
      <c r="K315" s="221"/>
      <c r="L315" s="221"/>
      <c r="M315" s="221"/>
      <c r="N315" s="225"/>
      <c r="O315" s="225"/>
      <c r="P315" s="225"/>
      <c r="Q315" s="225"/>
      <c r="R315" s="221"/>
      <c r="S315" s="221"/>
      <c r="T315" s="221"/>
      <c r="U315" s="221"/>
      <c r="V315" s="221"/>
      <c r="W315" s="221"/>
      <c r="X315" s="221"/>
      <c r="Y315" s="221"/>
      <c r="Z315" s="222"/>
      <c r="AA315" s="222"/>
      <c r="AB315" s="222"/>
      <c r="AC315" s="222"/>
      <c r="AD315" s="222"/>
      <c r="AE315" s="222"/>
      <c r="AF315" s="222"/>
      <c r="AG315" s="222" t="s">
        <v>147</v>
      </c>
      <c r="AH315" s="222">
        <v>0</v>
      </c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13">
        <v>146</v>
      </c>
      <c r="B316" s="214" t="s">
        <v>475</v>
      </c>
      <c r="C316" s="215" t="s">
        <v>476</v>
      </c>
      <c r="D316" s="216" t="s">
        <v>158</v>
      </c>
      <c r="E316" s="217">
        <v>33</v>
      </c>
      <c r="F316" s="218"/>
      <c r="G316" s="219">
        <f>ROUND(E316*F316,2)</f>
        <v>0</v>
      </c>
      <c r="H316" s="218">
        <v>398.1</v>
      </c>
      <c r="I316" s="219">
        <f>ROUND(E316*H316,2)</f>
        <v>13137.3</v>
      </c>
      <c r="J316" s="218">
        <v>220.14</v>
      </c>
      <c r="K316" s="219">
        <f>ROUND(E316*J316,2)</f>
        <v>7264.62</v>
      </c>
      <c r="L316" s="219">
        <v>21</v>
      </c>
      <c r="M316" s="219">
        <f>G316*(1+L316/100)</f>
        <v>0</v>
      </c>
      <c r="N316" s="217">
        <v>1.66E-3</v>
      </c>
      <c r="O316" s="217">
        <f>ROUND(E316*N316,2)</f>
        <v>0.05</v>
      </c>
      <c r="P316" s="217">
        <v>0</v>
      </c>
      <c r="Q316" s="217">
        <f>ROUND(E316*P316,2)</f>
        <v>0</v>
      </c>
      <c r="R316" s="219" t="s">
        <v>330</v>
      </c>
      <c r="S316" s="219" t="s">
        <v>129</v>
      </c>
      <c r="T316" s="220" t="s">
        <v>346</v>
      </c>
      <c r="U316" s="221">
        <v>0.39849000000000001</v>
      </c>
      <c r="V316" s="221">
        <f>ROUND(E316*U316,2)</f>
        <v>13.15</v>
      </c>
      <c r="W316" s="221"/>
      <c r="X316" s="221" t="s">
        <v>331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337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2" x14ac:dyDescent="0.2">
      <c r="A317" s="223"/>
      <c r="B317" s="224"/>
      <c r="C317" s="226" t="s">
        <v>3120</v>
      </c>
      <c r="D317" s="227"/>
      <c r="E317" s="228">
        <v>33</v>
      </c>
      <c r="F317" s="221"/>
      <c r="G317" s="221"/>
      <c r="H317" s="221"/>
      <c r="I317" s="221"/>
      <c r="J317" s="221"/>
      <c r="K317" s="221"/>
      <c r="L317" s="221"/>
      <c r="M317" s="221"/>
      <c r="N317" s="225"/>
      <c r="O317" s="225"/>
      <c r="P317" s="225"/>
      <c r="Q317" s="225"/>
      <c r="R317" s="221"/>
      <c r="S317" s="221"/>
      <c r="T317" s="221"/>
      <c r="U317" s="221"/>
      <c r="V317" s="221"/>
      <c r="W317" s="221"/>
      <c r="X317" s="221"/>
      <c r="Y317" s="221"/>
      <c r="Z317" s="222"/>
      <c r="AA317" s="222"/>
      <c r="AB317" s="222"/>
      <c r="AC317" s="222"/>
      <c r="AD317" s="222"/>
      <c r="AE317" s="222"/>
      <c r="AF317" s="222"/>
      <c r="AG317" s="222" t="s">
        <v>147</v>
      </c>
      <c r="AH317" s="222">
        <v>0</v>
      </c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x14ac:dyDescent="0.2">
      <c r="A318" s="237" t="s">
        <v>123</v>
      </c>
      <c r="B318" s="206" t="s">
        <v>79</v>
      </c>
      <c r="C318" s="207" t="s">
        <v>80</v>
      </c>
      <c r="D318" s="208"/>
      <c r="E318" s="209"/>
      <c r="F318" s="210"/>
      <c r="G318" s="210">
        <f>SUMIF(AG319:AG329,"&lt;&gt;NOR",G319:G329)</f>
        <v>0</v>
      </c>
      <c r="H318" s="210"/>
      <c r="I318" s="210">
        <f>SUM(I319:I329)</f>
        <v>17199.47</v>
      </c>
      <c r="J318" s="210"/>
      <c r="K318" s="210">
        <f>SUM(K319:K329)</f>
        <v>75493.549999999988</v>
      </c>
      <c r="L318" s="210"/>
      <c r="M318" s="210">
        <f>SUM(M319:M329)</f>
        <v>0</v>
      </c>
      <c r="N318" s="209"/>
      <c r="O318" s="209">
        <f>SUM(O319:O329)</f>
        <v>0.34</v>
      </c>
      <c r="P318" s="209"/>
      <c r="Q318" s="209">
        <f>SUM(Q319:Q329)</f>
        <v>0</v>
      </c>
      <c r="R318" s="210"/>
      <c r="S318" s="210"/>
      <c r="T318" s="211"/>
      <c r="U318" s="212"/>
      <c r="V318" s="212">
        <f>SUM(V319:V329)</f>
        <v>65.06</v>
      </c>
      <c r="W318" s="212"/>
      <c r="X318" s="212"/>
      <c r="Y318" s="212"/>
      <c r="AG318" t="s">
        <v>124</v>
      </c>
    </row>
    <row r="319" spans="1:60" ht="33.75" outlineLevel="1" x14ac:dyDescent="0.2">
      <c r="A319" s="229">
        <v>147</v>
      </c>
      <c r="B319" s="230" t="s">
        <v>477</v>
      </c>
      <c r="C319" s="231" t="s">
        <v>478</v>
      </c>
      <c r="D319" s="232" t="s">
        <v>158</v>
      </c>
      <c r="E319" s="233">
        <v>63.323999999999998</v>
      </c>
      <c r="F319" s="234"/>
      <c r="G319" s="235">
        <f>ROUND(E319*F319,2)</f>
        <v>0</v>
      </c>
      <c r="H319" s="234">
        <v>25.73</v>
      </c>
      <c r="I319" s="235">
        <f>ROUND(E319*H319,2)</f>
        <v>1629.33</v>
      </c>
      <c r="J319" s="234">
        <v>28.17</v>
      </c>
      <c r="K319" s="235">
        <f>ROUND(E319*J319,2)</f>
        <v>1783.84</v>
      </c>
      <c r="L319" s="235">
        <v>21</v>
      </c>
      <c r="M319" s="235">
        <f>G319*(1+L319/100)</f>
        <v>0</v>
      </c>
      <c r="N319" s="233">
        <v>2.1000000000000001E-4</v>
      </c>
      <c r="O319" s="233">
        <f>ROUND(E319*N319,2)</f>
        <v>0.01</v>
      </c>
      <c r="P319" s="233">
        <v>0</v>
      </c>
      <c r="Q319" s="233">
        <f>ROUND(E319*P319,2)</f>
        <v>0</v>
      </c>
      <c r="R319" s="235" t="s">
        <v>464</v>
      </c>
      <c r="S319" s="235" t="s">
        <v>129</v>
      </c>
      <c r="T319" s="236" t="s">
        <v>129</v>
      </c>
      <c r="U319" s="221">
        <v>0.05</v>
      </c>
      <c r="V319" s="221">
        <f>ROUND(E319*U319,2)</f>
        <v>3.17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293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ht="22.5" outlineLevel="1" x14ac:dyDescent="0.2">
      <c r="A320" s="213">
        <v>148</v>
      </c>
      <c r="B320" s="214" t="s">
        <v>3121</v>
      </c>
      <c r="C320" s="215" t="s">
        <v>3122</v>
      </c>
      <c r="D320" s="216" t="s">
        <v>158</v>
      </c>
      <c r="E320" s="217">
        <v>63.323999999999998</v>
      </c>
      <c r="F320" s="218"/>
      <c r="G320" s="219">
        <f>ROUND(E320*F320,2)</f>
        <v>0</v>
      </c>
      <c r="H320" s="218">
        <v>189.03</v>
      </c>
      <c r="I320" s="219">
        <f>ROUND(E320*H320,2)</f>
        <v>11970.14</v>
      </c>
      <c r="J320" s="218">
        <v>542.97</v>
      </c>
      <c r="K320" s="219">
        <f>ROUND(E320*J320,2)</f>
        <v>34383.03</v>
      </c>
      <c r="L320" s="219">
        <v>21</v>
      </c>
      <c r="M320" s="219">
        <f>G320*(1+L320/100)</f>
        <v>0</v>
      </c>
      <c r="N320" s="217">
        <v>5.2399999999999999E-3</v>
      </c>
      <c r="O320" s="217">
        <f>ROUND(E320*N320,2)</f>
        <v>0.33</v>
      </c>
      <c r="P320" s="217">
        <v>0</v>
      </c>
      <c r="Q320" s="217">
        <f>ROUND(E320*P320,2)</f>
        <v>0</v>
      </c>
      <c r="R320" s="219" t="s">
        <v>464</v>
      </c>
      <c r="S320" s="219" t="s">
        <v>129</v>
      </c>
      <c r="T320" s="220" t="s">
        <v>129</v>
      </c>
      <c r="U320" s="221">
        <v>0.95840000000000003</v>
      </c>
      <c r="V320" s="221">
        <f>ROUND(E320*U320,2)</f>
        <v>60.69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293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3123</v>
      </c>
      <c r="D321" s="227"/>
      <c r="E321" s="228">
        <v>3.06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479</v>
      </c>
      <c r="D322" s="227"/>
      <c r="E322" s="228">
        <v>13.68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2">
      <c r="A323" s="223"/>
      <c r="B323" s="224"/>
      <c r="C323" s="226" t="s">
        <v>3124</v>
      </c>
      <c r="D323" s="227"/>
      <c r="E323" s="228">
        <v>37.14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2">
      <c r="A324" s="223"/>
      <c r="B324" s="224"/>
      <c r="C324" s="226" t="s">
        <v>480</v>
      </c>
      <c r="D324" s="227"/>
      <c r="E324" s="228">
        <v>9.4440000000000008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1" x14ac:dyDescent="0.2">
      <c r="A325" s="229">
        <v>149</v>
      </c>
      <c r="B325" s="230" t="s">
        <v>481</v>
      </c>
      <c r="C325" s="231" t="s">
        <v>482</v>
      </c>
      <c r="D325" s="232" t="s">
        <v>223</v>
      </c>
      <c r="E325" s="233">
        <v>10</v>
      </c>
      <c r="F325" s="234"/>
      <c r="G325" s="235">
        <f>ROUND(E325*F325,2)</f>
        <v>0</v>
      </c>
      <c r="H325" s="234">
        <v>0</v>
      </c>
      <c r="I325" s="235">
        <f>ROUND(E325*H325,2)</f>
        <v>0</v>
      </c>
      <c r="J325" s="234">
        <v>67.7</v>
      </c>
      <c r="K325" s="235">
        <f>ROUND(E325*J325,2)</f>
        <v>677</v>
      </c>
      <c r="L325" s="235">
        <v>21</v>
      </c>
      <c r="M325" s="235">
        <f>G325*(1+L325/100)</f>
        <v>0</v>
      </c>
      <c r="N325" s="233">
        <v>0</v>
      </c>
      <c r="O325" s="233">
        <f>ROUND(E325*N325,2)</f>
        <v>0</v>
      </c>
      <c r="P325" s="233">
        <v>0</v>
      </c>
      <c r="Q325" s="233">
        <f>ROUND(E325*P325,2)</f>
        <v>0</v>
      </c>
      <c r="R325" s="235" t="s">
        <v>464</v>
      </c>
      <c r="S325" s="235" t="s">
        <v>129</v>
      </c>
      <c r="T325" s="236" t="s">
        <v>129</v>
      </c>
      <c r="U325" s="221">
        <v>0.12</v>
      </c>
      <c r="V325" s="221">
        <f>ROUND(E325*U325,2)</f>
        <v>1.2</v>
      </c>
      <c r="W325" s="221"/>
      <c r="X325" s="221" t="s">
        <v>130</v>
      </c>
      <c r="Y325" s="221" t="s">
        <v>131</v>
      </c>
      <c r="Z325" s="222"/>
      <c r="AA325" s="222"/>
      <c r="AB325" s="222"/>
      <c r="AC325" s="222"/>
      <c r="AD325" s="222"/>
      <c r="AE325" s="222"/>
      <c r="AF325" s="222"/>
      <c r="AG325" s="222" t="s">
        <v>132</v>
      </c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150</v>
      </c>
      <c r="B326" s="214" t="s">
        <v>483</v>
      </c>
      <c r="C326" s="215" t="s">
        <v>484</v>
      </c>
      <c r="D326" s="216" t="s">
        <v>158</v>
      </c>
      <c r="E326" s="217">
        <v>69.656400000000005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500</v>
      </c>
      <c r="K326" s="219">
        <f>ROUND(E326*J326,2)</f>
        <v>34828.199999999997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/>
      <c r="S326" s="219" t="s">
        <v>190</v>
      </c>
      <c r="T326" s="220" t="s">
        <v>191</v>
      </c>
      <c r="U326" s="221">
        <v>0</v>
      </c>
      <c r="V326" s="221">
        <f>ROUND(E326*U326,2)</f>
        <v>0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137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3125</v>
      </c>
      <c r="D327" s="227"/>
      <c r="E327" s="228">
        <v>69.656400000000005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2">
      <c r="A328" s="229">
        <v>151</v>
      </c>
      <c r="B328" s="230" t="s">
        <v>485</v>
      </c>
      <c r="C328" s="231" t="s">
        <v>486</v>
      </c>
      <c r="D328" s="232" t="s">
        <v>223</v>
      </c>
      <c r="E328" s="233">
        <v>12</v>
      </c>
      <c r="F328" s="234"/>
      <c r="G328" s="235">
        <f>ROUND(E328*F328,2)</f>
        <v>0</v>
      </c>
      <c r="H328" s="234">
        <v>300</v>
      </c>
      <c r="I328" s="235">
        <f>ROUND(E328*H328,2)</f>
        <v>3600</v>
      </c>
      <c r="J328" s="234">
        <v>0</v>
      </c>
      <c r="K328" s="235">
        <f>ROUND(E328*J328,2)</f>
        <v>0</v>
      </c>
      <c r="L328" s="235">
        <v>21</v>
      </c>
      <c r="M328" s="235">
        <f>G328*(1+L328/100)</f>
        <v>0</v>
      </c>
      <c r="N328" s="233">
        <v>0</v>
      </c>
      <c r="O328" s="233">
        <f>ROUND(E328*N328,2)</f>
        <v>0</v>
      </c>
      <c r="P328" s="233">
        <v>0</v>
      </c>
      <c r="Q328" s="233">
        <f>ROUND(E328*P328,2)</f>
        <v>0</v>
      </c>
      <c r="R328" s="235"/>
      <c r="S328" s="235" t="s">
        <v>190</v>
      </c>
      <c r="T328" s="236" t="s">
        <v>191</v>
      </c>
      <c r="U328" s="221">
        <v>0</v>
      </c>
      <c r="V328" s="221">
        <f>ROUND(E328*U328,2)</f>
        <v>0</v>
      </c>
      <c r="W328" s="221"/>
      <c r="X328" s="221" t="s">
        <v>364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365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2">
      <c r="A329" s="229">
        <v>152</v>
      </c>
      <c r="B329" s="230" t="s">
        <v>487</v>
      </c>
      <c r="C329" s="231" t="s">
        <v>488</v>
      </c>
      <c r="D329" s="232" t="s">
        <v>16</v>
      </c>
      <c r="E329" s="233">
        <v>888.71529999999996</v>
      </c>
      <c r="F329" s="234"/>
      <c r="G329" s="235">
        <f>ROUND(E329*F329,2)</f>
        <v>0</v>
      </c>
      <c r="H329" s="234">
        <v>0</v>
      </c>
      <c r="I329" s="235">
        <f>ROUND(E329*H329,2)</f>
        <v>0</v>
      </c>
      <c r="J329" s="234">
        <v>4.3</v>
      </c>
      <c r="K329" s="235">
        <f>ROUND(E329*J329,2)</f>
        <v>3821.48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 t="s">
        <v>464</v>
      </c>
      <c r="S329" s="235" t="s">
        <v>129</v>
      </c>
      <c r="T329" s="236" t="s">
        <v>129</v>
      </c>
      <c r="U329" s="221">
        <v>0</v>
      </c>
      <c r="V329" s="221">
        <f>ROUND(E329*U329,2)</f>
        <v>0</v>
      </c>
      <c r="W329" s="221"/>
      <c r="X329" s="221" t="s">
        <v>341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342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x14ac:dyDescent="0.2">
      <c r="A330" s="237" t="s">
        <v>123</v>
      </c>
      <c r="B330" s="206" t="s">
        <v>83</v>
      </c>
      <c r="C330" s="207" t="s">
        <v>84</v>
      </c>
      <c r="D330" s="208"/>
      <c r="E330" s="209"/>
      <c r="F330" s="210"/>
      <c r="G330" s="210">
        <f>SUMIF(AG331:AG339,"&lt;&gt;NOR",G331:G339)</f>
        <v>0</v>
      </c>
      <c r="H330" s="210"/>
      <c r="I330" s="210">
        <f>SUM(I331:I339)</f>
        <v>11201.09</v>
      </c>
      <c r="J330" s="210"/>
      <c r="K330" s="210">
        <f>SUM(K331:K339)</f>
        <v>81651.98000000001</v>
      </c>
      <c r="L330" s="210"/>
      <c r="M330" s="210">
        <f>SUM(M331:M339)</f>
        <v>0</v>
      </c>
      <c r="N330" s="209"/>
      <c r="O330" s="209">
        <f>SUM(O331:O339)</f>
        <v>0.2</v>
      </c>
      <c r="P330" s="209"/>
      <c r="Q330" s="209">
        <f>SUM(Q331:Q339)</f>
        <v>0</v>
      </c>
      <c r="R330" s="210"/>
      <c r="S330" s="210"/>
      <c r="T330" s="211"/>
      <c r="U330" s="212"/>
      <c r="V330" s="212">
        <f>SUM(V331:V339)</f>
        <v>145.46</v>
      </c>
      <c r="W330" s="212"/>
      <c r="X330" s="212"/>
      <c r="Y330" s="212"/>
      <c r="AG330" t="s">
        <v>124</v>
      </c>
    </row>
    <row r="331" spans="1:60" outlineLevel="1" x14ac:dyDescent="0.2">
      <c r="A331" s="213">
        <v>153</v>
      </c>
      <c r="B331" s="214" t="s">
        <v>489</v>
      </c>
      <c r="C331" s="215" t="s">
        <v>490</v>
      </c>
      <c r="D331" s="216" t="s">
        <v>158</v>
      </c>
      <c r="E331" s="217">
        <v>314.62099999999998</v>
      </c>
      <c r="F331" s="218"/>
      <c r="G331" s="219">
        <f>ROUND(E331*F331,2)</f>
        <v>0</v>
      </c>
      <c r="H331" s="218">
        <v>0.11</v>
      </c>
      <c r="I331" s="219">
        <f>ROUND(E331*H331,2)</f>
        <v>34.61</v>
      </c>
      <c r="J331" s="218">
        <v>41.99</v>
      </c>
      <c r="K331" s="219">
        <f>ROUND(E331*J331,2)</f>
        <v>13210.94</v>
      </c>
      <c r="L331" s="219">
        <v>21</v>
      </c>
      <c r="M331" s="219">
        <f>G331*(1+L331/100)</f>
        <v>0</v>
      </c>
      <c r="N331" s="217">
        <v>0</v>
      </c>
      <c r="O331" s="217">
        <f>ROUND(E331*N331,2)</f>
        <v>0</v>
      </c>
      <c r="P331" s="217">
        <v>0</v>
      </c>
      <c r="Q331" s="217">
        <f>ROUND(E331*P331,2)</f>
        <v>0</v>
      </c>
      <c r="R331" s="219" t="s">
        <v>491</v>
      </c>
      <c r="S331" s="219" t="s">
        <v>129</v>
      </c>
      <c r="T331" s="220" t="s">
        <v>129</v>
      </c>
      <c r="U331" s="221">
        <v>7.6679999999999998E-2</v>
      </c>
      <c r="V331" s="221">
        <f>ROUND(E331*U331,2)</f>
        <v>24.13</v>
      </c>
      <c r="W331" s="221"/>
      <c r="X331" s="221" t="s">
        <v>130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132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3126</v>
      </c>
      <c r="D332" s="227"/>
      <c r="E332" s="228">
        <v>227.33099999999999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3127</v>
      </c>
      <c r="D333" s="227"/>
      <c r="E333" s="228">
        <v>87.29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ht="22.5" outlineLevel="1" x14ac:dyDescent="0.2">
      <c r="A334" s="213">
        <v>154</v>
      </c>
      <c r="B334" s="214" t="s">
        <v>492</v>
      </c>
      <c r="C334" s="215" t="s">
        <v>493</v>
      </c>
      <c r="D334" s="216" t="s">
        <v>158</v>
      </c>
      <c r="E334" s="217">
        <v>923.36900000000003</v>
      </c>
      <c r="F334" s="218"/>
      <c r="G334" s="219">
        <f>ROUND(E334*F334,2)</f>
        <v>0</v>
      </c>
      <c r="H334" s="218">
        <v>5.59</v>
      </c>
      <c r="I334" s="219">
        <f>ROUND(E334*H334,2)</f>
        <v>5161.63</v>
      </c>
      <c r="J334" s="218">
        <v>18.309999999999999</v>
      </c>
      <c r="K334" s="219">
        <f>ROUND(E334*J334,2)</f>
        <v>16906.89</v>
      </c>
      <c r="L334" s="219">
        <v>21</v>
      </c>
      <c r="M334" s="219">
        <f>G334*(1+L334/100)</f>
        <v>0</v>
      </c>
      <c r="N334" s="217">
        <v>6.9999999999999994E-5</v>
      </c>
      <c r="O334" s="217">
        <f>ROUND(E334*N334,2)</f>
        <v>0.06</v>
      </c>
      <c r="P334" s="217">
        <v>0</v>
      </c>
      <c r="Q334" s="217">
        <f>ROUND(E334*P334,2)</f>
        <v>0</v>
      </c>
      <c r="R334" s="219" t="s">
        <v>491</v>
      </c>
      <c r="S334" s="219" t="s">
        <v>129</v>
      </c>
      <c r="T334" s="220" t="s">
        <v>129</v>
      </c>
      <c r="U334" s="221">
        <v>3.2480000000000002E-2</v>
      </c>
      <c r="V334" s="221">
        <f>ROUND(E334*U334,2)</f>
        <v>29.99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2" x14ac:dyDescent="0.2">
      <c r="A335" s="223"/>
      <c r="B335" s="224"/>
      <c r="C335" s="226" t="s">
        <v>3128</v>
      </c>
      <c r="D335" s="227"/>
      <c r="E335" s="228">
        <v>676.11900000000003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3129</v>
      </c>
      <c r="D336" s="227"/>
      <c r="E336" s="228">
        <v>247.25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155</v>
      </c>
      <c r="B337" s="214" t="s">
        <v>494</v>
      </c>
      <c r="C337" s="215" t="s">
        <v>495</v>
      </c>
      <c r="D337" s="216" t="s">
        <v>158</v>
      </c>
      <c r="E337" s="217">
        <v>896.24599999999998</v>
      </c>
      <c r="F337" s="218"/>
      <c r="G337" s="219">
        <f>ROUND(E337*F337,2)</f>
        <v>0</v>
      </c>
      <c r="H337" s="218">
        <v>6.7</v>
      </c>
      <c r="I337" s="219">
        <f>ROUND(E337*H337,2)</f>
        <v>6004.85</v>
      </c>
      <c r="J337" s="218">
        <v>57.5</v>
      </c>
      <c r="K337" s="219">
        <f>ROUND(E337*J337,2)</f>
        <v>51534.15</v>
      </c>
      <c r="L337" s="219">
        <v>21</v>
      </c>
      <c r="M337" s="219">
        <f>G337*(1+L337/100)</f>
        <v>0</v>
      </c>
      <c r="N337" s="217">
        <v>1.6000000000000001E-4</v>
      </c>
      <c r="O337" s="217">
        <f>ROUND(E337*N337,2)</f>
        <v>0.14000000000000001</v>
      </c>
      <c r="P337" s="217">
        <v>0</v>
      </c>
      <c r="Q337" s="217">
        <f>ROUND(E337*P337,2)</f>
        <v>0</v>
      </c>
      <c r="R337" s="219" t="s">
        <v>491</v>
      </c>
      <c r="S337" s="219" t="s">
        <v>129</v>
      </c>
      <c r="T337" s="220" t="s">
        <v>129</v>
      </c>
      <c r="U337" s="221">
        <v>0.10191</v>
      </c>
      <c r="V337" s="221">
        <f>ROUND(E337*U337,2)</f>
        <v>91.34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293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226" t="s">
        <v>3130</v>
      </c>
      <c r="D338" s="227"/>
      <c r="E338" s="228">
        <v>923.36900000000003</v>
      </c>
      <c r="F338" s="221"/>
      <c r="G338" s="221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147</v>
      </c>
      <c r="AH338" s="222">
        <v>0</v>
      </c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3" x14ac:dyDescent="0.2">
      <c r="A339" s="223"/>
      <c r="B339" s="224"/>
      <c r="C339" s="226" t="s">
        <v>3131</v>
      </c>
      <c r="D339" s="227"/>
      <c r="E339" s="228">
        <v>-27.123000000000001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x14ac:dyDescent="0.2">
      <c r="A340" s="237" t="s">
        <v>123</v>
      </c>
      <c r="B340" s="206" t="s">
        <v>85</v>
      </c>
      <c r="C340" s="207" t="s">
        <v>86</v>
      </c>
      <c r="D340" s="208"/>
      <c r="E340" s="209"/>
      <c r="F340" s="210"/>
      <c r="G340" s="210">
        <f>SUMIF(AG341:AG347,"&lt;&gt;NOR",G341:G347)</f>
        <v>0</v>
      </c>
      <c r="H340" s="210"/>
      <c r="I340" s="210">
        <f>SUM(I341:I347)</f>
        <v>0</v>
      </c>
      <c r="J340" s="210"/>
      <c r="K340" s="210">
        <f>SUM(K341:K347)</f>
        <v>246744.59000000003</v>
      </c>
      <c r="L340" s="210"/>
      <c r="M340" s="210">
        <f>SUM(M341:M347)</f>
        <v>0</v>
      </c>
      <c r="N340" s="209"/>
      <c r="O340" s="209">
        <f>SUM(O341:O347)</f>
        <v>0</v>
      </c>
      <c r="P340" s="209"/>
      <c r="Q340" s="209">
        <f>SUM(Q341:Q347)</f>
        <v>0</v>
      </c>
      <c r="R340" s="210"/>
      <c r="S340" s="210"/>
      <c r="T340" s="211"/>
      <c r="U340" s="212"/>
      <c r="V340" s="212">
        <f>SUM(V341:V347)</f>
        <v>253.51</v>
      </c>
      <c r="W340" s="212"/>
      <c r="X340" s="212"/>
      <c r="Y340" s="212"/>
      <c r="AG340" t="s">
        <v>124</v>
      </c>
    </row>
    <row r="341" spans="1:60" ht="22.5" outlineLevel="1" x14ac:dyDescent="0.2">
      <c r="A341" s="229">
        <v>156</v>
      </c>
      <c r="B341" s="230" t="s">
        <v>496</v>
      </c>
      <c r="C341" s="231" t="s">
        <v>497</v>
      </c>
      <c r="D341" s="232" t="s">
        <v>150</v>
      </c>
      <c r="E341" s="233">
        <v>33.797849999999997</v>
      </c>
      <c r="F341" s="234"/>
      <c r="G341" s="235">
        <f>ROUND(E341*F341,2)</f>
        <v>0</v>
      </c>
      <c r="H341" s="234">
        <v>0</v>
      </c>
      <c r="I341" s="235">
        <f>ROUND(E341*H341,2)</f>
        <v>0</v>
      </c>
      <c r="J341" s="234">
        <v>419</v>
      </c>
      <c r="K341" s="235">
        <f>ROUND(E341*J341,2)</f>
        <v>14161.3</v>
      </c>
      <c r="L341" s="235">
        <v>21</v>
      </c>
      <c r="M341" s="235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5" t="s">
        <v>252</v>
      </c>
      <c r="S341" s="235" t="s">
        <v>129</v>
      </c>
      <c r="T341" s="236" t="s">
        <v>129</v>
      </c>
      <c r="U341" s="221">
        <v>0.93300000000000005</v>
      </c>
      <c r="V341" s="221">
        <f>ROUND(E341*U341,2)</f>
        <v>31.53</v>
      </c>
      <c r="W341" s="221"/>
      <c r="X341" s="221" t="s">
        <v>498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499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157</v>
      </c>
      <c r="B342" s="214" t="s">
        <v>500</v>
      </c>
      <c r="C342" s="215" t="s">
        <v>501</v>
      </c>
      <c r="D342" s="216" t="s">
        <v>150</v>
      </c>
      <c r="E342" s="217">
        <v>135.19139999999999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271.5</v>
      </c>
      <c r="K342" s="219">
        <f>ROUND(E342*J342,2)</f>
        <v>36704.47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252</v>
      </c>
      <c r="S342" s="219" t="s">
        <v>129</v>
      </c>
      <c r="T342" s="220" t="s">
        <v>129</v>
      </c>
      <c r="U342" s="221">
        <v>0.49</v>
      </c>
      <c r="V342" s="221">
        <f>ROUND(E342*U342,2)</f>
        <v>66.239999999999995</v>
      </c>
      <c r="W342" s="221"/>
      <c r="X342" s="221" t="s">
        <v>498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499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50" t="s">
        <v>502</v>
      </c>
      <c r="D343" s="651"/>
      <c r="E343" s="651"/>
      <c r="F343" s="651"/>
      <c r="G343" s="651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155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158</v>
      </c>
      <c r="B344" s="230" t="s">
        <v>503</v>
      </c>
      <c r="C344" s="231" t="s">
        <v>504</v>
      </c>
      <c r="D344" s="232" t="s">
        <v>150</v>
      </c>
      <c r="E344" s="233">
        <v>1892.6796400000001</v>
      </c>
      <c r="F344" s="234"/>
      <c r="G344" s="235">
        <f>ROUND(E344*F344,2)</f>
        <v>0</v>
      </c>
      <c r="H344" s="234">
        <v>0</v>
      </c>
      <c r="I344" s="235">
        <f>ROUND(E344*H344,2)</f>
        <v>0</v>
      </c>
      <c r="J344" s="234">
        <v>25</v>
      </c>
      <c r="K344" s="235">
        <f>ROUND(E344*J344,2)</f>
        <v>47316.99</v>
      </c>
      <c r="L344" s="235">
        <v>21</v>
      </c>
      <c r="M344" s="235">
        <f>G344*(1+L344/100)</f>
        <v>0</v>
      </c>
      <c r="N344" s="233">
        <v>0</v>
      </c>
      <c r="O344" s="233">
        <f>ROUND(E344*N344,2)</f>
        <v>0</v>
      </c>
      <c r="P344" s="233">
        <v>0</v>
      </c>
      <c r="Q344" s="233">
        <f>ROUND(E344*P344,2)</f>
        <v>0</v>
      </c>
      <c r="R344" s="235" t="s">
        <v>252</v>
      </c>
      <c r="S344" s="235" t="s">
        <v>129</v>
      </c>
      <c r="T344" s="236" t="s">
        <v>129</v>
      </c>
      <c r="U344" s="221">
        <v>0</v>
      </c>
      <c r="V344" s="221">
        <f>ROUND(E344*U344,2)</f>
        <v>0</v>
      </c>
      <c r="W344" s="221"/>
      <c r="X344" s="221" t="s">
        <v>498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499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159</v>
      </c>
      <c r="B345" s="230" t="s">
        <v>505</v>
      </c>
      <c r="C345" s="231" t="s">
        <v>506</v>
      </c>
      <c r="D345" s="232" t="s">
        <v>150</v>
      </c>
      <c r="E345" s="233">
        <v>135.19139999999999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383.5</v>
      </c>
      <c r="K345" s="235">
        <f>ROUND(E345*J345,2)</f>
        <v>51845.9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252</v>
      </c>
      <c r="S345" s="235" t="s">
        <v>129</v>
      </c>
      <c r="T345" s="236" t="s">
        <v>129</v>
      </c>
      <c r="U345" s="221">
        <v>0.94199999999999995</v>
      </c>
      <c r="V345" s="221">
        <f>ROUND(E345*U345,2)</f>
        <v>127.35</v>
      </c>
      <c r="W345" s="221"/>
      <c r="X345" s="221" t="s">
        <v>498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499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ht="22.5" outlineLevel="1" x14ac:dyDescent="0.2">
      <c r="A346" s="229">
        <v>160</v>
      </c>
      <c r="B346" s="230" t="s">
        <v>507</v>
      </c>
      <c r="C346" s="231" t="s">
        <v>508</v>
      </c>
      <c r="D346" s="232" t="s">
        <v>150</v>
      </c>
      <c r="E346" s="233">
        <v>270.38281000000001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42.7</v>
      </c>
      <c r="K346" s="235">
        <f>ROUND(E346*J346,2)</f>
        <v>11545.35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252</v>
      </c>
      <c r="S346" s="235" t="s">
        <v>129</v>
      </c>
      <c r="T346" s="236" t="s">
        <v>129</v>
      </c>
      <c r="U346" s="221">
        <v>0.105</v>
      </c>
      <c r="V346" s="221">
        <f>ROUND(E346*U346,2)</f>
        <v>28.39</v>
      </c>
      <c r="W346" s="221"/>
      <c r="X346" s="221" t="s">
        <v>498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499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22.5" outlineLevel="1" x14ac:dyDescent="0.2">
      <c r="A347" s="213">
        <v>161</v>
      </c>
      <c r="B347" s="214" t="s">
        <v>3132</v>
      </c>
      <c r="C347" s="215" t="s">
        <v>3133</v>
      </c>
      <c r="D347" s="216" t="s">
        <v>150</v>
      </c>
      <c r="E347" s="217">
        <v>135.19139999999999</v>
      </c>
      <c r="F347" s="218"/>
      <c r="G347" s="219">
        <f>ROUND(E347*F347,2)</f>
        <v>0</v>
      </c>
      <c r="H347" s="218">
        <v>0</v>
      </c>
      <c r="I347" s="219">
        <f>ROUND(E347*H347,2)</f>
        <v>0</v>
      </c>
      <c r="J347" s="218">
        <v>630</v>
      </c>
      <c r="K347" s="219">
        <f>ROUND(E347*J347,2)</f>
        <v>85170.58</v>
      </c>
      <c r="L347" s="219">
        <v>21</v>
      </c>
      <c r="M347" s="219">
        <f>G347*(1+L347/100)</f>
        <v>0</v>
      </c>
      <c r="N347" s="217">
        <v>0</v>
      </c>
      <c r="O347" s="217">
        <f>ROUND(E347*N347,2)</f>
        <v>0</v>
      </c>
      <c r="P347" s="217">
        <v>0</v>
      </c>
      <c r="Q347" s="217">
        <f>ROUND(E347*P347,2)</f>
        <v>0</v>
      </c>
      <c r="R347" s="219" t="s">
        <v>252</v>
      </c>
      <c r="S347" s="219" t="s">
        <v>129</v>
      </c>
      <c r="T347" s="220" t="s">
        <v>129</v>
      </c>
      <c r="U347" s="221">
        <v>0</v>
      </c>
      <c r="V347" s="221">
        <f>ROUND(E347*U347,2)</f>
        <v>0</v>
      </c>
      <c r="W347" s="221"/>
      <c r="X347" s="221" t="s">
        <v>498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499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x14ac:dyDescent="0.2">
      <c r="A348" s="201"/>
      <c r="B348" s="202"/>
      <c r="C348" s="239"/>
      <c r="D348" s="203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AE348">
        <v>15</v>
      </c>
      <c r="AF348">
        <v>21</v>
      </c>
      <c r="AG348" t="s">
        <v>109</v>
      </c>
    </row>
    <row r="349" spans="1:60" x14ac:dyDescent="0.2">
      <c r="A349" s="240"/>
      <c r="B349" s="241" t="s">
        <v>12</v>
      </c>
      <c r="C349" s="242"/>
      <c r="D349" s="243"/>
      <c r="E349" s="244"/>
      <c r="F349" s="244"/>
      <c r="G349" s="245">
        <f>G8+G20+G42+G84+G95+G152+G216+G219+G226+G244+G248+G264+G298+G313+G318+G330+G340</f>
        <v>0</v>
      </c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f>SUMIF(L7:L347,AE348,G7:G347)</f>
        <v>0</v>
      </c>
      <c r="AF349">
        <f>SUMIF(L7:L347,AF348,G7:G347)</f>
        <v>0</v>
      </c>
      <c r="AG349" t="s">
        <v>509</v>
      </c>
    </row>
    <row r="350" spans="1:60" x14ac:dyDescent="0.2">
      <c r="C350" s="246"/>
      <c r="D350" s="200"/>
      <c r="AG350" t="s">
        <v>510</v>
      </c>
    </row>
    <row r="351" spans="1:60" x14ac:dyDescent="0.2">
      <c r="D351" s="200"/>
    </row>
    <row r="352" spans="1:60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</sheetData>
  <sheetProtection algorithmName="SHA-512" hashValue="ax+7nkgbDgM2PsDUdfx9qK6ZBIjG+AI203hz48AvIf9Pq7+LjK2gId2tKacBTzqID840WcZndz162kAwsK0mlA==" saltValue="0TXk9ZN5mym57+zEa82SHQ==" spinCount="100000" sheet="1" objects="1" scenarios="1"/>
  <mergeCells count="54">
    <mergeCell ref="C12:G12"/>
    <mergeCell ref="A1:G1"/>
    <mergeCell ref="C2:G2"/>
    <mergeCell ref="C3:G3"/>
    <mergeCell ref="C4:G4"/>
    <mergeCell ref="C10:G10"/>
    <mergeCell ref="C48:G48"/>
    <mergeCell ref="C51:G51"/>
    <mergeCell ref="C54:G54"/>
    <mergeCell ref="C56:G56"/>
    <mergeCell ref="C63:G63"/>
    <mergeCell ref="C165:G165"/>
    <mergeCell ref="C172:G172"/>
    <mergeCell ref="C175:G175"/>
    <mergeCell ref="C184:G184"/>
    <mergeCell ref="C93:G93"/>
    <mergeCell ref="C100:G100"/>
    <mergeCell ref="C102:G102"/>
    <mergeCell ref="C107:G107"/>
    <mergeCell ref="C111:G111"/>
    <mergeCell ref="C112:G112"/>
    <mergeCell ref="C120:G120"/>
    <mergeCell ref="C121:G121"/>
    <mergeCell ref="C125:G125"/>
    <mergeCell ref="C126:G126"/>
    <mergeCell ref="C129:G129"/>
    <mergeCell ref="C133:G133"/>
    <mergeCell ref="C16:G16"/>
    <mergeCell ref="C22:G22"/>
    <mergeCell ref="C26:G26"/>
    <mergeCell ref="C34:G34"/>
    <mergeCell ref="C39:G39"/>
    <mergeCell ref="C17:G17"/>
    <mergeCell ref="C30:G30"/>
    <mergeCell ref="C38:G38"/>
    <mergeCell ref="C66:G66"/>
    <mergeCell ref="C70:G70"/>
    <mergeCell ref="C88:G88"/>
    <mergeCell ref="C90:G90"/>
    <mergeCell ref="C97:G97"/>
    <mergeCell ref="C136:G136"/>
    <mergeCell ref="C158:G158"/>
    <mergeCell ref="C162:G162"/>
    <mergeCell ref="C143:G143"/>
    <mergeCell ref="C154:G154"/>
    <mergeCell ref="C343:G343"/>
    <mergeCell ref="C188:G188"/>
    <mergeCell ref="C215:G215"/>
    <mergeCell ref="C218:G218"/>
    <mergeCell ref="C223:G223"/>
    <mergeCell ref="C243:G243"/>
    <mergeCell ref="C247:G247"/>
    <mergeCell ref="C201:G201"/>
    <mergeCell ref="C312:G312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3651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4915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3656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ROUND(J93,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ROUND((SUM(BE93:BE257)),  2)</f>
        <v>0</v>
      </c>
      <c r="I33" s="304">
        <v>0.21</v>
      </c>
      <c r="J33" s="303">
        <f>ROUND(((SUM(BE93:BE257))*I33),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ROUND((SUM(BF93:BF257)),  2)</f>
        <v>0</v>
      </c>
      <c r="I34" s="304">
        <v>0.12</v>
      </c>
      <c r="J34" s="303">
        <f>ROUND(((SUM(BF93:BF257))*I34),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ROUND((SUM(BG93:BG257)),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ROUND((SUM(BH93:BH257)),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ROUND((SUM(BI93:BI257)),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3673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65" t="str">
        <f>E7</f>
        <v>CTIV Kyjov - SO01 Coworking</v>
      </c>
      <c r="F48" s="666"/>
      <c r="G48" s="666"/>
      <c r="H48" s="666"/>
      <c r="L48" s="292"/>
    </row>
    <row r="49" spans="2:47" s="291" customFormat="1" ht="12" hidden="1" customHeight="1" x14ac:dyDescent="0.2">
      <c r="B49" s="292"/>
      <c r="C49" s="290" t="s">
        <v>3655</v>
      </c>
      <c r="L49" s="292"/>
    </row>
    <row r="50" spans="2:47" s="291" customFormat="1" ht="16.5" hidden="1" customHeight="1" x14ac:dyDescent="0.2">
      <c r="B50" s="292"/>
      <c r="E50" s="663" t="str">
        <f>E9</f>
        <v>D.101.04 - Zdravotně_technické_instalace</v>
      </c>
      <c r="F50" s="664"/>
      <c r="G50" s="664"/>
      <c r="H50" s="664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3659</v>
      </c>
      <c r="F52" s="293" t="str">
        <f>F12</f>
        <v xml:space="preserve"> </v>
      </c>
      <c r="I52" s="290" t="s">
        <v>3660</v>
      </c>
      <c r="J52" s="294">
        <f>IF(J12="","",J12)</f>
        <v>45502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3661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5004</v>
      </c>
      <c r="F55" s="293" t="str">
        <f>IF(E18="","",E18)</f>
        <v>Vyplň údaj</v>
      </c>
      <c r="I55" s="290" t="s">
        <v>3663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3674</v>
      </c>
      <c r="D57" s="305"/>
      <c r="E57" s="305"/>
      <c r="F57" s="305"/>
      <c r="G57" s="305"/>
      <c r="H57" s="305"/>
      <c r="I57" s="305"/>
      <c r="J57" s="317" t="s">
        <v>3675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3676</v>
      </c>
      <c r="J59" s="300">
        <f>J93</f>
        <v>0</v>
      </c>
      <c r="L59" s="292"/>
      <c r="AU59" s="284" t="s">
        <v>2872</v>
      </c>
    </row>
    <row r="60" spans="2:47" s="319" customFormat="1" ht="25.15" hidden="1" customHeight="1" x14ac:dyDescent="0.2">
      <c r="B60" s="320"/>
      <c r="D60" s="321" t="s">
        <v>3677</v>
      </c>
      <c r="E60" s="322"/>
      <c r="F60" s="322"/>
      <c r="G60" s="322"/>
      <c r="H60" s="322"/>
      <c r="I60" s="322"/>
      <c r="J60" s="323">
        <f>J94</f>
        <v>0</v>
      </c>
      <c r="L60" s="320"/>
    </row>
    <row r="61" spans="2:47" s="324" customFormat="1" ht="19.899999999999999" hidden="1" customHeight="1" x14ac:dyDescent="0.2">
      <c r="B61" s="325"/>
      <c r="D61" s="326" t="s">
        <v>3678</v>
      </c>
      <c r="E61" s="327"/>
      <c r="F61" s="327"/>
      <c r="G61" s="327"/>
      <c r="H61" s="327"/>
      <c r="I61" s="327"/>
      <c r="J61" s="328">
        <f>J95</f>
        <v>0</v>
      </c>
      <c r="L61" s="325"/>
    </row>
    <row r="62" spans="2:47" s="324" customFormat="1" ht="19.899999999999999" hidden="1" customHeight="1" x14ac:dyDescent="0.2">
      <c r="B62" s="325"/>
      <c r="D62" s="326" t="s">
        <v>3679</v>
      </c>
      <c r="E62" s="327"/>
      <c r="F62" s="327"/>
      <c r="G62" s="327"/>
      <c r="H62" s="327"/>
      <c r="I62" s="327"/>
      <c r="J62" s="328">
        <f>J100</f>
        <v>0</v>
      </c>
      <c r="L62" s="325"/>
    </row>
    <row r="63" spans="2:47" s="324" customFormat="1" ht="19.899999999999999" hidden="1" customHeight="1" x14ac:dyDescent="0.2">
      <c r="B63" s="325"/>
      <c r="D63" s="326" t="s">
        <v>3680</v>
      </c>
      <c r="E63" s="327"/>
      <c r="F63" s="327"/>
      <c r="G63" s="327"/>
      <c r="H63" s="327"/>
      <c r="I63" s="327"/>
      <c r="J63" s="328">
        <f>J103</f>
        <v>0</v>
      </c>
      <c r="L63" s="325"/>
    </row>
    <row r="64" spans="2:47" s="324" customFormat="1" ht="19.899999999999999" hidden="1" customHeight="1" x14ac:dyDescent="0.2">
      <c r="B64" s="325"/>
      <c r="D64" s="326" t="s">
        <v>3681</v>
      </c>
      <c r="E64" s="327"/>
      <c r="F64" s="327"/>
      <c r="G64" s="327"/>
      <c r="H64" s="327"/>
      <c r="I64" s="327"/>
      <c r="J64" s="328">
        <f>J108</f>
        <v>0</v>
      </c>
      <c r="L64" s="325"/>
    </row>
    <row r="65" spans="2:12" s="324" customFormat="1" ht="19.899999999999999" hidden="1" customHeight="1" x14ac:dyDescent="0.2">
      <c r="B65" s="325"/>
      <c r="D65" s="326" t="s">
        <v>3682</v>
      </c>
      <c r="E65" s="327"/>
      <c r="F65" s="327"/>
      <c r="G65" s="327"/>
      <c r="H65" s="327"/>
      <c r="I65" s="327"/>
      <c r="J65" s="328">
        <f>J111</f>
        <v>0</v>
      </c>
      <c r="L65" s="325"/>
    </row>
    <row r="66" spans="2:12" s="324" customFormat="1" ht="19.899999999999999" hidden="1" customHeight="1" x14ac:dyDescent="0.2">
      <c r="B66" s="325"/>
      <c r="D66" s="326" t="s">
        <v>3683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19" customFormat="1" ht="25.15" hidden="1" customHeight="1" x14ac:dyDescent="0.2">
      <c r="B67" s="320"/>
      <c r="D67" s="321" t="s">
        <v>3684</v>
      </c>
      <c r="E67" s="322"/>
      <c r="F67" s="322"/>
      <c r="G67" s="322"/>
      <c r="H67" s="322"/>
      <c r="I67" s="322"/>
      <c r="J67" s="323">
        <f>J130</f>
        <v>0</v>
      </c>
      <c r="L67" s="320"/>
    </row>
    <row r="68" spans="2:12" s="324" customFormat="1" ht="19.899999999999999" hidden="1" customHeight="1" x14ac:dyDescent="0.2">
      <c r="B68" s="325"/>
      <c r="D68" s="326" t="s">
        <v>3685</v>
      </c>
      <c r="E68" s="327"/>
      <c r="F68" s="327"/>
      <c r="G68" s="327"/>
      <c r="H68" s="327"/>
      <c r="I68" s="327"/>
      <c r="J68" s="328">
        <f>J131</f>
        <v>0</v>
      </c>
      <c r="L68" s="325"/>
    </row>
    <row r="69" spans="2:12" s="324" customFormat="1" ht="19.899999999999999" hidden="1" customHeight="1" x14ac:dyDescent="0.2">
      <c r="B69" s="325"/>
      <c r="D69" s="326" t="s">
        <v>3686</v>
      </c>
      <c r="E69" s="327"/>
      <c r="F69" s="327"/>
      <c r="G69" s="327"/>
      <c r="H69" s="327"/>
      <c r="I69" s="327"/>
      <c r="J69" s="328">
        <f>J135</f>
        <v>0</v>
      </c>
      <c r="L69" s="325"/>
    </row>
    <row r="70" spans="2:12" s="324" customFormat="1" ht="19.899999999999999" hidden="1" customHeight="1" x14ac:dyDescent="0.2">
      <c r="B70" s="325"/>
      <c r="D70" s="326" t="s">
        <v>3687</v>
      </c>
      <c r="E70" s="327"/>
      <c r="F70" s="327"/>
      <c r="G70" s="327"/>
      <c r="H70" s="327"/>
      <c r="I70" s="327"/>
      <c r="J70" s="328">
        <f>J168</f>
        <v>0</v>
      </c>
      <c r="L70" s="325"/>
    </row>
    <row r="71" spans="2:12" s="324" customFormat="1" ht="19.899999999999999" hidden="1" customHeight="1" x14ac:dyDescent="0.2">
      <c r="B71" s="325"/>
      <c r="D71" s="326" t="s">
        <v>3688</v>
      </c>
      <c r="E71" s="327"/>
      <c r="F71" s="327"/>
      <c r="G71" s="327"/>
      <c r="H71" s="327"/>
      <c r="I71" s="327"/>
      <c r="J71" s="328">
        <f>J204</f>
        <v>0</v>
      </c>
      <c r="L71" s="325"/>
    </row>
    <row r="72" spans="2:12" s="324" customFormat="1" ht="19.899999999999999" hidden="1" customHeight="1" x14ac:dyDescent="0.2">
      <c r="B72" s="325"/>
      <c r="D72" s="326" t="s">
        <v>3689</v>
      </c>
      <c r="E72" s="327"/>
      <c r="F72" s="327"/>
      <c r="G72" s="327"/>
      <c r="H72" s="327"/>
      <c r="I72" s="327"/>
      <c r="J72" s="328">
        <f>J248</f>
        <v>0</v>
      </c>
      <c r="L72" s="325"/>
    </row>
    <row r="73" spans="2:12" s="324" customFormat="1" ht="19.899999999999999" hidden="1" customHeight="1" x14ac:dyDescent="0.2">
      <c r="B73" s="325"/>
      <c r="D73" s="326" t="s">
        <v>3690</v>
      </c>
      <c r="E73" s="327"/>
      <c r="F73" s="327"/>
      <c r="G73" s="327"/>
      <c r="H73" s="327"/>
      <c r="I73" s="327"/>
      <c r="J73" s="328">
        <f>J255</f>
        <v>0</v>
      </c>
      <c r="L73" s="325"/>
    </row>
    <row r="74" spans="2:12" s="291" customFormat="1" ht="21.75" hidden="1" customHeight="1" x14ac:dyDescent="0.2">
      <c r="B74" s="292"/>
      <c r="L74" s="292"/>
    </row>
    <row r="75" spans="2:12" s="291" customFormat="1" ht="7.15" hidden="1" customHeight="1" x14ac:dyDescent="0.2"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292"/>
    </row>
    <row r="76" spans="2:12" ht="12.75" hidden="1" x14ac:dyDescent="0.2"/>
    <row r="77" spans="2:12" ht="12.75" hidden="1" x14ac:dyDescent="0.2"/>
    <row r="78" spans="2:12" ht="12.75" hidden="1" x14ac:dyDescent="0.2"/>
    <row r="79" spans="2:12" s="291" customFormat="1" ht="7.15" customHeight="1" x14ac:dyDescent="0.2">
      <c r="B79" s="314"/>
      <c r="C79" s="315"/>
      <c r="D79" s="315"/>
      <c r="E79" s="315"/>
      <c r="F79" s="315"/>
      <c r="G79" s="315"/>
      <c r="H79" s="315"/>
      <c r="I79" s="315"/>
      <c r="J79" s="315"/>
      <c r="K79" s="315"/>
      <c r="L79" s="292"/>
    </row>
    <row r="80" spans="2:12" s="291" customFormat="1" ht="25.15" customHeight="1" x14ac:dyDescent="0.2">
      <c r="B80" s="292"/>
      <c r="C80" s="288" t="s">
        <v>3691</v>
      </c>
      <c r="L80" s="292"/>
    </row>
    <row r="81" spans="2:65" s="291" customFormat="1" ht="7.15" customHeight="1" x14ac:dyDescent="0.2">
      <c r="B81" s="292"/>
      <c r="L81" s="292"/>
    </row>
    <row r="82" spans="2:65" s="291" customFormat="1" ht="12" customHeight="1" x14ac:dyDescent="0.2">
      <c r="B82" s="292"/>
      <c r="C82" s="290" t="s">
        <v>2</v>
      </c>
      <c r="L82" s="292"/>
    </row>
    <row r="83" spans="2:65" s="291" customFormat="1" ht="16.5" customHeight="1" x14ac:dyDescent="0.2">
      <c r="B83" s="292"/>
      <c r="E83" s="665" t="str">
        <f>E7</f>
        <v>CTIV Kyjov - SO01 Coworking</v>
      </c>
      <c r="F83" s="666"/>
      <c r="G83" s="666"/>
      <c r="H83" s="666"/>
      <c r="L83" s="292"/>
    </row>
    <row r="84" spans="2:65" s="291" customFormat="1" ht="12" customHeight="1" x14ac:dyDescent="0.2">
      <c r="B84" s="292"/>
      <c r="C84" s="290" t="s">
        <v>3655</v>
      </c>
      <c r="L84" s="292"/>
    </row>
    <row r="85" spans="2:65" s="291" customFormat="1" ht="16.5" customHeight="1" x14ac:dyDescent="0.2">
      <c r="B85" s="292"/>
      <c r="E85" s="663" t="str">
        <f>E9</f>
        <v>D.101.04 - Zdravotně_technické_instalace</v>
      </c>
      <c r="F85" s="664"/>
      <c r="G85" s="664"/>
      <c r="H85" s="664"/>
      <c r="L85" s="292"/>
    </row>
    <row r="86" spans="2:65" s="291" customFormat="1" ht="7.15" customHeight="1" x14ac:dyDescent="0.2">
      <c r="B86" s="292"/>
      <c r="L86" s="292"/>
    </row>
    <row r="87" spans="2:65" s="291" customFormat="1" ht="12" customHeight="1" x14ac:dyDescent="0.2">
      <c r="B87" s="292"/>
      <c r="C87" s="290" t="s">
        <v>3659</v>
      </c>
      <c r="F87" s="293" t="str">
        <f>F12</f>
        <v xml:space="preserve"> </v>
      </c>
      <c r="I87" s="290" t="s">
        <v>3660</v>
      </c>
      <c r="J87" s="294">
        <f>IF(J12="","",J12)</f>
        <v>45502</v>
      </c>
      <c r="L87" s="292"/>
    </row>
    <row r="88" spans="2:65" s="291" customFormat="1" ht="7.15" customHeight="1" x14ac:dyDescent="0.2">
      <c r="B88" s="292"/>
      <c r="L88" s="292"/>
    </row>
    <row r="89" spans="2:65" s="291" customFormat="1" ht="15.4" customHeight="1" x14ac:dyDescent="0.2">
      <c r="B89" s="292"/>
      <c r="C89" s="290" t="s">
        <v>3661</v>
      </c>
      <c r="F89" s="293" t="str">
        <f>E15</f>
        <v xml:space="preserve"> </v>
      </c>
      <c r="I89" s="290" t="s">
        <v>8</v>
      </c>
      <c r="J89" s="297" t="str">
        <f>E21</f>
        <v xml:space="preserve"> </v>
      </c>
      <c r="L89" s="292"/>
    </row>
    <row r="90" spans="2:65" s="291" customFormat="1" ht="15.4" customHeight="1" x14ac:dyDescent="0.2">
      <c r="B90" s="292"/>
      <c r="C90" s="290" t="s">
        <v>5004</v>
      </c>
      <c r="F90" s="293" t="str">
        <f>IF(E18="","",E18)</f>
        <v>Vyplň údaj</v>
      </c>
      <c r="I90" s="290" t="s">
        <v>3663</v>
      </c>
      <c r="J90" s="297" t="str">
        <f>E24</f>
        <v xml:space="preserve"> </v>
      </c>
      <c r="L90" s="292"/>
    </row>
    <row r="91" spans="2:65" s="291" customFormat="1" ht="10.5" customHeight="1" x14ac:dyDescent="0.2">
      <c r="B91" s="292"/>
      <c r="L91" s="292"/>
    </row>
    <row r="92" spans="2:65" s="329" customFormat="1" ht="29.25" customHeight="1" x14ac:dyDescent="0.2">
      <c r="B92" s="330"/>
      <c r="C92" s="331" t="s">
        <v>3692</v>
      </c>
      <c r="D92" s="332" t="s">
        <v>3693</v>
      </c>
      <c r="E92" s="332" t="s">
        <v>3694</v>
      </c>
      <c r="F92" s="332" t="s">
        <v>1646</v>
      </c>
      <c r="G92" s="332" t="s">
        <v>94</v>
      </c>
      <c r="H92" s="332" t="s">
        <v>95</v>
      </c>
      <c r="I92" s="332" t="s">
        <v>3695</v>
      </c>
      <c r="J92" s="332" t="s">
        <v>3675</v>
      </c>
      <c r="K92" s="333" t="s">
        <v>512</v>
      </c>
      <c r="L92" s="330"/>
      <c r="M92" s="334" t="s">
        <v>771</v>
      </c>
      <c r="N92" s="335" t="s">
        <v>109</v>
      </c>
      <c r="O92" s="335" t="s">
        <v>3696</v>
      </c>
      <c r="P92" s="335" t="s">
        <v>3697</v>
      </c>
      <c r="Q92" s="335" t="s">
        <v>3698</v>
      </c>
      <c r="R92" s="335" t="s">
        <v>3699</v>
      </c>
      <c r="S92" s="335" t="s">
        <v>3700</v>
      </c>
      <c r="T92" s="335" t="s">
        <v>3701</v>
      </c>
      <c r="U92" s="336" t="s">
        <v>120</v>
      </c>
    </row>
    <row r="93" spans="2:65" s="291" customFormat="1" ht="22.9" customHeight="1" x14ac:dyDescent="0.25">
      <c r="B93" s="292"/>
      <c r="C93" s="337" t="s">
        <v>2871</v>
      </c>
      <c r="J93" s="338">
        <f>BK93</f>
        <v>0</v>
      </c>
      <c r="L93" s="292"/>
      <c r="M93" s="339"/>
      <c r="N93" s="298"/>
      <c r="O93" s="298"/>
      <c r="P93" s="340">
        <f>P94+P130</f>
        <v>0</v>
      </c>
      <c r="Q93" s="298"/>
      <c r="R93" s="340">
        <f>R94+R130</f>
        <v>5.9343949999999994</v>
      </c>
      <c r="S93" s="298"/>
      <c r="T93" s="340">
        <f>T94+T130</f>
        <v>11.46429</v>
      </c>
      <c r="U93" s="379"/>
      <c r="AT93" s="284" t="s">
        <v>514</v>
      </c>
      <c r="AU93" s="284" t="s">
        <v>2872</v>
      </c>
      <c r="BK93" s="342">
        <f>BK94+BK130</f>
        <v>0</v>
      </c>
    </row>
    <row r="94" spans="2:65" s="343" customFormat="1" ht="25.9" customHeight="1" x14ac:dyDescent="0.2">
      <c r="B94" s="344"/>
      <c r="D94" s="345" t="s">
        <v>514</v>
      </c>
      <c r="E94" s="346" t="s">
        <v>13</v>
      </c>
      <c r="F94" s="346" t="s">
        <v>515</v>
      </c>
      <c r="I94" s="468"/>
      <c r="J94" s="347">
        <f>BK94</f>
        <v>0</v>
      </c>
      <c r="L94" s="344"/>
      <c r="M94" s="348"/>
      <c r="P94" s="349">
        <f>P95+P100+P103+P108+P111+P118</f>
        <v>0</v>
      </c>
      <c r="R94" s="349">
        <f>R95+R100+R103+R108+R111+R118</f>
        <v>4.8989149999999997</v>
      </c>
      <c r="T94" s="349">
        <f>T95+T100+T103+T108+T111+T118</f>
        <v>9.77</v>
      </c>
      <c r="U94" s="380"/>
      <c r="AR94" s="345" t="s">
        <v>45</v>
      </c>
      <c r="AT94" s="351" t="s">
        <v>514</v>
      </c>
      <c r="AU94" s="351" t="s">
        <v>2873</v>
      </c>
      <c r="AY94" s="345" t="s">
        <v>2874</v>
      </c>
      <c r="BK94" s="352">
        <f>BK95+BK100+BK103+BK108+BK111+BK118</f>
        <v>0</v>
      </c>
    </row>
    <row r="95" spans="2:65" s="343" customFormat="1" ht="22.9" customHeight="1" x14ac:dyDescent="0.2">
      <c r="B95" s="344"/>
      <c r="D95" s="345" t="s">
        <v>514</v>
      </c>
      <c r="E95" s="353" t="s">
        <v>45</v>
      </c>
      <c r="F95" s="353" t="s">
        <v>46</v>
      </c>
      <c r="I95" s="468"/>
      <c r="J95" s="354">
        <f>BK95</f>
        <v>0</v>
      </c>
      <c r="L95" s="344"/>
      <c r="M95" s="348"/>
      <c r="P95" s="349">
        <f>SUM(P96:P99)</f>
        <v>0</v>
      </c>
      <c r="R95" s="349">
        <f>SUM(R96:R99)</f>
        <v>0</v>
      </c>
      <c r="T95" s="349">
        <f>SUM(T96:T99)</f>
        <v>0</v>
      </c>
      <c r="U95" s="380"/>
      <c r="AR95" s="345" t="s">
        <v>45</v>
      </c>
      <c r="AT95" s="351" t="s">
        <v>514</v>
      </c>
      <c r="AU95" s="351" t="s">
        <v>45</v>
      </c>
      <c r="AY95" s="345" t="s">
        <v>2874</v>
      </c>
      <c r="BK95" s="352">
        <f>SUM(BK96:BK99)</f>
        <v>0</v>
      </c>
    </row>
    <row r="96" spans="2:65" s="291" customFormat="1" ht="44.25" customHeight="1" x14ac:dyDescent="0.2">
      <c r="B96" s="355"/>
      <c r="C96" s="533" t="s">
        <v>3702</v>
      </c>
      <c r="D96" s="533" t="s">
        <v>516</v>
      </c>
      <c r="E96" s="534" t="s">
        <v>517</v>
      </c>
      <c r="F96" s="535" t="s">
        <v>518</v>
      </c>
      <c r="G96" s="536" t="s">
        <v>127</v>
      </c>
      <c r="H96" s="537">
        <v>1</v>
      </c>
      <c r="I96" s="560"/>
      <c r="J96" s="356">
        <f>ROUND(I96*H96,2)</f>
        <v>0</v>
      </c>
      <c r="K96" s="535" t="s">
        <v>519</v>
      </c>
      <c r="L96" s="292"/>
      <c r="M96" s="561" t="s">
        <v>771</v>
      </c>
      <c r="N96" s="358" t="s">
        <v>2877</v>
      </c>
      <c r="P96" s="359">
        <f>O96*H96</f>
        <v>0</v>
      </c>
      <c r="Q96" s="359">
        <v>0</v>
      </c>
      <c r="R96" s="359">
        <f>Q96*H96</f>
        <v>0</v>
      </c>
      <c r="S96" s="359">
        <v>0</v>
      </c>
      <c r="T96" s="359">
        <f>S96*H96</f>
        <v>0</v>
      </c>
      <c r="U96" s="382" t="s">
        <v>771</v>
      </c>
      <c r="AR96" s="361" t="s">
        <v>51</v>
      </c>
      <c r="AT96" s="361" t="s">
        <v>516</v>
      </c>
      <c r="AU96" s="361" t="s">
        <v>47</v>
      </c>
      <c r="AY96" s="284" t="s">
        <v>2874</v>
      </c>
      <c r="BE96" s="362">
        <f>IF(N96="základní",J96,0)</f>
        <v>0</v>
      </c>
      <c r="BF96" s="362">
        <f>IF(N96="snížená",J96,0)</f>
        <v>0</v>
      </c>
      <c r="BG96" s="362">
        <f>IF(N96="zákl. přenesená",J96,0)</f>
        <v>0</v>
      </c>
      <c r="BH96" s="362">
        <f>IF(N96="sníž. přenesená",J96,0)</f>
        <v>0</v>
      </c>
      <c r="BI96" s="362">
        <f>IF(N96="nulová",J96,0)</f>
        <v>0</v>
      </c>
      <c r="BJ96" s="284" t="s">
        <v>45</v>
      </c>
      <c r="BK96" s="362">
        <f>ROUND(I96*H96,2)</f>
        <v>0</v>
      </c>
      <c r="BL96" s="284" t="s">
        <v>51</v>
      </c>
      <c r="BM96" s="361" t="s">
        <v>3703</v>
      </c>
    </row>
    <row r="97" spans="2:65" s="291" customFormat="1" ht="12.75" x14ac:dyDescent="0.2">
      <c r="B97" s="292"/>
      <c r="D97" s="458" t="s">
        <v>3704</v>
      </c>
      <c r="F97" s="562" t="s">
        <v>3705</v>
      </c>
      <c r="I97" s="467"/>
      <c r="L97" s="292"/>
      <c r="M97" s="363"/>
      <c r="U97" s="364"/>
      <c r="AT97" s="284" t="s">
        <v>3704</v>
      </c>
      <c r="AU97" s="284" t="s">
        <v>47</v>
      </c>
    </row>
    <row r="98" spans="2:65" s="291" customFormat="1" ht="55.5" customHeight="1" x14ac:dyDescent="0.2">
      <c r="B98" s="355"/>
      <c r="C98" s="533" t="s">
        <v>3706</v>
      </c>
      <c r="D98" s="533" t="s">
        <v>516</v>
      </c>
      <c r="E98" s="534" t="s">
        <v>520</v>
      </c>
      <c r="F98" s="535" t="s">
        <v>521</v>
      </c>
      <c r="G98" s="536" t="s">
        <v>127</v>
      </c>
      <c r="H98" s="537">
        <v>1</v>
      </c>
      <c r="I98" s="560"/>
      <c r="J98" s="356">
        <f>ROUND(I98*H98,2)</f>
        <v>0</v>
      </c>
      <c r="K98" s="535" t="s">
        <v>519</v>
      </c>
      <c r="L98" s="292"/>
      <c r="M98" s="561" t="s">
        <v>771</v>
      </c>
      <c r="N98" s="358" t="s">
        <v>2877</v>
      </c>
      <c r="P98" s="359">
        <f>O98*H98</f>
        <v>0</v>
      </c>
      <c r="Q98" s="359">
        <v>0</v>
      </c>
      <c r="R98" s="359">
        <f>Q98*H98</f>
        <v>0</v>
      </c>
      <c r="S98" s="359">
        <v>0</v>
      </c>
      <c r="T98" s="359">
        <f>S98*H98</f>
        <v>0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2874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3707</v>
      </c>
    </row>
    <row r="99" spans="2:65" s="291" customFormat="1" ht="12.75" x14ac:dyDescent="0.2">
      <c r="B99" s="292"/>
      <c r="D99" s="458" t="s">
        <v>3704</v>
      </c>
      <c r="F99" s="562" t="s">
        <v>3708</v>
      </c>
      <c r="I99" s="467"/>
      <c r="L99" s="292"/>
      <c r="M99" s="363"/>
      <c r="U99" s="364"/>
      <c r="AT99" s="284" t="s">
        <v>3704</v>
      </c>
      <c r="AU99" s="284" t="s">
        <v>47</v>
      </c>
    </row>
    <row r="100" spans="2:65" s="343" customFormat="1" ht="22.9" customHeight="1" x14ac:dyDescent="0.2">
      <c r="B100" s="344"/>
      <c r="D100" s="345" t="s">
        <v>514</v>
      </c>
      <c r="E100" s="353" t="s">
        <v>49</v>
      </c>
      <c r="F100" s="353" t="s">
        <v>50</v>
      </c>
      <c r="I100" s="468"/>
      <c r="J100" s="354">
        <f>BK100</f>
        <v>0</v>
      </c>
      <c r="L100" s="344"/>
      <c r="M100" s="348"/>
      <c r="P100" s="349">
        <f>SUM(P101:P102)</f>
        <v>0</v>
      </c>
      <c r="R100" s="349">
        <f>SUM(R101:R102)</f>
        <v>3.4242749999999997</v>
      </c>
      <c r="T100" s="349">
        <f>SUM(T101:T102)</f>
        <v>0</v>
      </c>
      <c r="U100" s="380"/>
      <c r="AR100" s="345" t="s">
        <v>45</v>
      </c>
      <c r="AT100" s="351" t="s">
        <v>514</v>
      </c>
      <c r="AU100" s="351" t="s">
        <v>45</v>
      </c>
      <c r="AY100" s="345" t="s">
        <v>2874</v>
      </c>
      <c r="BK100" s="352">
        <f>SUM(BK101:BK102)</f>
        <v>0</v>
      </c>
    </row>
    <row r="101" spans="2:65" s="291" customFormat="1" ht="24.4" customHeight="1" x14ac:dyDescent="0.2">
      <c r="B101" s="355"/>
      <c r="C101" s="533" t="s">
        <v>3709</v>
      </c>
      <c r="D101" s="533" t="s">
        <v>516</v>
      </c>
      <c r="E101" s="534" t="s">
        <v>522</v>
      </c>
      <c r="F101" s="535" t="s">
        <v>3710</v>
      </c>
      <c r="G101" s="536" t="s">
        <v>158</v>
      </c>
      <c r="H101" s="537">
        <v>13.5</v>
      </c>
      <c r="I101" s="560"/>
      <c r="J101" s="356">
        <f>ROUND(I101*H101,2)</f>
        <v>0</v>
      </c>
      <c r="K101" s="535" t="s">
        <v>523</v>
      </c>
      <c r="L101" s="292"/>
      <c r="M101" s="561" t="s">
        <v>771</v>
      </c>
      <c r="N101" s="358" t="s">
        <v>2877</v>
      </c>
      <c r="P101" s="359">
        <f>O101*H101</f>
        <v>0</v>
      </c>
      <c r="Q101" s="359">
        <v>0.25364999999999999</v>
      </c>
      <c r="R101" s="359">
        <f>Q101*H101</f>
        <v>3.4242749999999997</v>
      </c>
      <c r="S101" s="359">
        <v>0</v>
      </c>
      <c r="T101" s="359">
        <f>S101*H101</f>
        <v>0</v>
      </c>
      <c r="U101" s="382" t="s">
        <v>771</v>
      </c>
      <c r="AR101" s="361" t="s">
        <v>51</v>
      </c>
      <c r="AT101" s="361" t="s">
        <v>516</v>
      </c>
      <c r="AU101" s="361" t="s">
        <v>47</v>
      </c>
      <c r="AY101" s="284" t="s">
        <v>2874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51</v>
      </c>
      <c r="BM101" s="361" t="s">
        <v>3711</v>
      </c>
    </row>
    <row r="102" spans="2:65" s="291" customFormat="1" ht="12.75" x14ac:dyDescent="0.2">
      <c r="B102" s="292"/>
      <c r="D102" s="458" t="s">
        <v>3704</v>
      </c>
      <c r="F102" s="562" t="s">
        <v>3712</v>
      </c>
      <c r="I102" s="467"/>
      <c r="L102" s="292"/>
      <c r="M102" s="363"/>
      <c r="U102" s="364"/>
      <c r="AT102" s="284" t="s">
        <v>3704</v>
      </c>
      <c r="AU102" s="284" t="s">
        <v>47</v>
      </c>
    </row>
    <row r="103" spans="2:65" s="343" customFormat="1" ht="22.9" customHeight="1" x14ac:dyDescent="0.2">
      <c r="B103" s="344"/>
      <c r="D103" s="345" t="s">
        <v>514</v>
      </c>
      <c r="E103" s="353" t="s">
        <v>55</v>
      </c>
      <c r="F103" s="353" t="s">
        <v>524</v>
      </c>
      <c r="I103" s="468"/>
      <c r="J103" s="354">
        <f>BK103</f>
        <v>0</v>
      </c>
      <c r="L103" s="344"/>
      <c r="M103" s="348"/>
      <c r="P103" s="349">
        <f>SUM(P104:P107)</f>
        <v>0</v>
      </c>
      <c r="R103" s="349">
        <f>SUM(R104:R107)</f>
        <v>1.47464</v>
      </c>
      <c r="T103" s="349">
        <f>SUM(T104:T107)</f>
        <v>0</v>
      </c>
      <c r="U103" s="380"/>
      <c r="AR103" s="345" t="s">
        <v>45</v>
      </c>
      <c r="AT103" s="351" t="s">
        <v>514</v>
      </c>
      <c r="AU103" s="351" t="s">
        <v>45</v>
      </c>
      <c r="AY103" s="345" t="s">
        <v>2874</v>
      </c>
      <c r="BK103" s="352">
        <f>SUM(BK104:BK107)</f>
        <v>0</v>
      </c>
    </row>
    <row r="104" spans="2:65" s="291" customFormat="1" ht="21.75" customHeight="1" x14ac:dyDescent="0.2">
      <c r="B104" s="355"/>
      <c r="C104" s="533" t="s">
        <v>3713</v>
      </c>
      <c r="D104" s="533" t="s">
        <v>516</v>
      </c>
      <c r="E104" s="534" t="s">
        <v>525</v>
      </c>
      <c r="F104" s="535" t="s">
        <v>3714</v>
      </c>
      <c r="G104" s="536" t="s">
        <v>158</v>
      </c>
      <c r="H104" s="537">
        <v>24</v>
      </c>
      <c r="I104" s="560"/>
      <c r="J104" s="356">
        <f>ROUND(I104*H104,2)</f>
        <v>0</v>
      </c>
      <c r="K104" s="535" t="s">
        <v>523</v>
      </c>
      <c r="L104" s="292"/>
      <c r="M104" s="561" t="s">
        <v>771</v>
      </c>
      <c r="N104" s="358" t="s">
        <v>2877</v>
      </c>
      <c r="P104" s="359">
        <f>O104*H104</f>
        <v>0</v>
      </c>
      <c r="Q104" s="359">
        <v>0.04</v>
      </c>
      <c r="R104" s="359">
        <f>Q104*H104</f>
        <v>0.96</v>
      </c>
      <c r="S104" s="359">
        <v>0</v>
      </c>
      <c r="T104" s="359">
        <f>S104*H104</f>
        <v>0</v>
      </c>
      <c r="U104" s="382" t="s">
        <v>771</v>
      </c>
      <c r="AR104" s="361" t="s">
        <v>51</v>
      </c>
      <c r="AT104" s="361" t="s">
        <v>516</v>
      </c>
      <c r="AU104" s="361" t="s">
        <v>47</v>
      </c>
      <c r="AY104" s="284" t="s">
        <v>2874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51</v>
      </c>
      <c r="BM104" s="361" t="s">
        <v>3715</v>
      </c>
    </row>
    <row r="105" spans="2:65" s="291" customFormat="1" ht="12.75" x14ac:dyDescent="0.2">
      <c r="B105" s="292"/>
      <c r="D105" s="458" t="s">
        <v>3704</v>
      </c>
      <c r="F105" s="562" t="s">
        <v>3716</v>
      </c>
      <c r="I105" s="467"/>
      <c r="L105" s="292"/>
      <c r="M105" s="363"/>
      <c r="U105" s="364"/>
      <c r="AT105" s="284" t="s">
        <v>3704</v>
      </c>
      <c r="AU105" s="284" t="s">
        <v>47</v>
      </c>
    </row>
    <row r="106" spans="2:65" s="291" customFormat="1" ht="44.25" customHeight="1" x14ac:dyDescent="0.2">
      <c r="B106" s="355"/>
      <c r="C106" s="533" t="s">
        <v>3717</v>
      </c>
      <c r="D106" s="533" t="s">
        <v>516</v>
      </c>
      <c r="E106" s="534" t="s">
        <v>526</v>
      </c>
      <c r="F106" s="535" t="s">
        <v>3718</v>
      </c>
      <c r="G106" s="536" t="s">
        <v>158</v>
      </c>
      <c r="H106" s="537">
        <v>28</v>
      </c>
      <c r="I106" s="560"/>
      <c r="J106" s="356">
        <f>ROUND(I106*H106,2)</f>
        <v>0</v>
      </c>
      <c r="K106" s="535" t="s">
        <v>523</v>
      </c>
      <c r="L106" s="292"/>
      <c r="M106" s="561" t="s">
        <v>771</v>
      </c>
      <c r="N106" s="358" t="s">
        <v>2877</v>
      </c>
      <c r="P106" s="359">
        <f>O106*H106</f>
        <v>0</v>
      </c>
      <c r="Q106" s="359">
        <v>1.8380000000000001E-2</v>
      </c>
      <c r="R106" s="359">
        <f>Q106*H106</f>
        <v>0.51463999999999999</v>
      </c>
      <c r="S106" s="359">
        <v>0</v>
      </c>
      <c r="T106" s="359">
        <f>S106*H106</f>
        <v>0</v>
      </c>
      <c r="U106" s="382" t="s">
        <v>771</v>
      </c>
      <c r="AR106" s="361" t="s">
        <v>51</v>
      </c>
      <c r="AT106" s="361" t="s">
        <v>516</v>
      </c>
      <c r="AU106" s="361" t="s">
        <v>47</v>
      </c>
      <c r="AY106" s="284" t="s">
        <v>2874</v>
      </c>
      <c r="BE106" s="362">
        <f>IF(N106="základní",J106,0)</f>
        <v>0</v>
      </c>
      <c r="BF106" s="362">
        <f>IF(N106="snížená",J106,0)</f>
        <v>0</v>
      </c>
      <c r="BG106" s="362">
        <f>IF(N106="zákl. přenesená",J106,0)</f>
        <v>0</v>
      </c>
      <c r="BH106" s="362">
        <f>IF(N106="sníž. přenesená",J106,0)</f>
        <v>0</v>
      </c>
      <c r="BI106" s="362">
        <f>IF(N106="nulová",J106,0)</f>
        <v>0</v>
      </c>
      <c r="BJ106" s="284" t="s">
        <v>45</v>
      </c>
      <c r="BK106" s="362">
        <f>ROUND(I106*H106,2)</f>
        <v>0</v>
      </c>
      <c r="BL106" s="284" t="s">
        <v>51</v>
      </c>
      <c r="BM106" s="361" t="s">
        <v>3719</v>
      </c>
    </row>
    <row r="107" spans="2:65" s="291" customFormat="1" ht="12.75" x14ac:dyDescent="0.2">
      <c r="B107" s="292"/>
      <c r="D107" s="458" t="s">
        <v>3704</v>
      </c>
      <c r="F107" s="562" t="s">
        <v>3720</v>
      </c>
      <c r="I107" s="467"/>
      <c r="L107" s="292"/>
      <c r="M107" s="363"/>
      <c r="U107" s="364"/>
      <c r="AT107" s="284" t="s">
        <v>3704</v>
      </c>
      <c r="AU107" s="284" t="s">
        <v>47</v>
      </c>
    </row>
    <row r="108" spans="2:65" s="343" customFormat="1" ht="22.9" customHeight="1" x14ac:dyDescent="0.2">
      <c r="B108" s="344"/>
      <c r="D108" s="345" t="s">
        <v>514</v>
      </c>
      <c r="E108" s="353" t="s">
        <v>527</v>
      </c>
      <c r="F108" s="353" t="s">
        <v>528</v>
      </c>
      <c r="I108" s="468"/>
      <c r="J108" s="354">
        <f>BK108</f>
        <v>0</v>
      </c>
      <c r="L108" s="344"/>
      <c r="M108" s="348"/>
      <c r="P108" s="349">
        <f>SUM(P109:P110)</f>
        <v>0</v>
      </c>
      <c r="R108" s="349">
        <f>SUM(R109:R110)</f>
        <v>0</v>
      </c>
      <c r="T108" s="349">
        <f>SUM(T109:T110)</f>
        <v>0</v>
      </c>
      <c r="U108" s="380"/>
      <c r="AR108" s="345" t="s">
        <v>45</v>
      </c>
      <c r="AT108" s="351" t="s">
        <v>514</v>
      </c>
      <c r="AU108" s="351" t="s">
        <v>45</v>
      </c>
      <c r="AY108" s="345" t="s">
        <v>2874</v>
      </c>
      <c r="BK108" s="352">
        <f>SUM(BK109:BK110)</f>
        <v>0</v>
      </c>
    </row>
    <row r="109" spans="2:65" s="291" customFormat="1" ht="16.5" customHeight="1" x14ac:dyDescent="0.2">
      <c r="B109" s="355"/>
      <c r="C109" s="533" t="s">
        <v>3721</v>
      </c>
      <c r="D109" s="533" t="s">
        <v>516</v>
      </c>
      <c r="E109" s="534" t="s">
        <v>529</v>
      </c>
      <c r="F109" s="535" t="s">
        <v>530</v>
      </c>
      <c r="G109" s="536" t="s">
        <v>223</v>
      </c>
      <c r="H109" s="537">
        <v>165</v>
      </c>
      <c r="I109" s="560"/>
      <c r="J109" s="356">
        <f>ROUND(I109*H109,2)</f>
        <v>0</v>
      </c>
      <c r="K109" s="535" t="s">
        <v>519</v>
      </c>
      <c r="L109" s="292"/>
      <c r="M109" s="561" t="s">
        <v>771</v>
      </c>
      <c r="N109" s="358" t="s">
        <v>2877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2874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3722</v>
      </c>
    </row>
    <row r="110" spans="2:65" s="291" customFormat="1" ht="12.75" x14ac:dyDescent="0.2">
      <c r="B110" s="292"/>
      <c r="D110" s="458" t="s">
        <v>3704</v>
      </c>
      <c r="F110" s="562" t="s">
        <v>3723</v>
      </c>
      <c r="I110" s="467"/>
      <c r="L110" s="292"/>
      <c r="M110" s="363"/>
      <c r="U110" s="364"/>
      <c r="AT110" s="284" t="s">
        <v>3704</v>
      </c>
      <c r="AU110" s="284" t="s">
        <v>47</v>
      </c>
    </row>
    <row r="111" spans="2:65" s="343" customFormat="1" ht="22.9" customHeight="1" x14ac:dyDescent="0.2">
      <c r="B111" s="344"/>
      <c r="D111" s="345" t="s">
        <v>514</v>
      </c>
      <c r="E111" s="353" t="s">
        <v>57</v>
      </c>
      <c r="F111" s="353" t="s">
        <v>531</v>
      </c>
      <c r="I111" s="468"/>
      <c r="J111" s="354">
        <f>BK111</f>
        <v>0</v>
      </c>
      <c r="L111" s="344"/>
      <c r="M111" s="348"/>
      <c r="P111" s="349">
        <f>SUM(P112:P117)</f>
        <v>0</v>
      </c>
      <c r="R111" s="349">
        <f>SUM(R112:R117)</f>
        <v>0</v>
      </c>
      <c r="T111" s="349">
        <f>SUM(T112:T117)</f>
        <v>9.77</v>
      </c>
      <c r="U111" s="380"/>
      <c r="AR111" s="345" t="s">
        <v>45</v>
      </c>
      <c r="AT111" s="351" t="s">
        <v>514</v>
      </c>
      <c r="AU111" s="351" t="s">
        <v>45</v>
      </c>
      <c r="AY111" s="345" t="s">
        <v>2874</v>
      </c>
      <c r="BK111" s="352">
        <f>SUM(BK112:BK117)</f>
        <v>0</v>
      </c>
    </row>
    <row r="112" spans="2:65" s="291" customFormat="1" ht="37.9" customHeight="1" x14ac:dyDescent="0.2">
      <c r="B112" s="355"/>
      <c r="C112" s="533" t="s">
        <v>3724</v>
      </c>
      <c r="D112" s="533" t="s">
        <v>516</v>
      </c>
      <c r="E112" s="534" t="s">
        <v>532</v>
      </c>
      <c r="F112" s="535" t="s">
        <v>533</v>
      </c>
      <c r="G112" s="536" t="s">
        <v>99</v>
      </c>
      <c r="H112" s="537">
        <v>10</v>
      </c>
      <c r="I112" s="560"/>
      <c r="J112" s="356">
        <f>ROUND(I112*H112,2)</f>
        <v>0</v>
      </c>
      <c r="K112" s="535" t="s">
        <v>519</v>
      </c>
      <c r="L112" s="292"/>
      <c r="M112" s="561" t="s">
        <v>771</v>
      </c>
      <c r="N112" s="358" t="s">
        <v>2877</v>
      </c>
      <c r="P112" s="359">
        <f>O112*H112</f>
        <v>0</v>
      </c>
      <c r="Q112" s="359">
        <v>0</v>
      </c>
      <c r="R112" s="359">
        <f>Q112*H112</f>
        <v>0</v>
      </c>
      <c r="S112" s="359">
        <v>5.8999999999999997E-2</v>
      </c>
      <c r="T112" s="359">
        <f>S112*H112</f>
        <v>0.59</v>
      </c>
      <c r="U112" s="382" t="s">
        <v>771</v>
      </c>
      <c r="AR112" s="361" t="s">
        <v>51</v>
      </c>
      <c r="AT112" s="361" t="s">
        <v>516</v>
      </c>
      <c r="AU112" s="361" t="s">
        <v>47</v>
      </c>
      <c r="AY112" s="284" t="s">
        <v>2874</v>
      </c>
      <c r="BE112" s="362">
        <f>IF(N112="základní",J112,0)</f>
        <v>0</v>
      </c>
      <c r="BF112" s="362">
        <f>IF(N112="snížená",J112,0)</f>
        <v>0</v>
      </c>
      <c r="BG112" s="362">
        <f>IF(N112="zákl. přenesená",J112,0)</f>
        <v>0</v>
      </c>
      <c r="BH112" s="362">
        <f>IF(N112="sníž. přenesená",J112,0)</f>
        <v>0</v>
      </c>
      <c r="BI112" s="362">
        <f>IF(N112="nulová",J112,0)</f>
        <v>0</v>
      </c>
      <c r="BJ112" s="284" t="s">
        <v>45</v>
      </c>
      <c r="BK112" s="362">
        <f>ROUND(I112*H112,2)</f>
        <v>0</v>
      </c>
      <c r="BL112" s="284" t="s">
        <v>51</v>
      </c>
      <c r="BM112" s="361" t="s">
        <v>3725</v>
      </c>
    </row>
    <row r="113" spans="2:65" s="291" customFormat="1" ht="12.75" x14ac:dyDescent="0.2">
      <c r="B113" s="292"/>
      <c r="D113" s="458" t="s">
        <v>3704</v>
      </c>
      <c r="F113" s="562" t="s">
        <v>3726</v>
      </c>
      <c r="I113" s="467"/>
      <c r="L113" s="292"/>
      <c r="M113" s="363"/>
      <c r="U113" s="364"/>
      <c r="AT113" s="284" t="s">
        <v>3704</v>
      </c>
      <c r="AU113" s="284" t="s">
        <v>47</v>
      </c>
    </row>
    <row r="114" spans="2:65" s="291" customFormat="1" ht="37.9" customHeight="1" x14ac:dyDescent="0.2">
      <c r="B114" s="355"/>
      <c r="C114" s="533" t="s">
        <v>3727</v>
      </c>
      <c r="D114" s="533" t="s">
        <v>516</v>
      </c>
      <c r="E114" s="534" t="s">
        <v>534</v>
      </c>
      <c r="F114" s="535" t="s">
        <v>680</v>
      </c>
      <c r="G114" s="536" t="s">
        <v>223</v>
      </c>
      <c r="H114" s="537">
        <v>105</v>
      </c>
      <c r="I114" s="560"/>
      <c r="J114" s="356">
        <f>ROUND(I114*H114,2)</f>
        <v>0</v>
      </c>
      <c r="K114" s="535" t="s">
        <v>523</v>
      </c>
      <c r="L114" s="292"/>
      <c r="M114" s="561" t="s">
        <v>771</v>
      </c>
      <c r="N114" s="358" t="s">
        <v>2877</v>
      </c>
      <c r="P114" s="359">
        <f>O114*H114</f>
        <v>0</v>
      </c>
      <c r="Q114" s="359">
        <v>0</v>
      </c>
      <c r="R114" s="359">
        <f>Q114*H114</f>
        <v>0</v>
      </c>
      <c r="S114" s="359">
        <v>1.7999999999999999E-2</v>
      </c>
      <c r="T114" s="359">
        <f>S114*H114</f>
        <v>1.89</v>
      </c>
      <c r="U114" s="382" t="s">
        <v>771</v>
      </c>
      <c r="AR114" s="361" t="s">
        <v>51</v>
      </c>
      <c r="AT114" s="361" t="s">
        <v>516</v>
      </c>
      <c r="AU114" s="361" t="s">
        <v>47</v>
      </c>
      <c r="AY114" s="284" t="s">
        <v>2874</v>
      </c>
      <c r="BE114" s="362">
        <f>IF(N114="základní",J114,0)</f>
        <v>0</v>
      </c>
      <c r="BF114" s="362">
        <f>IF(N114="snížená",J114,0)</f>
        <v>0</v>
      </c>
      <c r="BG114" s="362">
        <f>IF(N114="zákl. přenesená",J114,0)</f>
        <v>0</v>
      </c>
      <c r="BH114" s="362">
        <f>IF(N114="sníž. přenesená",J114,0)</f>
        <v>0</v>
      </c>
      <c r="BI114" s="362">
        <f>IF(N114="nulová",J114,0)</f>
        <v>0</v>
      </c>
      <c r="BJ114" s="284" t="s">
        <v>45</v>
      </c>
      <c r="BK114" s="362">
        <f>ROUND(I114*H114,2)</f>
        <v>0</v>
      </c>
      <c r="BL114" s="284" t="s">
        <v>51</v>
      </c>
      <c r="BM114" s="361" t="s">
        <v>3728</v>
      </c>
    </row>
    <row r="115" spans="2:65" s="291" customFormat="1" ht="12.75" x14ac:dyDescent="0.2">
      <c r="B115" s="292"/>
      <c r="D115" s="458" t="s">
        <v>3704</v>
      </c>
      <c r="F115" s="562" t="s">
        <v>3729</v>
      </c>
      <c r="I115" s="467"/>
      <c r="L115" s="292"/>
      <c r="M115" s="363"/>
      <c r="U115" s="364"/>
      <c r="AT115" s="284" t="s">
        <v>3704</v>
      </c>
      <c r="AU115" s="284" t="s">
        <v>47</v>
      </c>
    </row>
    <row r="116" spans="2:65" s="291" customFormat="1" ht="44.25" customHeight="1" x14ac:dyDescent="0.2">
      <c r="B116" s="355"/>
      <c r="C116" s="533" t="s">
        <v>1606</v>
      </c>
      <c r="D116" s="533" t="s">
        <v>516</v>
      </c>
      <c r="E116" s="534" t="s">
        <v>535</v>
      </c>
      <c r="F116" s="535" t="s">
        <v>3730</v>
      </c>
      <c r="G116" s="536" t="s">
        <v>223</v>
      </c>
      <c r="H116" s="537">
        <v>45</v>
      </c>
      <c r="I116" s="560"/>
      <c r="J116" s="356">
        <f>ROUND(I116*H116,2)</f>
        <v>0</v>
      </c>
      <c r="K116" s="535" t="s">
        <v>523</v>
      </c>
      <c r="L116" s="292"/>
      <c r="M116" s="561" t="s">
        <v>771</v>
      </c>
      <c r="N116" s="358" t="s">
        <v>2877</v>
      </c>
      <c r="P116" s="359">
        <f>O116*H116</f>
        <v>0</v>
      </c>
      <c r="Q116" s="359">
        <v>0</v>
      </c>
      <c r="R116" s="359">
        <f>Q116*H116</f>
        <v>0</v>
      </c>
      <c r="S116" s="359">
        <v>0.16200000000000001</v>
      </c>
      <c r="T116" s="359">
        <f>S116*H116</f>
        <v>7.29</v>
      </c>
      <c r="U116" s="382" t="s">
        <v>771</v>
      </c>
      <c r="AR116" s="361" t="s">
        <v>51</v>
      </c>
      <c r="AT116" s="361" t="s">
        <v>516</v>
      </c>
      <c r="AU116" s="361" t="s">
        <v>47</v>
      </c>
      <c r="AY116" s="284" t="s">
        <v>2874</v>
      </c>
      <c r="BE116" s="362">
        <f>IF(N116="základní",J116,0)</f>
        <v>0</v>
      </c>
      <c r="BF116" s="362">
        <f>IF(N116="snížená",J116,0)</f>
        <v>0</v>
      </c>
      <c r="BG116" s="362">
        <f>IF(N116="zákl. přenesená",J116,0)</f>
        <v>0</v>
      </c>
      <c r="BH116" s="362">
        <f>IF(N116="sníž. přenesená",J116,0)</f>
        <v>0</v>
      </c>
      <c r="BI116" s="362">
        <f>IF(N116="nulová",J116,0)</f>
        <v>0</v>
      </c>
      <c r="BJ116" s="284" t="s">
        <v>45</v>
      </c>
      <c r="BK116" s="362">
        <f>ROUND(I116*H116,2)</f>
        <v>0</v>
      </c>
      <c r="BL116" s="284" t="s">
        <v>51</v>
      </c>
      <c r="BM116" s="361" t="s">
        <v>3731</v>
      </c>
    </row>
    <row r="117" spans="2:65" s="291" customFormat="1" ht="12.75" x14ac:dyDescent="0.2">
      <c r="B117" s="292"/>
      <c r="D117" s="458" t="s">
        <v>3704</v>
      </c>
      <c r="F117" s="562" t="s">
        <v>3732</v>
      </c>
      <c r="I117" s="467"/>
      <c r="L117" s="292"/>
      <c r="M117" s="363"/>
      <c r="U117" s="364"/>
      <c r="AT117" s="284" t="s">
        <v>3704</v>
      </c>
      <c r="AU117" s="284" t="s">
        <v>47</v>
      </c>
    </row>
    <row r="118" spans="2:65" s="343" customFormat="1" ht="22.9" customHeight="1" x14ac:dyDescent="0.2">
      <c r="B118" s="344"/>
      <c r="D118" s="345" t="s">
        <v>514</v>
      </c>
      <c r="E118" s="353" t="s">
        <v>536</v>
      </c>
      <c r="F118" s="353" t="s">
        <v>537</v>
      </c>
      <c r="I118" s="468"/>
      <c r="J118" s="354">
        <f>BK118</f>
        <v>0</v>
      </c>
      <c r="L118" s="344"/>
      <c r="M118" s="348"/>
      <c r="P118" s="349">
        <f>SUM(P119:P129)</f>
        <v>0</v>
      </c>
      <c r="R118" s="349">
        <f>SUM(R119:R129)</f>
        <v>0</v>
      </c>
      <c r="T118" s="349">
        <f>SUM(T119:T129)</f>
        <v>0</v>
      </c>
      <c r="U118" s="380"/>
      <c r="AR118" s="345" t="s">
        <v>45</v>
      </c>
      <c r="AT118" s="351" t="s">
        <v>514</v>
      </c>
      <c r="AU118" s="351" t="s">
        <v>45</v>
      </c>
      <c r="AY118" s="345" t="s">
        <v>2874</v>
      </c>
      <c r="BK118" s="352">
        <f>SUM(BK119:BK129)</f>
        <v>0</v>
      </c>
    </row>
    <row r="119" spans="2:65" s="291" customFormat="1" ht="24.4" customHeight="1" x14ac:dyDescent="0.2">
      <c r="B119" s="355"/>
      <c r="C119" s="533" t="s">
        <v>3733</v>
      </c>
      <c r="D119" s="533" t="s">
        <v>516</v>
      </c>
      <c r="E119" s="534" t="s">
        <v>538</v>
      </c>
      <c r="F119" s="535" t="s">
        <v>3734</v>
      </c>
      <c r="G119" s="536" t="s">
        <v>150</v>
      </c>
      <c r="H119" s="537">
        <v>12.75</v>
      </c>
      <c r="I119" s="560"/>
      <c r="J119" s="356">
        <f>ROUND(I119*H119,2)</f>
        <v>0</v>
      </c>
      <c r="K119" s="535" t="s">
        <v>523</v>
      </c>
      <c r="L119" s="292"/>
      <c r="M119" s="561" t="s">
        <v>771</v>
      </c>
      <c r="N119" s="358" t="s">
        <v>2877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51</v>
      </c>
      <c r="AT119" s="361" t="s">
        <v>516</v>
      </c>
      <c r="AU119" s="361" t="s">
        <v>47</v>
      </c>
      <c r="AY119" s="284" t="s">
        <v>2874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3735</v>
      </c>
    </row>
    <row r="120" spans="2:65" s="291" customFormat="1" ht="12.75" x14ac:dyDescent="0.2">
      <c r="B120" s="292"/>
      <c r="D120" s="458" t="s">
        <v>3704</v>
      </c>
      <c r="F120" s="562" t="s">
        <v>3736</v>
      </c>
      <c r="I120" s="467"/>
      <c r="L120" s="292"/>
      <c r="M120" s="363"/>
      <c r="U120" s="364"/>
      <c r="AT120" s="284" t="s">
        <v>3704</v>
      </c>
      <c r="AU120" s="284" t="s">
        <v>47</v>
      </c>
    </row>
    <row r="121" spans="2:65" s="291" customFormat="1" ht="44.25" customHeight="1" x14ac:dyDescent="0.2">
      <c r="B121" s="355"/>
      <c r="C121" s="533" t="s">
        <v>3737</v>
      </c>
      <c r="D121" s="533" t="s">
        <v>516</v>
      </c>
      <c r="E121" s="534" t="s">
        <v>539</v>
      </c>
      <c r="F121" s="535" t="s">
        <v>540</v>
      </c>
      <c r="G121" s="536" t="s">
        <v>150</v>
      </c>
      <c r="H121" s="537">
        <v>12.75</v>
      </c>
      <c r="I121" s="560"/>
      <c r="J121" s="356">
        <f>ROUND(I121*H121,2)</f>
        <v>0</v>
      </c>
      <c r="K121" s="535" t="s">
        <v>519</v>
      </c>
      <c r="L121" s="292"/>
      <c r="M121" s="561" t="s">
        <v>771</v>
      </c>
      <c r="N121" s="358" t="s">
        <v>2877</v>
      </c>
      <c r="P121" s="359">
        <f>O121*H121</f>
        <v>0</v>
      </c>
      <c r="Q121" s="359">
        <v>0</v>
      </c>
      <c r="R121" s="359">
        <f>Q121*H121</f>
        <v>0</v>
      </c>
      <c r="S121" s="359">
        <v>0</v>
      </c>
      <c r="T121" s="359">
        <f>S121*H121</f>
        <v>0</v>
      </c>
      <c r="U121" s="382" t="s">
        <v>771</v>
      </c>
      <c r="AR121" s="361" t="s">
        <v>51</v>
      </c>
      <c r="AT121" s="361" t="s">
        <v>516</v>
      </c>
      <c r="AU121" s="361" t="s">
        <v>47</v>
      </c>
      <c r="AY121" s="284" t="s">
        <v>2874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3738</v>
      </c>
    </row>
    <row r="122" spans="2:65" s="291" customFormat="1" ht="12.75" x14ac:dyDescent="0.2">
      <c r="B122" s="292"/>
      <c r="D122" s="458" t="s">
        <v>3704</v>
      </c>
      <c r="F122" s="562" t="s">
        <v>3739</v>
      </c>
      <c r="I122" s="467"/>
      <c r="L122" s="292"/>
      <c r="M122" s="363"/>
      <c r="U122" s="364"/>
      <c r="AT122" s="284" t="s">
        <v>3704</v>
      </c>
      <c r="AU122" s="284" t="s">
        <v>47</v>
      </c>
    </row>
    <row r="123" spans="2:65" s="291" customFormat="1" ht="62.65" customHeight="1" x14ac:dyDescent="0.2">
      <c r="B123" s="355"/>
      <c r="C123" s="533" t="s">
        <v>3740</v>
      </c>
      <c r="D123" s="533" t="s">
        <v>516</v>
      </c>
      <c r="E123" s="534" t="s">
        <v>541</v>
      </c>
      <c r="F123" s="535" t="s">
        <v>542</v>
      </c>
      <c r="G123" s="536" t="s">
        <v>150</v>
      </c>
      <c r="H123" s="537">
        <v>51</v>
      </c>
      <c r="I123" s="560"/>
      <c r="J123" s="356">
        <f>ROUND(I123*H123,2)</f>
        <v>0</v>
      </c>
      <c r="K123" s="535" t="s">
        <v>519</v>
      </c>
      <c r="L123" s="292"/>
      <c r="M123" s="561" t="s">
        <v>771</v>
      </c>
      <c r="N123" s="358" t="s">
        <v>2877</v>
      </c>
      <c r="P123" s="359">
        <f>O123*H123</f>
        <v>0</v>
      </c>
      <c r="Q123" s="359">
        <v>0</v>
      </c>
      <c r="R123" s="359">
        <f>Q123*H123</f>
        <v>0</v>
      </c>
      <c r="S123" s="359">
        <v>0</v>
      </c>
      <c r="T123" s="359">
        <f>S123*H123</f>
        <v>0</v>
      </c>
      <c r="U123" s="382" t="s">
        <v>771</v>
      </c>
      <c r="AR123" s="361" t="s">
        <v>51</v>
      </c>
      <c r="AT123" s="361" t="s">
        <v>516</v>
      </c>
      <c r="AU123" s="361" t="s">
        <v>47</v>
      </c>
      <c r="AY123" s="284" t="s">
        <v>2874</v>
      </c>
      <c r="BE123" s="362">
        <f>IF(N123="základní",J123,0)</f>
        <v>0</v>
      </c>
      <c r="BF123" s="362">
        <f>IF(N123="snížená",J123,0)</f>
        <v>0</v>
      </c>
      <c r="BG123" s="362">
        <f>IF(N123="zákl. přenesená",J123,0)</f>
        <v>0</v>
      </c>
      <c r="BH123" s="362">
        <f>IF(N123="sníž. přenesená",J123,0)</f>
        <v>0</v>
      </c>
      <c r="BI123" s="362">
        <f>IF(N123="nulová",J123,0)</f>
        <v>0</v>
      </c>
      <c r="BJ123" s="284" t="s">
        <v>45</v>
      </c>
      <c r="BK123" s="362">
        <f>ROUND(I123*H123,2)</f>
        <v>0</v>
      </c>
      <c r="BL123" s="284" t="s">
        <v>51</v>
      </c>
      <c r="BM123" s="361" t="s">
        <v>3741</v>
      </c>
    </row>
    <row r="124" spans="2:65" s="291" customFormat="1" ht="12.75" x14ac:dyDescent="0.2">
      <c r="B124" s="292"/>
      <c r="D124" s="458" t="s">
        <v>3704</v>
      </c>
      <c r="F124" s="562" t="s">
        <v>3742</v>
      </c>
      <c r="I124" s="467"/>
      <c r="L124" s="292"/>
      <c r="M124" s="363"/>
      <c r="U124" s="364"/>
      <c r="AT124" s="284" t="s">
        <v>3704</v>
      </c>
      <c r="AU124" s="284" t="s">
        <v>47</v>
      </c>
    </row>
    <row r="125" spans="2:65" s="291" customFormat="1" ht="33" customHeight="1" x14ac:dyDescent="0.2">
      <c r="B125" s="355"/>
      <c r="C125" s="533" t="s">
        <v>3743</v>
      </c>
      <c r="D125" s="533" t="s">
        <v>516</v>
      </c>
      <c r="E125" s="534" t="s">
        <v>543</v>
      </c>
      <c r="F125" s="535" t="s">
        <v>3744</v>
      </c>
      <c r="G125" s="536" t="s">
        <v>150</v>
      </c>
      <c r="H125" s="537">
        <v>12.75</v>
      </c>
      <c r="I125" s="560"/>
      <c r="J125" s="356">
        <f>ROUND(I125*H125,2)</f>
        <v>0</v>
      </c>
      <c r="K125" s="535" t="s">
        <v>523</v>
      </c>
      <c r="L125" s="292"/>
      <c r="M125" s="561" t="s">
        <v>771</v>
      </c>
      <c r="N125" s="358" t="s">
        <v>2877</v>
      </c>
      <c r="P125" s="359">
        <f>O125*H125</f>
        <v>0</v>
      </c>
      <c r="Q125" s="359">
        <v>0</v>
      </c>
      <c r="R125" s="359">
        <f>Q125*H125</f>
        <v>0</v>
      </c>
      <c r="S125" s="359">
        <v>0</v>
      </c>
      <c r="T125" s="359">
        <f>S125*H125</f>
        <v>0</v>
      </c>
      <c r="U125" s="382" t="s">
        <v>771</v>
      </c>
      <c r="AR125" s="361" t="s">
        <v>51</v>
      </c>
      <c r="AT125" s="361" t="s">
        <v>516</v>
      </c>
      <c r="AU125" s="361" t="s">
        <v>47</v>
      </c>
      <c r="AY125" s="284" t="s">
        <v>2874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51</v>
      </c>
      <c r="BM125" s="361" t="s">
        <v>3745</v>
      </c>
    </row>
    <row r="126" spans="2:65" s="291" customFormat="1" ht="12.75" x14ac:dyDescent="0.2">
      <c r="B126" s="292"/>
      <c r="D126" s="458" t="s">
        <v>3704</v>
      </c>
      <c r="F126" s="562" t="s">
        <v>3746</v>
      </c>
      <c r="I126" s="467"/>
      <c r="L126" s="292"/>
      <c r="M126" s="363"/>
      <c r="U126" s="364"/>
      <c r="AT126" s="284" t="s">
        <v>3704</v>
      </c>
      <c r="AU126" s="284" t="s">
        <v>47</v>
      </c>
    </row>
    <row r="127" spans="2:65" s="291" customFormat="1" ht="44.25" customHeight="1" x14ac:dyDescent="0.2">
      <c r="B127" s="355"/>
      <c r="C127" s="533" t="s">
        <v>3747</v>
      </c>
      <c r="D127" s="533" t="s">
        <v>516</v>
      </c>
      <c r="E127" s="534" t="s">
        <v>544</v>
      </c>
      <c r="F127" s="535" t="s">
        <v>3748</v>
      </c>
      <c r="G127" s="536" t="s">
        <v>150</v>
      </c>
      <c r="H127" s="537">
        <v>382.5</v>
      </c>
      <c r="I127" s="560"/>
      <c r="J127" s="356">
        <f>ROUND(I127*H127,2)</f>
        <v>0</v>
      </c>
      <c r="K127" s="535" t="s">
        <v>523</v>
      </c>
      <c r="L127" s="292"/>
      <c r="M127" s="561" t="s">
        <v>771</v>
      </c>
      <c r="N127" s="358" t="s">
        <v>2877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2874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3749</v>
      </c>
    </row>
    <row r="128" spans="2:65" s="291" customFormat="1" ht="12.75" x14ac:dyDescent="0.2">
      <c r="B128" s="292"/>
      <c r="D128" s="458" t="s">
        <v>3704</v>
      </c>
      <c r="F128" s="562" t="s">
        <v>3750</v>
      </c>
      <c r="I128" s="467"/>
      <c r="L128" s="292"/>
      <c r="M128" s="363"/>
      <c r="U128" s="364"/>
      <c r="AT128" s="284" t="s">
        <v>3704</v>
      </c>
      <c r="AU128" s="284" t="s">
        <v>47</v>
      </c>
    </row>
    <row r="129" spans="2:65" s="291" customFormat="1" ht="21.75" customHeight="1" x14ac:dyDescent="0.2">
      <c r="B129" s="355"/>
      <c r="C129" s="533" t="s">
        <v>59</v>
      </c>
      <c r="D129" s="533" t="s">
        <v>516</v>
      </c>
      <c r="E129" s="534" t="s">
        <v>545</v>
      </c>
      <c r="F129" s="535" t="s">
        <v>546</v>
      </c>
      <c r="G129" s="536" t="s">
        <v>150</v>
      </c>
      <c r="H129" s="537">
        <v>12.75</v>
      </c>
      <c r="I129" s="560"/>
      <c r="J129" s="356">
        <f>ROUND(I129*H129,2)</f>
        <v>0</v>
      </c>
      <c r="K129" s="535" t="s">
        <v>771</v>
      </c>
      <c r="L129" s="292"/>
      <c r="M129" s="561" t="s">
        <v>771</v>
      </c>
      <c r="N129" s="358" t="s">
        <v>2877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771</v>
      </c>
      <c r="AR129" s="361" t="s">
        <v>51</v>
      </c>
      <c r="AT129" s="361" t="s">
        <v>516</v>
      </c>
      <c r="AU129" s="361" t="s">
        <v>47</v>
      </c>
      <c r="AY129" s="284" t="s">
        <v>2874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3751</v>
      </c>
    </row>
    <row r="130" spans="2:65" s="343" customFormat="1" ht="25.9" customHeight="1" x14ac:dyDescent="0.2">
      <c r="B130" s="344"/>
      <c r="D130" s="345" t="s">
        <v>514</v>
      </c>
      <c r="E130" s="346" t="s">
        <v>14</v>
      </c>
      <c r="F130" s="346" t="s">
        <v>547</v>
      </c>
      <c r="I130" s="468"/>
      <c r="J130" s="347">
        <f>BK130</f>
        <v>0</v>
      </c>
      <c r="L130" s="344"/>
      <c r="M130" s="348"/>
      <c r="P130" s="349">
        <f>P131+P135+P168+P204+P248+P255</f>
        <v>0</v>
      </c>
      <c r="R130" s="349">
        <f>R131+R135+R168+R204+R248+R255</f>
        <v>1.03548</v>
      </c>
      <c r="T130" s="349">
        <f>T131+T135+T168+T204+T248+T255</f>
        <v>1.6942899999999999</v>
      </c>
      <c r="U130" s="380"/>
      <c r="AR130" s="345" t="s">
        <v>47</v>
      </c>
      <c r="AT130" s="351" t="s">
        <v>514</v>
      </c>
      <c r="AU130" s="351" t="s">
        <v>2873</v>
      </c>
      <c r="AY130" s="345" t="s">
        <v>2874</v>
      </c>
      <c r="BK130" s="352">
        <f>BK131+BK135+BK168+BK204+BK248+BK255</f>
        <v>0</v>
      </c>
    </row>
    <row r="131" spans="2:65" s="343" customFormat="1" ht="22.9" customHeight="1" x14ac:dyDescent="0.2">
      <c r="B131" s="344"/>
      <c r="D131" s="345" t="s">
        <v>514</v>
      </c>
      <c r="E131" s="353" t="s">
        <v>63</v>
      </c>
      <c r="F131" s="353" t="s">
        <v>64</v>
      </c>
      <c r="I131" s="468"/>
      <c r="J131" s="354">
        <f>BK131</f>
        <v>0</v>
      </c>
      <c r="L131" s="344"/>
      <c r="M131" s="348"/>
      <c r="P131" s="349">
        <f>SUM(P132:P134)</f>
        <v>0</v>
      </c>
      <c r="R131" s="349">
        <f>SUM(R132:R134)</f>
        <v>0.16020000000000001</v>
      </c>
      <c r="T131" s="349">
        <f>SUM(T132:T134)</f>
        <v>0</v>
      </c>
      <c r="U131" s="380"/>
      <c r="AR131" s="345" t="s">
        <v>47</v>
      </c>
      <c r="AT131" s="351" t="s">
        <v>514</v>
      </c>
      <c r="AU131" s="351" t="s">
        <v>45</v>
      </c>
      <c r="AY131" s="345" t="s">
        <v>2874</v>
      </c>
      <c r="BK131" s="352">
        <f>SUM(BK132:BK134)</f>
        <v>0</v>
      </c>
    </row>
    <row r="132" spans="2:65" s="291" customFormat="1" ht="44.25" customHeight="1" x14ac:dyDescent="0.2">
      <c r="B132" s="355"/>
      <c r="C132" s="533" t="s">
        <v>2504</v>
      </c>
      <c r="D132" s="533" t="s">
        <v>516</v>
      </c>
      <c r="E132" s="534" t="s">
        <v>548</v>
      </c>
      <c r="F132" s="535" t="s">
        <v>549</v>
      </c>
      <c r="G132" s="536" t="s">
        <v>158</v>
      </c>
      <c r="H132" s="537">
        <v>89</v>
      </c>
      <c r="I132" s="560"/>
      <c r="J132" s="356">
        <f>ROUND(I132*H132,2)</f>
        <v>0</v>
      </c>
      <c r="K132" s="535" t="s">
        <v>519</v>
      </c>
      <c r="L132" s="292"/>
      <c r="M132" s="561" t="s">
        <v>771</v>
      </c>
      <c r="N132" s="358" t="s">
        <v>2877</v>
      </c>
      <c r="P132" s="359">
        <f>O132*H132</f>
        <v>0</v>
      </c>
      <c r="Q132" s="359">
        <v>0</v>
      </c>
      <c r="R132" s="359">
        <f>Q132*H132</f>
        <v>0</v>
      </c>
      <c r="S132" s="359">
        <v>0</v>
      </c>
      <c r="T132" s="359">
        <f>S132*H132</f>
        <v>0</v>
      </c>
      <c r="U132" s="382" t="s">
        <v>771</v>
      </c>
      <c r="AR132" s="361" t="s">
        <v>2222</v>
      </c>
      <c r="AT132" s="361" t="s">
        <v>516</v>
      </c>
      <c r="AU132" s="361" t="s">
        <v>47</v>
      </c>
      <c r="AY132" s="284" t="s">
        <v>2874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2222</v>
      </c>
      <c r="BM132" s="361" t="s">
        <v>3752</v>
      </c>
    </row>
    <row r="133" spans="2:65" s="291" customFormat="1" ht="12.75" x14ac:dyDescent="0.2">
      <c r="B133" s="292"/>
      <c r="D133" s="458" t="s">
        <v>3704</v>
      </c>
      <c r="F133" s="562" t="s">
        <v>3753</v>
      </c>
      <c r="I133" s="467"/>
      <c r="L133" s="292"/>
      <c r="M133" s="363"/>
      <c r="U133" s="364"/>
      <c r="AT133" s="284" t="s">
        <v>3704</v>
      </c>
      <c r="AU133" s="284" t="s">
        <v>47</v>
      </c>
    </row>
    <row r="134" spans="2:65" s="291" customFormat="1" ht="16.5" customHeight="1" x14ac:dyDescent="0.2">
      <c r="B134" s="355"/>
      <c r="C134" s="538" t="s">
        <v>3754</v>
      </c>
      <c r="D134" s="538" t="s">
        <v>550</v>
      </c>
      <c r="E134" s="539" t="s">
        <v>551</v>
      </c>
      <c r="F134" s="540" t="s">
        <v>552</v>
      </c>
      <c r="G134" s="541" t="s">
        <v>223</v>
      </c>
      <c r="H134" s="542">
        <v>1780</v>
      </c>
      <c r="I134" s="563"/>
      <c r="J134" s="365">
        <f>ROUND(I134*H134,2)</f>
        <v>0</v>
      </c>
      <c r="K134" s="540" t="s">
        <v>519</v>
      </c>
      <c r="L134" s="366"/>
      <c r="M134" s="564" t="s">
        <v>771</v>
      </c>
      <c r="N134" s="368" t="s">
        <v>2877</v>
      </c>
      <c r="P134" s="359">
        <f>O134*H134</f>
        <v>0</v>
      </c>
      <c r="Q134" s="359">
        <v>9.0000000000000006E-5</v>
      </c>
      <c r="R134" s="359">
        <f>Q134*H134</f>
        <v>0.16020000000000001</v>
      </c>
      <c r="S134" s="359">
        <v>0</v>
      </c>
      <c r="T134" s="359">
        <f>S134*H134</f>
        <v>0</v>
      </c>
      <c r="U134" s="382" t="s">
        <v>771</v>
      </c>
      <c r="AR134" s="361" t="s">
        <v>2918</v>
      </c>
      <c r="AT134" s="361" t="s">
        <v>550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3755</v>
      </c>
    </row>
    <row r="135" spans="2:65" s="343" customFormat="1" ht="22.9" customHeight="1" x14ac:dyDescent="0.2">
      <c r="B135" s="344"/>
      <c r="D135" s="345" t="s">
        <v>514</v>
      </c>
      <c r="E135" s="353" t="s">
        <v>553</v>
      </c>
      <c r="F135" s="353" t="s">
        <v>554</v>
      </c>
      <c r="I135" s="468"/>
      <c r="J135" s="354">
        <f>BK135</f>
        <v>0</v>
      </c>
      <c r="L135" s="344"/>
      <c r="M135" s="348"/>
      <c r="P135" s="349">
        <f>SUM(P136:P167)</f>
        <v>0</v>
      </c>
      <c r="R135" s="349">
        <f>SUM(R136:R167)</f>
        <v>0.40691000000000005</v>
      </c>
      <c r="T135" s="349">
        <f>SUM(T136:T167)</f>
        <v>0.56299999999999994</v>
      </c>
      <c r="U135" s="380"/>
      <c r="AR135" s="345" t="s">
        <v>47</v>
      </c>
      <c r="AT135" s="351" t="s">
        <v>514</v>
      </c>
      <c r="AU135" s="351" t="s">
        <v>45</v>
      </c>
      <c r="AY135" s="345" t="s">
        <v>2874</v>
      </c>
      <c r="BK135" s="352">
        <f>SUM(BK136:BK167)</f>
        <v>0</v>
      </c>
    </row>
    <row r="136" spans="2:65" s="291" customFormat="1" ht="16.5" customHeight="1" x14ac:dyDescent="0.2">
      <c r="B136" s="355"/>
      <c r="C136" s="533" t="s">
        <v>3756</v>
      </c>
      <c r="D136" s="533" t="s">
        <v>516</v>
      </c>
      <c r="E136" s="534" t="s">
        <v>555</v>
      </c>
      <c r="F136" s="535" t="s">
        <v>556</v>
      </c>
      <c r="G136" s="536" t="s">
        <v>303</v>
      </c>
      <c r="H136" s="537">
        <v>3</v>
      </c>
      <c r="I136" s="560"/>
      <c r="J136" s="356">
        <f t="shared" ref="J136:J145" si="0">ROUND(I136*H136,2)</f>
        <v>0</v>
      </c>
      <c r="K136" s="535" t="s">
        <v>771</v>
      </c>
      <c r="L136" s="292"/>
      <c r="M136" s="561" t="s">
        <v>771</v>
      </c>
      <c r="N136" s="358" t="s">
        <v>2877</v>
      </c>
      <c r="P136" s="359">
        <f t="shared" ref="P136:P145" si="1">O136*H136</f>
        <v>0</v>
      </c>
      <c r="Q136" s="359">
        <v>0</v>
      </c>
      <c r="R136" s="359">
        <f t="shared" ref="R136:R145" si="2">Q136*H136</f>
        <v>0</v>
      </c>
      <c r="S136" s="359">
        <v>0</v>
      </c>
      <c r="T136" s="359">
        <f t="shared" ref="T136:T145" si="3">S136*H136</f>
        <v>0</v>
      </c>
      <c r="U136" s="382" t="s">
        <v>771</v>
      </c>
      <c r="AR136" s="361" t="s">
        <v>2222</v>
      </c>
      <c r="AT136" s="361" t="s">
        <v>516</v>
      </c>
      <c r="AU136" s="361" t="s">
        <v>47</v>
      </c>
      <c r="AY136" s="284" t="s">
        <v>2874</v>
      </c>
      <c r="BE136" s="362">
        <f t="shared" ref="BE136:BE145" si="4">IF(N136="základní",J136,0)</f>
        <v>0</v>
      </c>
      <c r="BF136" s="362">
        <f t="shared" ref="BF136:BF145" si="5">IF(N136="snížená",J136,0)</f>
        <v>0</v>
      </c>
      <c r="BG136" s="362">
        <f t="shared" ref="BG136:BG145" si="6">IF(N136="zákl. přenesená",J136,0)</f>
        <v>0</v>
      </c>
      <c r="BH136" s="362">
        <f t="shared" ref="BH136:BH145" si="7">IF(N136="sníž. přenesená",J136,0)</f>
        <v>0</v>
      </c>
      <c r="BI136" s="362">
        <f t="shared" ref="BI136:BI145" si="8">IF(N136="nulová",J136,0)</f>
        <v>0</v>
      </c>
      <c r="BJ136" s="284" t="s">
        <v>45</v>
      </c>
      <c r="BK136" s="362">
        <f t="shared" ref="BK136:BK145" si="9">ROUND(I136*H136,2)</f>
        <v>0</v>
      </c>
      <c r="BL136" s="284" t="s">
        <v>2222</v>
      </c>
      <c r="BM136" s="361" t="s">
        <v>3757</v>
      </c>
    </row>
    <row r="137" spans="2:65" s="291" customFormat="1" ht="16.5" customHeight="1" x14ac:dyDescent="0.2">
      <c r="B137" s="355"/>
      <c r="C137" s="533" t="s">
        <v>3758</v>
      </c>
      <c r="D137" s="533" t="s">
        <v>516</v>
      </c>
      <c r="E137" s="534" t="s">
        <v>557</v>
      </c>
      <c r="F137" s="535" t="s">
        <v>558</v>
      </c>
      <c r="G137" s="536" t="s">
        <v>303</v>
      </c>
      <c r="H137" s="537">
        <v>18</v>
      </c>
      <c r="I137" s="560"/>
      <c r="J137" s="356">
        <f t="shared" si="0"/>
        <v>0</v>
      </c>
      <c r="K137" s="535" t="s">
        <v>771</v>
      </c>
      <c r="L137" s="292"/>
      <c r="M137" s="561" t="s">
        <v>771</v>
      </c>
      <c r="N137" s="358" t="s">
        <v>2877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771</v>
      </c>
      <c r="AR137" s="361" t="s">
        <v>2222</v>
      </c>
      <c r="AT137" s="361" t="s">
        <v>516</v>
      </c>
      <c r="AU137" s="361" t="s">
        <v>47</v>
      </c>
      <c r="AY137" s="284" t="s">
        <v>2874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2222</v>
      </c>
      <c r="BM137" s="361" t="s">
        <v>3759</v>
      </c>
    </row>
    <row r="138" spans="2:65" s="291" customFormat="1" ht="16.5" customHeight="1" x14ac:dyDescent="0.2">
      <c r="B138" s="355"/>
      <c r="C138" s="533" t="s">
        <v>3760</v>
      </c>
      <c r="D138" s="533" t="s">
        <v>516</v>
      </c>
      <c r="E138" s="534" t="s">
        <v>559</v>
      </c>
      <c r="F138" s="535" t="s">
        <v>560</v>
      </c>
      <c r="G138" s="536" t="s">
        <v>303</v>
      </c>
      <c r="H138" s="537">
        <v>30</v>
      </c>
      <c r="I138" s="560"/>
      <c r="J138" s="356">
        <f t="shared" si="0"/>
        <v>0</v>
      </c>
      <c r="K138" s="535" t="s">
        <v>771</v>
      </c>
      <c r="L138" s="292"/>
      <c r="M138" s="561" t="s">
        <v>771</v>
      </c>
      <c r="N138" s="358" t="s">
        <v>2877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771</v>
      </c>
      <c r="AR138" s="361" t="s">
        <v>2222</v>
      </c>
      <c r="AT138" s="361" t="s">
        <v>516</v>
      </c>
      <c r="AU138" s="361" t="s">
        <v>47</v>
      </c>
      <c r="AY138" s="284" t="s">
        <v>2874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2222</v>
      </c>
      <c r="BM138" s="361" t="s">
        <v>3761</v>
      </c>
    </row>
    <row r="139" spans="2:65" s="291" customFormat="1" ht="21.75" customHeight="1" x14ac:dyDescent="0.2">
      <c r="B139" s="355"/>
      <c r="C139" s="533" t="s">
        <v>3762</v>
      </c>
      <c r="D139" s="533" t="s">
        <v>516</v>
      </c>
      <c r="E139" s="534" t="s">
        <v>561</v>
      </c>
      <c r="F139" s="535" t="s">
        <v>562</v>
      </c>
      <c r="G139" s="536" t="s">
        <v>303</v>
      </c>
      <c r="H139" s="537">
        <v>1</v>
      </c>
      <c r="I139" s="560"/>
      <c r="J139" s="356">
        <f t="shared" si="0"/>
        <v>0</v>
      </c>
      <c r="K139" s="535" t="s">
        <v>771</v>
      </c>
      <c r="L139" s="292"/>
      <c r="M139" s="561" t="s">
        <v>771</v>
      </c>
      <c r="N139" s="358" t="s">
        <v>2877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2222</v>
      </c>
      <c r="AT139" s="361" t="s">
        <v>516</v>
      </c>
      <c r="AU139" s="361" t="s">
        <v>47</v>
      </c>
      <c r="AY139" s="284" t="s">
        <v>2874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2222</v>
      </c>
      <c r="BM139" s="361" t="s">
        <v>3763</v>
      </c>
    </row>
    <row r="140" spans="2:65" s="291" customFormat="1" ht="16.5" customHeight="1" x14ac:dyDescent="0.2">
      <c r="B140" s="355"/>
      <c r="C140" s="533" t="s">
        <v>3764</v>
      </c>
      <c r="D140" s="533" t="s">
        <v>516</v>
      </c>
      <c r="E140" s="534" t="s">
        <v>563</v>
      </c>
      <c r="F140" s="535" t="s">
        <v>564</v>
      </c>
      <c r="G140" s="536" t="s">
        <v>303</v>
      </c>
      <c r="H140" s="537">
        <v>17</v>
      </c>
      <c r="I140" s="560"/>
      <c r="J140" s="356">
        <f t="shared" si="0"/>
        <v>0</v>
      </c>
      <c r="K140" s="535" t="s">
        <v>771</v>
      </c>
      <c r="L140" s="292"/>
      <c r="M140" s="561" t="s">
        <v>771</v>
      </c>
      <c r="N140" s="358" t="s">
        <v>2877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2874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3765</v>
      </c>
    </row>
    <row r="141" spans="2:65" s="291" customFormat="1" ht="16.5" customHeight="1" x14ac:dyDescent="0.2">
      <c r="B141" s="355"/>
      <c r="C141" s="533" t="s">
        <v>3766</v>
      </c>
      <c r="D141" s="533" t="s">
        <v>516</v>
      </c>
      <c r="E141" s="534" t="s">
        <v>565</v>
      </c>
      <c r="F141" s="535" t="s">
        <v>566</v>
      </c>
      <c r="G141" s="536" t="s">
        <v>303</v>
      </c>
      <c r="H141" s="537">
        <v>1</v>
      </c>
      <c r="I141" s="560"/>
      <c r="J141" s="356">
        <f t="shared" si="0"/>
        <v>0</v>
      </c>
      <c r="K141" s="535" t="s">
        <v>771</v>
      </c>
      <c r="L141" s="292"/>
      <c r="M141" s="561" t="s">
        <v>771</v>
      </c>
      <c r="N141" s="358" t="s">
        <v>2877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2222</v>
      </c>
      <c r="AT141" s="361" t="s">
        <v>516</v>
      </c>
      <c r="AU141" s="361" t="s">
        <v>47</v>
      </c>
      <c r="AY141" s="284" t="s">
        <v>2874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2222</v>
      </c>
      <c r="BM141" s="361" t="s">
        <v>3767</v>
      </c>
    </row>
    <row r="142" spans="2:65" s="291" customFormat="1" ht="24.4" customHeight="1" x14ac:dyDescent="0.2">
      <c r="B142" s="355"/>
      <c r="C142" s="533" t="s">
        <v>3768</v>
      </c>
      <c r="D142" s="533" t="s">
        <v>516</v>
      </c>
      <c r="E142" s="534" t="s">
        <v>567</v>
      </c>
      <c r="F142" s="535" t="s">
        <v>568</v>
      </c>
      <c r="G142" s="536" t="s">
        <v>303</v>
      </c>
      <c r="H142" s="537">
        <v>1</v>
      </c>
      <c r="I142" s="560"/>
      <c r="J142" s="356">
        <f t="shared" si="0"/>
        <v>0</v>
      </c>
      <c r="K142" s="535" t="s">
        <v>771</v>
      </c>
      <c r="L142" s="292"/>
      <c r="M142" s="561" t="s">
        <v>771</v>
      </c>
      <c r="N142" s="358" t="s">
        <v>2877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2222</v>
      </c>
      <c r="AT142" s="361" t="s">
        <v>516</v>
      </c>
      <c r="AU142" s="361" t="s">
        <v>47</v>
      </c>
      <c r="AY142" s="284" t="s">
        <v>2874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2222</v>
      </c>
      <c r="BM142" s="361" t="s">
        <v>3769</v>
      </c>
    </row>
    <row r="143" spans="2:65" s="291" customFormat="1" ht="24.4" customHeight="1" x14ac:dyDescent="0.2">
      <c r="B143" s="355"/>
      <c r="C143" s="533" t="s">
        <v>3770</v>
      </c>
      <c r="D143" s="533" t="s">
        <v>516</v>
      </c>
      <c r="E143" s="534" t="s">
        <v>569</v>
      </c>
      <c r="F143" s="535" t="s">
        <v>570</v>
      </c>
      <c r="G143" s="536" t="s">
        <v>303</v>
      </c>
      <c r="H143" s="537">
        <v>1</v>
      </c>
      <c r="I143" s="560"/>
      <c r="J143" s="356">
        <f t="shared" si="0"/>
        <v>0</v>
      </c>
      <c r="K143" s="535" t="s">
        <v>771</v>
      </c>
      <c r="L143" s="292"/>
      <c r="M143" s="561" t="s">
        <v>771</v>
      </c>
      <c r="N143" s="358" t="s">
        <v>2877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2222</v>
      </c>
      <c r="AT143" s="361" t="s">
        <v>516</v>
      </c>
      <c r="AU143" s="361" t="s">
        <v>47</v>
      </c>
      <c r="AY143" s="284" t="s">
        <v>2874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2222</v>
      </c>
      <c r="BM143" s="361" t="s">
        <v>3771</v>
      </c>
    </row>
    <row r="144" spans="2:65" s="291" customFormat="1" ht="21.75" customHeight="1" x14ac:dyDescent="0.2">
      <c r="B144" s="355"/>
      <c r="C144" s="533" t="s">
        <v>3772</v>
      </c>
      <c r="D144" s="533" t="s">
        <v>516</v>
      </c>
      <c r="E144" s="534" t="s">
        <v>553</v>
      </c>
      <c r="F144" s="535" t="s">
        <v>3773</v>
      </c>
      <c r="G144" s="536" t="s">
        <v>223</v>
      </c>
      <c r="H144" s="537">
        <v>44</v>
      </c>
      <c r="I144" s="560"/>
      <c r="J144" s="356">
        <f t="shared" si="0"/>
        <v>0</v>
      </c>
      <c r="K144" s="535" t="s">
        <v>771</v>
      </c>
      <c r="L144" s="292"/>
      <c r="M144" s="561" t="s">
        <v>771</v>
      </c>
      <c r="N144" s="358" t="s">
        <v>2877</v>
      </c>
      <c r="P144" s="359">
        <f t="shared" si="1"/>
        <v>0</v>
      </c>
      <c r="Q144" s="359">
        <v>7.4400000000000004E-3</v>
      </c>
      <c r="R144" s="359">
        <f t="shared" si="2"/>
        <v>0.32736000000000004</v>
      </c>
      <c r="S144" s="359">
        <v>0</v>
      </c>
      <c r="T144" s="359">
        <f t="shared" si="3"/>
        <v>0</v>
      </c>
      <c r="U144" s="382" t="s">
        <v>771</v>
      </c>
      <c r="AR144" s="361" t="s">
        <v>2222</v>
      </c>
      <c r="AT144" s="361" t="s">
        <v>516</v>
      </c>
      <c r="AU144" s="361" t="s">
        <v>47</v>
      </c>
      <c r="AY144" s="284" t="s">
        <v>2874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2222</v>
      </c>
      <c r="BM144" s="361" t="s">
        <v>3774</v>
      </c>
    </row>
    <row r="145" spans="2:65" s="291" customFormat="1" ht="21.75" customHeight="1" x14ac:dyDescent="0.2">
      <c r="B145" s="355"/>
      <c r="C145" s="533" t="s">
        <v>3775</v>
      </c>
      <c r="D145" s="533" t="s">
        <v>516</v>
      </c>
      <c r="E145" s="534" t="s">
        <v>1668</v>
      </c>
      <c r="F145" s="535" t="s">
        <v>3776</v>
      </c>
      <c r="G145" s="536" t="s">
        <v>223</v>
      </c>
      <c r="H145" s="537">
        <v>10</v>
      </c>
      <c r="I145" s="560"/>
      <c r="J145" s="356">
        <f t="shared" si="0"/>
        <v>0</v>
      </c>
      <c r="K145" s="535" t="s">
        <v>519</v>
      </c>
      <c r="L145" s="292"/>
      <c r="M145" s="561" t="s">
        <v>771</v>
      </c>
      <c r="N145" s="358" t="s">
        <v>2877</v>
      </c>
      <c r="P145" s="359">
        <f t="shared" si="1"/>
        <v>0</v>
      </c>
      <c r="Q145" s="359">
        <v>2.2399999999999998E-3</v>
      </c>
      <c r="R145" s="359">
        <f t="shared" si="2"/>
        <v>2.2399999999999996E-2</v>
      </c>
      <c r="S145" s="359">
        <v>0</v>
      </c>
      <c r="T145" s="359">
        <f t="shared" si="3"/>
        <v>0</v>
      </c>
      <c r="U145" s="382" t="s">
        <v>771</v>
      </c>
      <c r="AR145" s="361" t="s">
        <v>2222</v>
      </c>
      <c r="AT145" s="361" t="s">
        <v>516</v>
      </c>
      <c r="AU145" s="361" t="s">
        <v>47</v>
      </c>
      <c r="AY145" s="284" t="s">
        <v>2874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2222</v>
      </c>
      <c r="BM145" s="361" t="s">
        <v>3777</v>
      </c>
    </row>
    <row r="146" spans="2:65" s="291" customFormat="1" ht="12.75" x14ac:dyDescent="0.2">
      <c r="B146" s="292"/>
      <c r="D146" s="458" t="s">
        <v>3704</v>
      </c>
      <c r="F146" s="562" t="s">
        <v>3778</v>
      </c>
      <c r="I146" s="467"/>
      <c r="L146" s="292"/>
      <c r="M146" s="363"/>
      <c r="U146" s="364"/>
      <c r="AT146" s="284" t="s">
        <v>3704</v>
      </c>
      <c r="AU146" s="284" t="s">
        <v>47</v>
      </c>
    </row>
    <row r="147" spans="2:65" s="291" customFormat="1" ht="24.4" customHeight="1" x14ac:dyDescent="0.2">
      <c r="B147" s="355"/>
      <c r="C147" s="533" t="s">
        <v>3779</v>
      </c>
      <c r="D147" s="533" t="s">
        <v>516</v>
      </c>
      <c r="E147" s="534" t="s">
        <v>571</v>
      </c>
      <c r="F147" s="535" t="s">
        <v>572</v>
      </c>
      <c r="G147" s="536" t="s">
        <v>223</v>
      </c>
      <c r="H147" s="537">
        <v>20</v>
      </c>
      <c r="I147" s="560"/>
      <c r="J147" s="356">
        <f>ROUND(I147*H147,2)</f>
        <v>0</v>
      </c>
      <c r="K147" s="535" t="s">
        <v>519</v>
      </c>
      <c r="L147" s="292"/>
      <c r="M147" s="561" t="s">
        <v>771</v>
      </c>
      <c r="N147" s="358" t="s">
        <v>2877</v>
      </c>
      <c r="P147" s="359">
        <f>O147*H147</f>
        <v>0</v>
      </c>
      <c r="Q147" s="359">
        <v>2.0100000000000001E-3</v>
      </c>
      <c r="R147" s="359">
        <f>Q147*H147</f>
        <v>4.02E-2</v>
      </c>
      <c r="S147" s="359">
        <v>0</v>
      </c>
      <c r="T147" s="359">
        <f>S147*H147</f>
        <v>0</v>
      </c>
      <c r="U147" s="382" t="s">
        <v>771</v>
      </c>
      <c r="AR147" s="361" t="s">
        <v>2222</v>
      </c>
      <c r="AT147" s="361" t="s">
        <v>516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3780</v>
      </c>
    </row>
    <row r="148" spans="2:65" s="291" customFormat="1" ht="12.75" x14ac:dyDescent="0.2">
      <c r="B148" s="292"/>
      <c r="D148" s="458" t="s">
        <v>3704</v>
      </c>
      <c r="F148" s="562" t="s">
        <v>3781</v>
      </c>
      <c r="I148" s="467"/>
      <c r="L148" s="292"/>
      <c r="M148" s="363"/>
      <c r="U148" s="364"/>
      <c r="AT148" s="284" t="s">
        <v>3704</v>
      </c>
      <c r="AU148" s="284" t="s">
        <v>47</v>
      </c>
    </row>
    <row r="149" spans="2:65" s="291" customFormat="1" ht="21.75" customHeight="1" x14ac:dyDescent="0.2">
      <c r="B149" s="355"/>
      <c r="C149" s="533" t="s">
        <v>2938</v>
      </c>
      <c r="D149" s="533" t="s">
        <v>516</v>
      </c>
      <c r="E149" s="534" t="s">
        <v>573</v>
      </c>
      <c r="F149" s="535" t="s">
        <v>574</v>
      </c>
      <c r="G149" s="536" t="s">
        <v>223</v>
      </c>
      <c r="H149" s="537">
        <v>11</v>
      </c>
      <c r="I149" s="560"/>
      <c r="J149" s="356">
        <f>ROUND(I149*H149,2)</f>
        <v>0</v>
      </c>
      <c r="K149" s="535" t="s">
        <v>519</v>
      </c>
      <c r="L149" s="292"/>
      <c r="M149" s="561" t="s">
        <v>771</v>
      </c>
      <c r="N149" s="358" t="s">
        <v>2877</v>
      </c>
      <c r="P149" s="359">
        <f>O149*H149</f>
        <v>0</v>
      </c>
      <c r="Q149" s="359">
        <v>4.8000000000000001E-4</v>
      </c>
      <c r="R149" s="359">
        <f>Q149*H149</f>
        <v>5.28E-3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3782</v>
      </c>
    </row>
    <row r="150" spans="2:65" s="291" customFormat="1" ht="12.75" x14ac:dyDescent="0.2">
      <c r="B150" s="292"/>
      <c r="D150" s="458" t="s">
        <v>3704</v>
      </c>
      <c r="F150" s="562" t="s">
        <v>3783</v>
      </c>
      <c r="I150" s="467"/>
      <c r="L150" s="292"/>
      <c r="M150" s="363"/>
      <c r="U150" s="364"/>
      <c r="AT150" s="284" t="s">
        <v>3704</v>
      </c>
      <c r="AU150" s="284" t="s">
        <v>47</v>
      </c>
    </row>
    <row r="151" spans="2:65" s="291" customFormat="1" ht="24.4" customHeight="1" x14ac:dyDescent="0.2">
      <c r="B151" s="355"/>
      <c r="C151" s="533" t="s">
        <v>3784</v>
      </c>
      <c r="D151" s="533" t="s">
        <v>516</v>
      </c>
      <c r="E151" s="534" t="s">
        <v>575</v>
      </c>
      <c r="F151" s="535" t="s">
        <v>576</v>
      </c>
      <c r="G151" s="536" t="s">
        <v>223</v>
      </c>
      <c r="H151" s="537">
        <v>21</v>
      </c>
      <c r="I151" s="560"/>
      <c r="J151" s="356">
        <f>ROUND(I151*H151,2)</f>
        <v>0</v>
      </c>
      <c r="K151" s="535" t="s">
        <v>771</v>
      </c>
      <c r="L151" s="292"/>
      <c r="M151" s="561" t="s">
        <v>771</v>
      </c>
      <c r="N151" s="358" t="s">
        <v>2877</v>
      </c>
      <c r="P151" s="359">
        <f>O151*H151</f>
        <v>0</v>
      </c>
      <c r="Q151" s="359">
        <v>4.8000000000000001E-4</v>
      </c>
      <c r="R151" s="359">
        <f>Q151*H151</f>
        <v>1.008E-2</v>
      </c>
      <c r="S151" s="359">
        <v>0</v>
      </c>
      <c r="T151" s="359">
        <f>S151*H151</f>
        <v>0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3785</v>
      </c>
    </row>
    <row r="152" spans="2:65" s="291" customFormat="1" ht="24.4" customHeight="1" x14ac:dyDescent="0.2">
      <c r="B152" s="355"/>
      <c r="C152" s="533" t="s">
        <v>3786</v>
      </c>
      <c r="D152" s="533" t="s">
        <v>516</v>
      </c>
      <c r="E152" s="534" t="s">
        <v>577</v>
      </c>
      <c r="F152" s="535" t="s">
        <v>578</v>
      </c>
      <c r="G152" s="536" t="s">
        <v>223</v>
      </c>
      <c r="H152" s="537">
        <v>50</v>
      </c>
      <c r="I152" s="560"/>
      <c r="J152" s="356">
        <f>ROUND(I152*H152,2)</f>
        <v>0</v>
      </c>
      <c r="K152" s="535" t="s">
        <v>519</v>
      </c>
      <c r="L152" s="292"/>
      <c r="M152" s="561" t="s">
        <v>771</v>
      </c>
      <c r="N152" s="358" t="s">
        <v>2877</v>
      </c>
      <c r="P152" s="359">
        <f>O152*H152</f>
        <v>0</v>
      </c>
      <c r="Q152" s="359">
        <v>0</v>
      </c>
      <c r="R152" s="359">
        <f>Q152*H152</f>
        <v>0</v>
      </c>
      <c r="S152" s="359">
        <v>3.7799999999999999E-3</v>
      </c>
      <c r="T152" s="359">
        <f>S152*H152</f>
        <v>0.189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3787</v>
      </c>
    </row>
    <row r="153" spans="2:65" s="291" customFormat="1" ht="12.75" x14ac:dyDescent="0.2">
      <c r="B153" s="292"/>
      <c r="D153" s="458" t="s">
        <v>3704</v>
      </c>
      <c r="F153" s="562" t="s">
        <v>3788</v>
      </c>
      <c r="I153" s="467"/>
      <c r="L153" s="292"/>
      <c r="M153" s="363"/>
      <c r="U153" s="364"/>
      <c r="AT153" s="284" t="s">
        <v>3704</v>
      </c>
      <c r="AU153" s="284" t="s">
        <v>47</v>
      </c>
    </row>
    <row r="154" spans="2:65" s="291" customFormat="1" ht="24.4" customHeight="1" x14ac:dyDescent="0.2">
      <c r="B154" s="355"/>
      <c r="C154" s="533" t="s">
        <v>3789</v>
      </c>
      <c r="D154" s="533" t="s">
        <v>516</v>
      </c>
      <c r="E154" s="534" t="s">
        <v>579</v>
      </c>
      <c r="F154" s="535" t="s">
        <v>580</v>
      </c>
      <c r="G154" s="536" t="s">
        <v>223</v>
      </c>
      <c r="H154" s="537">
        <v>40</v>
      </c>
      <c r="I154" s="560"/>
      <c r="J154" s="356">
        <f>ROUND(I154*H154,2)</f>
        <v>0</v>
      </c>
      <c r="K154" s="535" t="s">
        <v>519</v>
      </c>
      <c r="L154" s="292"/>
      <c r="M154" s="561" t="s">
        <v>771</v>
      </c>
      <c r="N154" s="358" t="s">
        <v>2877</v>
      </c>
      <c r="P154" s="359">
        <f>O154*H154</f>
        <v>0</v>
      </c>
      <c r="Q154" s="359">
        <v>0</v>
      </c>
      <c r="R154" s="359">
        <f>Q154*H154</f>
        <v>0</v>
      </c>
      <c r="S154" s="359">
        <v>9.3500000000000007E-3</v>
      </c>
      <c r="T154" s="359">
        <f>S154*H154</f>
        <v>0.374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2874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3790</v>
      </c>
    </row>
    <row r="155" spans="2:65" s="291" customFormat="1" ht="12.75" x14ac:dyDescent="0.2">
      <c r="B155" s="292"/>
      <c r="D155" s="458" t="s">
        <v>3704</v>
      </c>
      <c r="F155" s="562" t="s">
        <v>3791</v>
      </c>
      <c r="I155" s="467"/>
      <c r="L155" s="292"/>
      <c r="M155" s="363"/>
      <c r="U155" s="364"/>
      <c r="AT155" s="284" t="s">
        <v>3704</v>
      </c>
      <c r="AU155" s="284" t="s">
        <v>47</v>
      </c>
    </row>
    <row r="156" spans="2:65" s="291" customFormat="1" ht="24.4" customHeight="1" x14ac:dyDescent="0.2">
      <c r="B156" s="355"/>
      <c r="C156" s="533" t="s">
        <v>3792</v>
      </c>
      <c r="D156" s="533" t="s">
        <v>516</v>
      </c>
      <c r="E156" s="534" t="s">
        <v>581</v>
      </c>
      <c r="F156" s="535" t="s">
        <v>582</v>
      </c>
      <c r="G156" s="536" t="s">
        <v>99</v>
      </c>
      <c r="H156" s="537">
        <v>6</v>
      </c>
      <c r="I156" s="560"/>
      <c r="J156" s="356">
        <f>ROUND(I156*H156,2)</f>
        <v>0</v>
      </c>
      <c r="K156" s="535" t="s">
        <v>523</v>
      </c>
      <c r="L156" s="292"/>
      <c r="M156" s="561" t="s">
        <v>771</v>
      </c>
      <c r="N156" s="358" t="s">
        <v>2877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2874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2222</v>
      </c>
      <c r="BM156" s="361" t="s">
        <v>3793</v>
      </c>
    </row>
    <row r="157" spans="2:65" s="291" customFormat="1" ht="12.75" x14ac:dyDescent="0.2">
      <c r="B157" s="292"/>
      <c r="D157" s="458" t="s">
        <v>3704</v>
      </c>
      <c r="F157" s="562" t="s">
        <v>3794</v>
      </c>
      <c r="I157" s="467"/>
      <c r="L157" s="292"/>
      <c r="M157" s="363"/>
      <c r="U157" s="364"/>
      <c r="AT157" s="284" t="s">
        <v>3704</v>
      </c>
      <c r="AU157" s="284" t="s">
        <v>47</v>
      </c>
    </row>
    <row r="158" spans="2:65" s="291" customFormat="1" ht="24.4" customHeight="1" x14ac:dyDescent="0.2">
      <c r="B158" s="355"/>
      <c r="C158" s="533" t="s">
        <v>3795</v>
      </c>
      <c r="D158" s="533" t="s">
        <v>516</v>
      </c>
      <c r="E158" s="534" t="s">
        <v>583</v>
      </c>
      <c r="F158" s="535" t="s">
        <v>584</v>
      </c>
      <c r="G158" s="536" t="s">
        <v>99</v>
      </c>
      <c r="H158" s="537">
        <v>3</v>
      </c>
      <c r="I158" s="560"/>
      <c r="J158" s="356">
        <f>ROUND(I158*H158,2)</f>
        <v>0</v>
      </c>
      <c r="K158" s="535" t="s">
        <v>523</v>
      </c>
      <c r="L158" s="292"/>
      <c r="M158" s="561" t="s">
        <v>771</v>
      </c>
      <c r="N158" s="358" t="s">
        <v>2877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2874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3796</v>
      </c>
    </row>
    <row r="159" spans="2:65" s="291" customFormat="1" ht="12.75" x14ac:dyDescent="0.2">
      <c r="B159" s="292"/>
      <c r="D159" s="458" t="s">
        <v>3704</v>
      </c>
      <c r="F159" s="562" t="s">
        <v>3797</v>
      </c>
      <c r="I159" s="467"/>
      <c r="L159" s="292"/>
      <c r="M159" s="363"/>
      <c r="U159" s="364"/>
      <c r="AT159" s="284" t="s">
        <v>3704</v>
      </c>
      <c r="AU159" s="284" t="s">
        <v>47</v>
      </c>
    </row>
    <row r="160" spans="2:65" s="291" customFormat="1" ht="24.4" customHeight="1" x14ac:dyDescent="0.2">
      <c r="B160" s="355"/>
      <c r="C160" s="533" t="s">
        <v>3798</v>
      </c>
      <c r="D160" s="533" t="s">
        <v>516</v>
      </c>
      <c r="E160" s="534" t="s">
        <v>3799</v>
      </c>
      <c r="F160" s="535" t="s">
        <v>3800</v>
      </c>
      <c r="G160" s="536" t="s">
        <v>99</v>
      </c>
      <c r="H160" s="537">
        <v>1</v>
      </c>
      <c r="I160" s="560"/>
      <c r="J160" s="356">
        <f>ROUND(I160*H160,2)</f>
        <v>0</v>
      </c>
      <c r="K160" s="535" t="s">
        <v>519</v>
      </c>
      <c r="L160" s="292"/>
      <c r="M160" s="561" t="s">
        <v>771</v>
      </c>
      <c r="N160" s="358" t="s">
        <v>2877</v>
      </c>
      <c r="P160" s="359">
        <f>O160*H160</f>
        <v>0</v>
      </c>
      <c r="Q160" s="359">
        <v>1.01E-3</v>
      </c>
      <c r="R160" s="359">
        <f>Q160*H160</f>
        <v>1.01E-3</v>
      </c>
      <c r="S160" s="359">
        <v>0</v>
      </c>
      <c r="T160" s="359">
        <f>S160*H160</f>
        <v>0</v>
      </c>
      <c r="U160" s="382" t="s">
        <v>771</v>
      </c>
      <c r="AR160" s="361" t="s">
        <v>51</v>
      </c>
      <c r="AT160" s="361" t="s">
        <v>516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51</v>
      </c>
      <c r="BM160" s="361" t="s">
        <v>3801</v>
      </c>
    </row>
    <row r="161" spans="2:65" s="291" customFormat="1" ht="12.75" x14ac:dyDescent="0.2">
      <c r="B161" s="292"/>
      <c r="D161" s="458" t="s">
        <v>3704</v>
      </c>
      <c r="F161" s="562" t="s">
        <v>3802</v>
      </c>
      <c r="I161" s="467"/>
      <c r="L161" s="292"/>
      <c r="M161" s="363"/>
      <c r="U161" s="364"/>
      <c r="AT161" s="284" t="s">
        <v>3704</v>
      </c>
      <c r="AU161" s="284" t="s">
        <v>47</v>
      </c>
    </row>
    <row r="162" spans="2:65" s="291" customFormat="1" ht="16.5" customHeight="1" x14ac:dyDescent="0.2">
      <c r="B162" s="355"/>
      <c r="C162" s="533" t="s">
        <v>3803</v>
      </c>
      <c r="D162" s="533" t="s">
        <v>516</v>
      </c>
      <c r="E162" s="534" t="s">
        <v>585</v>
      </c>
      <c r="F162" s="535" t="s">
        <v>586</v>
      </c>
      <c r="G162" s="536" t="s">
        <v>99</v>
      </c>
      <c r="H162" s="537">
        <v>2</v>
      </c>
      <c r="I162" s="560"/>
      <c r="J162" s="356">
        <f>ROUND(I162*H162,2)</f>
        <v>0</v>
      </c>
      <c r="K162" s="535" t="s">
        <v>519</v>
      </c>
      <c r="L162" s="292"/>
      <c r="M162" s="561" t="s">
        <v>771</v>
      </c>
      <c r="N162" s="358" t="s">
        <v>2877</v>
      </c>
      <c r="P162" s="359">
        <f>O162*H162</f>
        <v>0</v>
      </c>
      <c r="Q162" s="359">
        <v>2.9E-4</v>
      </c>
      <c r="R162" s="359">
        <f>Q162*H162</f>
        <v>5.8E-4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2874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3804</v>
      </c>
    </row>
    <row r="163" spans="2:65" s="291" customFormat="1" ht="12.75" x14ac:dyDescent="0.2">
      <c r="B163" s="292"/>
      <c r="D163" s="458" t="s">
        <v>3704</v>
      </c>
      <c r="F163" s="562" t="s">
        <v>3805</v>
      </c>
      <c r="I163" s="467"/>
      <c r="L163" s="292"/>
      <c r="M163" s="363"/>
      <c r="U163" s="364"/>
      <c r="AT163" s="284" t="s">
        <v>3704</v>
      </c>
      <c r="AU163" s="284" t="s">
        <v>47</v>
      </c>
    </row>
    <row r="164" spans="2:65" s="291" customFormat="1" ht="24.4" customHeight="1" x14ac:dyDescent="0.2">
      <c r="B164" s="355"/>
      <c r="C164" s="533" t="s">
        <v>5005</v>
      </c>
      <c r="D164" s="533" t="s">
        <v>516</v>
      </c>
      <c r="E164" s="534" t="s">
        <v>5006</v>
      </c>
      <c r="F164" s="535" t="s">
        <v>5007</v>
      </c>
      <c r="G164" s="536" t="s">
        <v>223</v>
      </c>
      <c r="H164" s="537">
        <v>106</v>
      </c>
      <c r="I164" s="560"/>
      <c r="J164" s="356">
        <f>ROUND(I164*H164,2)</f>
        <v>0</v>
      </c>
      <c r="K164" s="535" t="s">
        <v>519</v>
      </c>
      <c r="L164" s="292"/>
      <c r="M164" s="561" t="s">
        <v>771</v>
      </c>
      <c r="N164" s="358" t="s">
        <v>2877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5008</v>
      </c>
    </row>
    <row r="165" spans="2:65" s="291" customFormat="1" ht="12.75" x14ac:dyDescent="0.2">
      <c r="B165" s="292"/>
      <c r="D165" s="458" t="s">
        <v>3704</v>
      </c>
      <c r="F165" s="562" t="s">
        <v>5009</v>
      </c>
      <c r="I165" s="467"/>
      <c r="L165" s="292"/>
      <c r="M165" s="363"/>
      <c r="U165" s="364"/>
      <c r="AT165" s="284" t="s">
        <v>3704</v>
      </c>
      <c r="AU165" s="284" t="s">
        <v>47</v>
      </c>
    </row>
    <row r="166" spans="2:65" s="291" customFormat="1" ht="49.15" customHeight="1" x14ac:dyDescent="0.2">
      <c r="B166" s="355"/>
      <c r="C166" s="533" t="s">
        <v>3806</v>
      </c>
      <c r="D166" s="533" t="s">
        <v>516</v>
      </c>
      <c r="E166" s="534" t="s">
        <v>587</v>
      </c>
      <c r="F166" s="535" t="s">
        <v>588</v>
      </c>
      <c r="G166" s="536" t="s">
        <v>150</v>
      </c>
      <c r="H166" s="537">
        <v>0.40600000000000003</v>
      </c>
      <c r="I166" s="560"/>
      <c r="J166" s="356">
        <f>ROUND(I166*H166,2)</f>
        <v>0</v>
      </c>
      <c r="K166" s="535" t="s">
        <v>519</v>
      </c>
      <c r="L166" s="292"/>
      <c r="M166" s="561" t="s">
        <v>771</v>
      </c>
      <c r="N166" s="358" t="s">
        <v>2877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3807</v>
      </c>
    </row>
    <row r="167" spans="2:65" s="291" customFormat="1" ht="12.75" x14ac:dyDescent="0.2">
      <c r="B167" s="292"/>
      <c r="D167" s="458" t="s">
        <v>3704</v>
      </c>
      <c r="F167" s="562" t="s">
        <v>3808</v>
      </c>
      <c r="I167" s="467"/>
      <c r="L167" s="292"/>
      <c r="M167" s="363"/>
      <c r="U167" s="364"/>
      <c r="AT167" s="284" t="s">
        <v>3704</v>
      </c>
      <c r="AU167" s="284" t="s">
        <v>47</v>
      </c>
    </row>
    <row r="168" spans="2:65" s="343" customFormat="1" ht="22.9" customHeight="1" x14ac:dyDescent="0.2">
      <c r="B168" s="344"/>
      <c r="D168" s="345" t="s">
        <v>514</v>
      </c>
      <c r="E168" s="353" t="s">
        <v>589</v>
      </c>
      <c r="F168" s="353" t="s">
        <v>590</v>
      </c>
      <c r="I168" s="468"/>
      <c r="J168" s="354">
        <f>BK168</f>
        <v>0</v>
      </c>
      <c r="L168" s="344"/>
      <c r="M168" s="348"/>
      <c r="P168" s="349">
        <f>SUM(P169:P203)</f>
        <v>0</v>
      </c>
      <c r="R168" s="349">
        <f>SUM(R169:R203)</f>
        <v>0.27657999999999994</v>
      </c>
      <c r="T168" s="349">
        <f>SUM(T169:T203)</f>
        <v>1.0864999999999998</v>
      </c>
      <c r="U168" s="380"/>
      <c r="AR168" s="345" t="s">
        <v>47</v>
      </c>
      <c r="AT168" s="351" t="s">
        <v>514</v>
      </c>
      <c r="AU168" s="351" t="s">
        <v>45</v>
      </c>
      <c r="AY168" s="345" t="s">
        <v>2874</v>
      </c>
      <c r="BK168" s="352">
        <f>SUM(BK169:BK203)</f>
        <v>0</v>
      </c>
    </row>
    <row r="169" spans="2:65" s="291" customFormat="1" ht="24.4" customHeight="1" x14ac:dyDescent="0.2">
      <c r="B169" s="355"/>
      <c r="C169" s="533" t="s">
        <v>3809</v>
      </c>
      <c r="D169" s="533" t="s">
        <v>516</v>
      </c>
      <c r="E169" s="534" t="s">
        <v>591</v>
      </c>
      <c r="F169" s="535" t="s">
        <v>592</v>
      </c>
      <c r="G169" s="536" t="s">
        <v>223</v>
      </c>
      <c r="H169" s="537">
        <v>120</v>
      </c>
      <c r="I169" s="560"/>
      <c r="J169" s="356">
        <f>ROUND(I169*H169,2)</f>
        <v>0</v>
      </c>
      <c r="K169" s="535" t="s">
        <v>519</v>
      </c>
      <c r="L169" s="292"/>
      <c r="M169" s="561" t="s">
        <v>771</v>
      </c>
      <c r="N169" s="358" t="s">
        <v>2877</v>
      </c>
      <c r="P169" s="359">
        <f>O169*H169</f>
        <v>0</v>
      </c>
      <c r="Q169" s="359">
        <v>0</v>
      </c>
      <c r="R169" s="359">
        <f>Q169*H169</f>
        <v>0</v>
      </c>
      <c r="S169" s="359">
        <v>2.1299999999999999E-3</v>
      </c>
      <c r="T169" s="359">
        <f>S169*H169</f>
        <v>0.25559999999999999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2874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3810</v>
      </c>
    </row>
    <row r="170" spans="2:65" s="291" customFormat="1" ht="12.75" x14ac:dyDescent="0.2">
      <c r="B170" s="292"/>
      <c r="D170" s="458" t="s">
        <v>3704</v>
      </c>
      <c r="F170" s="562" t="s">
        <v>3811</v>
      </c>
      <c r="I170" s="467"/>
      <c r="L170" s="292"/>
      <c r="M170" s="363"/>
      <c r="U170" s="364"/>
      <c r="AT170" s="284" t="s">
        <v>3704</v>
      </c>
      <c r="AU170" s="284" t="s">
        <v>47</v>
      </c>
    </row>
    <row r="171" spans="2:65" s="291" customFormat="1" ht="24.4" customHeight="1" x14ac:dyDescent="0.2">
      <c r="B171" s="355"/>
      <c r="C171" s="533" t="s">
        <v>3812</v>
      </c>
      <c r="D171" s="533" t="s">
        <v>516</v>
      </c>
      <c r="E171" s="534" t="s">
        <v>593</v>
      </c>
      <c r="F171" s="535" t="s">
        <v>594</v>
      </c>
      <c r="G171" s="536" t="s">
        <v>223</v>
      </c>
      <c r="H171" s="537">
        <v>120</v>
      </c>
      <c r="I171" s="560"/>
      <c r="J171" s="356">
        <f>ROUND(I171*H171,2)</f>
        <v>0</v>
      </c>
      <c r="K171" s="535" t="s">
        <v>519</v>
      </c>
      <c r="L171" s="292"/>
      <c r="M171" s="561" t="s">
        <v>771</v>
      </c>
      <c r="N171" s="358" t="s">
        <v>2877</v>
      </c>
      <c r="P171" s="359">
        <f>O171*H171</f>
        <v>0</v>
      </c>
      <c r="Q171" s="359">
        <v>0</v>
      </c>
      <c r="R171" s="359">
        <f>Q171*H171</f>
        <v>0</v>
      </c>
      <c r="S171" s="359">
        <v>4.9699999999999996E-3</v>
      </c>
      <c r="T171" s="359">
        <f>S171*H171</f>
        <v>0.59639999999999993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2222</v>
      </c>
      <c r="BM171" s="361" t="s">
        <v>3813</v>
      </c>
    </row>
    <row r="172" spans="2:65" s="291" customFormat="1" ht="12.75" x14ac:dyDescent="0.2">
      <c r="B172" s="292"/>
      <c r="D172" s="458" t="s">
        <v>3704</v>
      </c>
      <c r="F172" s="562" t="s">
        <v>3814</v>
      </c>
      <c r="I172" s="467"/>
      <c r="L172" s="292"/>
      <c r="M172" s="363"/>
      <c r="U172" s="364"/>
      <c r="AT172" s="284" t="s">
        <v>3704</v>
      </c>
      <c r="AU172" s="284" t="s">
        <v>47</v>
      </c>
    </row>
    <row r="173" spans="2:65" s="291" customFormat="1" ht="24.4" customHeight="1" x14ac:dyDescent="0.2">
      <c r="B173" s="355"/>
      <c r="C173" s="533" t="s">
        <v>3815</v>
      </c>
      <c r="D173" s="533" t="s">
        <v>516</v>
      </c>
      <c r="E173" s="534" t="s">
        <v>595</v>
      </c>
      <c r="F173" s="535" t="s">
        <v>596</v>
      </c>
      <c r="G173" s="536" t="s">
        <v>223</v>
      </c>
      <c r="H173" s="537">
        <v>35</v>
      </c>
      <c r="I173" s="560"/>
      <c r="J173" s="356">
        <f>ROUND(I173*H173,2)</f>
        <v>0</v>
      </c>
      <c r="K173" s="535" t="s">
        <v>519</v>
      </c>
      <c r="L173" s="292"/>
      <c r="M173" s="561" t="s">
        <v>771</v>
      </c>
      <c r="N173" s="358" t="s">
        <v>2877</v>
      </c>
      <c r="P173" s="359">
        <f>O173*H173</f>
        <v>0</v>
      </c>
      <c r="Q173" s="359">
        <v>0</v>
      </c>
      <c r="R173" s="359">
        <f>Q173*H173</f>
        <v>0</v>
      </c>
      <c r="S173" s="359">
        <v>6.7000000000000002E-3</v>
      </c>
      <c r="T173" s="359">
        <f>S173*H173</f>
        <v>0.23450000000000001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>IF(N173="základní",J173,0)</f>
        <v>0</v>
      </c>
      <c r="BF173" s="362">
        <f>IF(N173="snížená",J173,0)</f>
        <v>0</v>
      </c>
      <c r="BG173" s="362">
        <f>IF(N173="zákl. přenesená",J173,0)</f>
        <v>0</v>
      </c>
      <c r="BH173" s="362">
        <f>IF(N173="sníž. přenesená",J173,0)</f>
        <v>0</v>
      </c>
      <c r="BI173" s="362">
        <f>IF(N173="nulová",J173,0)</f>
        <v>0</v>
      </c>
      <c r="BJ173" s="284" t="s">
        <v>45</v>
      </c>
      <c r="BK173" s="362">
        <f>ROUND(I173*H173,2)</f>
        <v>0</v>
      </c>
      <c r="BL173" s="284" t="s">
        <v>2222</v>
      </c>
      <c r="BM173" s="361" t="s">
        <v>3816</v>
      </c>
    </row>
    <row r="174" spans="2:65" s="291" customFormat="1" ht="12.75" x14ac:dyDescent="0.2">
      <c r="B174" s="292"/>
      <c r="D174" s="458" t="s">
        <v>3704</v>
      </c>
      <c r="F174" s="562" t="s">
        <v>3817</v>
      </c>
      <c r="I174" s="467"/>
      <c r="L174" s="292"/>
      <c r="M174" s="363"/>
      <c r="U174" s="364"/>
      <c r="AT174" s="284" t="s">
        <v>3704</v>
      </c>
      <c r="AU174" s="284" t="s">
        <v>47</v>
      </c>
    </row>
    <row r="175" spans="2:65" s="291" customFormat="1" ht="24.4" customHeight="1" x14ac:dyDescent="0.2">
      <c r="B175" s="355"/>
      <c r="C175" s="533" t="s">
        <v>53</v>
      </c>
      <c r="D175" s="533" t="s">
        <v>516</v>
      </c>
      <c r="E175" s="534" t="s">
        <v>597</v>
      </c>
      <c r="F175" s="535" t="s">
        <v>598</v>
      </c>
      <c r="G175" s="536" t="s">
        <v>223</v>
      </c>
      <c r="H175" s="537">
        <v>7</v>
      </c>
      <c r="I175" s="560"/>
      <c r="J175" s="356">
        <f>ROUND(I175*H175,2)</f>
        <v>0</v>
      </c>
      <c r="K175" s="535" t="s">
        <v>519</v>
      </c>
      <c r="L175" s="292"/>
      <c r="M175" s="561" t="s">
        <v>771</v>
      </c>
      <c r="N175" s="358" t="s">
        <v>2877</v>
      </c>
      <c r="P175" s="359">
        <f>O175*H175</f>
        <v>0</v>
      </c>
      <c r="Q175" s="359">
        <v>1.9499999999999999E-3</v>
      </c>
      <c r="R175" s="359">
        <f>Q175*H175</f>
        <v>1.3649999999999999E-2</v>
      </c>
      <c r="S175" s="359">
        <v>0</v>
      </c>
      <c r="T175" s="359">
        <f>S175*H175</f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>IF(N175="základní",J175,0)</f>
        <v>0</v>
      </c>
      <c r="BF175" s="362">
        <f>IF(N175="snížená",J175,0)</f>
        <v>0</v>
      </c>
      <c r="BG175" s="362">
        <f>IF(N175="zákl. přenesená",J175,0)</f>
        <v>0</v>
      </c>
      <c r="BH175" s="362">
        <f>IF(N175="sníž. přenesená",J175,0)</f>
        <v>0</v>
      </c>
      <c r="BI175" s="362">
        <f>IF(N175="nulová",J175,0)</f>
        <v>0</v>
      </c>
      <c r="BJ175" s="284" t="s">
        <v>45</v>
      </c>
      <c r="BK175" s="362">
        <f>ROUND(I175*H175,2)</f>
        <v>0</v>
      </c>
      <c r="BL175" s="284" t="s">
        <v>2222</v>
      </c>
      <c r="BM175" s="361" t="s">
        <v>3818</v>
      </c>
    </row>
    <row r="176" spans="2:65" s="291" customFormat="1" ht="12.75" x14ac:dyDescent="0.2">
      <c r="B176" s="292"/>
      <c r="D176" s="458" t="s">
        <v>3704</v>
      </c>
      <c r="F176" s="562" t="s">
        <v>3819</v>
      </c>
      <c r="I176" s="467"/>
      <c r="L176" s="292"/>
      <c r="M176" s="363"/>
      <c r="U176" s="364"/>
      <c r="AT176" s="284" t="s">
        <v>3704</v>
      </c>
      <c r="AU176" s="284" t="s">
        <v>47</v>
      </c>
    </row>
    <row r="177" spans="2:65" s="291" customFormat="1" ht="33" customHeight="1" x14ac:dyDescent="0.2">
      <c r="B177" s="355"/>
      <c r="C177" s="533" t="s">
        <v>45</v>
      </c>
      <c r="D177" s="533" t="s">
        <v>516</v>
      </c>
      <c r="E177" s="534" t="s">
        <v>599</v>
      </c>
      <c r="F177" s="535" t="s">
        <v>600</v>
      </c>
      <c r="G177" s="536" t="s">
        <v>223</v>
      </c>
      <c r="H177" s="537">
        <v>78</v>
      </c>
      <c r="I177" s="560"/>
      <c r="J177" s="356">
        <f>ROUND(I177*H177,2)</f>
        <v>0</v>
      </c>
      <c r="K177" s="535" t="s">
        <v>519</v>
      </c>
      <c r="L177" s="292"/>
      <c r="M177" s="561" t="s">
        <v>771</v>
      </c>
      <c r="N177" s="358" t="s">
        <v>2877</v>
      </c>
      <c r="P177" s="359">
        <f>O177*H177</f>
        <v>0</v>
      </c>
      <c r="Q177" s="359">
        <v>9.7999999999999997E-4</v>
      </c>
      <c r="R177" s="359">
        <f>Q177*H177</f>
        <v>7.6439999999999994E-2</v>
      </c>
      <c r="S177" s="359">
        <v>0</v>
      </c>
      <c r="T177" s="359">
        <f>S177*H177</f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2222</v>
      </c>
      <c r="BM177" s="361" t="s">
        <v>3820</v>
      </c>
    </row>
    <row r="178" spans="2:65" s="291" customFormat="1" ht="12.75" x14ac:dyDescent="0.2">
      <c r="B178" s="292"/>
      <c r="D178" s="458" t="s">
        <v>3704</v>
      </c>
      <c r="F178" s="562" t="s">
        <v>3821</v>
      </c>
      <c r="I178" s="467"/>
      <c r="L178" s="292"/>
      <c r="M178" s="363"/>
      <c r="U178" s="364"/>
      <c r="AT178" s="284" t="s">
        <v>3704</v>
      </c>
      <c r="AU178" s="284" t="s">
        <v>47</v>
      </c>
    </row>
    <row r="179" spans="2:65" s="291" customFormat="1" ht="33" customHeight="1" x14ac:dyDescent="0.2">
      <c r="B179" s="355"/>
      <c r="C179" s="533" t="s">
        <v>47</v>
      </c>
      <c r="D179" s="533" t="s">
        <v>516</v>
      </c>
      <c r="E179" s="534" t="s">
        <v>601</v>
      </c>
      <c r="F179" s="535" t="s">
        <v>602</v>
      </c>
      <c r="G179" s="536" t="s">
        <v>223</v>
      </c>
      <c r="H179" s="537">
        <v>6</v>
      </c>
      <c r="I179" s="560"/>
      <c r="J179" s="356">
        <f>ROUND(I179*H179,2)</f>
        <v>0</v>
      </c>
      <c r="K179" s="535" t="s">
        <v>519</v>
      </c>
      <c r="L179" s="292"/>
      <c r="M179" s="561" t="s">
        <v>771</v>
      </c>
      <c r="N179" s="358" t="s">
        <v>2877</v>
      </c>
      <c r="P179" s="359">
        <f>O179*H179</f>
        <v>0</v>
      </c>
      <c r="Q179" s="359">
        <v>1.2600000000000001E-3</v>
      </c>
      <c r="R179" s="359">
        <f>Q179*H179</f>
        <v>7.5600000000000007E-3</v>
      </c>
      <c r="S179" s="359">
        <v>0</v>
      </c>
      <c r="T179" s="359">
        <f>S179*H179</f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2222</v>
      </c>
      <c r="BM179" s="361" t="s">
        <v>3822</v>
      </c>
    </row>
    <row r="180" spans="2:65" s="291" customFormat="1" ht="12.75" x14ac:dyDescent="0.2">
      <c r="B180" s="292"/>
      <c r="D180" s="458" t="s">
        <v>3704</v>
      </c>
      <c r="F180" s="562" t="s">
        <v>3823</v>
      </c>
      <c r="I180" s="467"/>
      <c r="L180" s="292"/>
      <c r="M180" s="363"/>
      <c r="U180" s="364"/>
      <c r="AT180" s="284" t="s">
        <v>3704</v>
      </c>
      <c r="AU180" s="284" t="s">
        <v>47</v>
      </c>
    </row>
    <row r="181" spans="2:65" s="291" customFormat="1" ht="33" customHeight="1" x14ac:dyDescent="0.2">
      <c r="B181" s="355"/>
      <c r="C181" s="533" t="s">
        <v>49</v>
      </c>
      <c r="D181" s="533" t="s">
        <v>516</v>
      </c>
      <c r="E181" s="534" t="s">
        <v>603</v>
      </c>
      <c r="F181" s="535" t="s">
        <v>604</v>
      </c>
      <c r="G181" s="536" t="s">
        <v>223</v>
      </c>
      <c r="H181" s="537">
        <v>39</v>
      </c>
      <c r="I181" s="560"/>
      <c r="J181" s="356">
        <f>ROUND(I181*H181,2)</f>
        <v>0</v>
      </c>
      <c r="K181" s="535" t="s">
        <v>519</v>
      </c>
      <c r="L181" s="292"/>
      <c r="M181" s="561" t="s">
        <v>771</v>
      </c>
      <c r="N181" s="358" t="s">
        <v>2877</v>
      </c>
      <c r="P181" s="359">
        <f>O181*H181</f>
        <v>0</v>
      </c>
      <c r="Q181" s="359">
        <v>1.5299999999999999E-3</v>
      </c>
      <c r="R181" s="359">
        <f>Q181*H181</f>
        <v>5.9669999999999994E-2</v>
      </c>
      <c r="S181" s="359">
        <v>0</v>
      </c>
      <c r="T181" s="359">
        <f>S181*H181</f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2222</v>
      </c>
      <c r="BM181" s="361" t="s">
        <v>3824</v>
      </c>
    </row>
    <row r="182" spans="2:65" s="291" customFormat="1" ht="12.75" x14ac:dyDescent="0.2">
      <c r="B182" s="292"/>
      <c r="D182" s="458" t="s">
        <v>3704</v>
      </c>
      <c r="F182" s="562" t="s">
        <v>3825</v>
      </c>
      <c r="I182" s="467"/>
      <c r="L182" s="292"/>
      <c r="M182" s="363"/>
      <c r="U182" s="364"/>
      <c r="AT182" s="284" t="s">
        <v>3704</v>
      </c>
      <c r="AU182" s="284" t="s">
        <v>47</v>
      </c>
    </row>
    <row r="183" spans="2:65" s="291" customFormat="1" ht="33" customHeight="1" x14ac:dyDescent="0.2">
      <c r="B183" s="355"/>
      <c r="C183" s="533" t="s">
        <v>51</v>
      </c>
      <c r="D183" s="533" t="s">
        <v>516</v>
      </c>
      <c r="E183" s="534" t="s">
        <v>605</v>
      </c>
      <c r="F183" s="535" t="s">
        <v>606</v>
      </c>
      <c r="G183" s="536" t="s">
        <v>223</v>
      </c>
      <c r="H183" s="537">
        <v>35</v>
      </c>
      <c r="I183" s="560"/>
      <c r="J183" s="356">
        <f>ROUND(I183*H183,2)</f>
        <v>0</v>
      </c>
      <c r="K183" s="535" t="s">
        <v>519</v>
      </c>
      <c r="L183" s="292"/>
      <c r="M183" s="561" t="s">
        <v>771</v>
      </c>
      <c r="N183" s="358" t="s">
        <v>2877</v>
      </c>
      <c r="P183" s="359">
        <f>O183*H183</f>
        <v>0</v>
      </c>
      <c r="Q183" s="359">
        <v>2.8400000000000001E-3</v>
      </c>
      <c r="R183" s="359">
        <f>Q183*H183</f>
        <v>9.9400000000000002E-2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3826</v>
      </c>
    </row>
    <row r="184" spans="2:65" s="291" customFormat="1" ht="12.75" x14ac:dyDescent="0.2">
      <c r="B184" s="292"/>
      <c r="D184" s="458" t="s">
        <v>3704</v>
      </c>
      <c r="F184" s="562" t="s">
        <v>3827</v>
      </c>
      <c r="I184" s="467"/>
      <c r="L184" s="292"/>
      <c r="M184" s="363"/>
      <c r="U184" s="364"/>
      <c r="AT184" s="284" t="s">
        <v>3704</v>
      </c>
      <c r="AU184" s="284" t="s">
        <v>47</v>
      </c>
    </row>
    <row r="185" spans="2:65" s="291" customFormat="1" ht="55.5" customHeight="1" x14ac:dyDescent="0.2">
      <c r="B185" s="355"/>
      <c r="C185" s="533" t="s">
        <v>3828</v>
      </c>
      <c r="D185" s="533" t="s">
        <v>516</v>
      </c>
      <c r="E185" s="534" t="s">
        <v>607</v>
      </c>
      <c r="F185" s="535" t="s">
        <v>608</v>
      </c>
      <c r="G185" s="536" t="s">
        <v>223</v>
      </c>
      <c r="H185" s="537">
        <v>78</v>
      </c>
      <c r="I185" s="560"/>
      <c r="J185" s="356">
        <f>ROUND(I185*H185,2)</f>
        <v>0</v>
      </c>
      <c r="K185" s="535" t="s">
        <v>519</v>
      </c>
      <c r="L185" s="292"/>
      <c r="M185" s="561" t="s">
        <v>771</v>
      </c>
      <c r="N185" s="358" t="s">
        <v>2877</v>
      </c>
      <c r="P185" s="359">
        <f>O185*H185</f>
        <v>0</v>
      </c>
      <c r="Q185" s="359">
        <v>6.9999999999999994E-5</v>
      </c>
      <c r="R185" s="359">
        <f>Q185*H185</f>
        <v>5.4599999999999996E-3</v>
      </c>
      <c r="S185" s="359">
        <v>0</v>
      </c>
      <c r="T185" s="359">
        <f>S185*H185</f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2874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3829</v>
      </c>
    </row>
    <row r="186" spans="2:65" s="291" customFormat="1" ht="12.75" x14ac:dyDescent="0.2">
      <c r="B186" s="292"/>
      <c r="D186" s="458" t="s">
        <v>3704</v>
      </c>
      <c r="F186" s="562" t="s">
        <v>3830</v>
      </c>
      <c r="I186" s="467"/>
      <c r="L186" s="292"/>
      <c r="M186" s="363"/>
      <c r="U186" s="364"/>
      <c r="AT186" s="284" t="s">
        <v>3704</v>
      </c>
      <c r="AU186" s="284" t="s">
        <v>47</v>
      </c>
    </row>
    <row r="187" spans="2:65" s="291" customFormat="1" ht="55.5" customHeight="1" x14ac:dyDescent="0.2">
      <c r="B187" s="355"/>
      <c r="C187" s="533" t="s">
        <v>3831</v>
      </c>
      <c r="D187" s="533" t="s">
        <v>516</v>
      </c>
      <c r="E187" s="534" t="s">
        <v>609</v>
      </c>
      <c r="F187" s="535" t="s">
        <v>610</v>
      </c>
      <c r="G187" s="536" t="s">
        <v>223</v>
      </c>
      <c r="H187" s="537">
        <v>80</v>
      </c>
      <c r="I187" s="560"/>
      <c r="J187" s="356">
        <f>ROUND(I187*H187,2)</f>
        <v>0</v>
      </c>
      <c r="K187" s="535" t="s">
        <v>519</v>
      </c>
      <c r="L187" s="292"/>
      <c r="M187" s="561" t="s">
        <v>771</v>
      </c>
      <c r="N187" s="358" t="s">
        <v>2877</v>
      </c>
      <c r="P187" s="359">
        <f>O187*H187</f>
        <v>0</v>
      </c>
      <c r="Q187" s="359">
        <v>9.0000000000000006E-5</v>
      </c>
      <c r="R187" s="359">
        <f>Q187*H187</f>
        <v>7.2000000000000007E-3</v>
      </c>
      <c r="S187" s="359">
        <v>0</v>
      </c>
      <c r="T187" s="359">
        <f>S187*H187</f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2874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2222</v>
      </c>
      <c r="BM187" s="361" t="s">
        <v>3832</v>
      </c>
    </row>
    <row r="188" spans="2:65" s="291" customFormat="1" ht="12.75" x14ac:dyDescent="0.2">
      <c r="B188" s="292"/>
      <c r="D188" s="458" t="s">
        <v>3704</v>
      </c>
      <c r="F188" s="562" t="s">
        <v>3833</v>
      </c>
      <c r="I188" s="467"/>
      <c r="L188" s="292"/>
      <c r="M188" s="363"/>
      <c r="U188" s="364"/>
      <c r="AT188" s="284" t="s">
        <v>3704</v>
      </c>
      <c r="AU188" s="284" t="s">
        <v>47</v>
      </c>
    </row>
    <row r="189" spans="2:65" s="291" customFormat="1" ht="24.4" customHeight="1" x14ac:dyDescent="0.2">
      <c r="B189" s="355"/>
      <c r="C189" s="533" t="s">
        <v>3834</v>
      </c>
      <c r="D189" s="533" t="s">
        <v>516</v>
      </c>
      <c r="E189" s="534" t="s">
        <v>611</v>
      </c>
      <c r="F189" s="535" t="s">
        <v>612</v>
      </c>
      <c r="G189" s="536" t="s">
        <v>99</v>
      </c>
      <c r="H189" s="537">
        <v>15</v>
      </c>
      <c r="I189" s="560"/>
      <c r="J189" s="356">
        <f>ROUND(I189*H189,2)</f>
        <v>0</v>
      </c>
      <c r="K189" s="535" t="s">
        <v>519</v>
      </c>
      <c r="L189" s="292"/>
      <c r="M189" s="561" t="s">
        <v>771</v>
      </c>
      <c r="N189" s="358" t="s">
        <v>2877</v>
      </c>
      <c r="P189" s="359">
        <f>O189*H189</f>
        <v>0</v>
      </c>
      <c r="Q189" s="359">
        <v>0</v>
      </c>
      <c r="R189" s="359">
        <f>Q189*H189</f>
        <v>0</v>
      </c>
      <c r="S189" s="359">
        <v>0</v>
      </c>
      <c r="T189" s="359">
        <f>S189*H189</f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2874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3835</v>
      </c>
    </row>
    <row r="190" spans="2:65" s="291" customFormat="1" ht="12.75" x14ac:dyDescent="0.2">
      <c r="B190" s="292"/>
      <c r="D190" s="458" t="s">
        <v>3704</v>
      </c>
      <c r="F190" s="562" t="s">
        <v>3836</v>
      </c>
      <c r="I190" s="467"/>
      <c r="L190" s="292"/>
      <c r="M190" s="363"/>
      <c r="U190" s="364"/>
      <c r="AT190" s="284" t="s">
        <v>3704</v>
      </c>
      <c r="AU190" s="284" t="s">
        <v>47</v>
      </c>
    </row>
    <row r="191" spans="2:65" s="291" customFormat="1" ht="33" customHeight="1" x14ac:dyDescent="0.2">
      <c r="B191" s="355"/>
      <c r="C191" s="533" t="s">
        <v>3837</v>
      </c>
      <c r="D191" s="533" t="s">
        <v>516</v>
      </c>
      <c r="E191" s="534" t="s">
        <v>613</v>
      </c>
      <c r="F191" s="535" t="s">
        <v>614</v>
      </c>
      <c r="G191" s="536" t="s">
        <v>99</v>
      </c>
      <c r="H191" s="537">
        <v>2</v>
      </c>
      <c r="I191" s="560"/>
      <c r="J191" s="356">
        <f>ROUND(I191*H191,2)</f>
        <v>0</v>
      </c>
      <c r="K191" s="535" t="s">
        <v>519</v>
      </c>
      <c r="L191" s="292"/>
      <c r="M191" s="561" t="s">
        <v>771</v>
      </c>
      <c r="N191" s="358" t="s">
        <v>2877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2874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3838</v>
      </c>
    </row>
    <row r="192" spans="2:65" s="291" customFormat="1" ht="12.75" x14ac:dyDescent="0.2">
      <c r="B192" s="292"/>
      <c r="D192" s="458" t="s">
        <v>3704</v>
      </c>
      <c r="F192" s="562" t="s">
        <v>3839</v>
      </c>
      <c r="I192" s="467"/>
      <c r="L192" s="292"/>
      <c r="M192" s="363"/>
      <c r="U192" s="364"/>
      <c r="AT192" s="284" t="s">
        <v>3704</v>
      </c>
      <c r="AU192" s="284" t="s">
        <v>47</v>
      </c>
    </row>
    <row r="193" spans="2:65" s="291" customFormat="1" ht="33" customHeight="1" x14ac:dyDescent="0.2">
      <c r="B193" s="355"/>
      <c r="C193" s="533" t="s">
        <v>3840</v>
      </c>
      <c r="D193" s="533" t="s">
        <v>516</v>
      </c>
      <c r="E193" s="534" t="s">
        <v>615</v>
      </c>
      <c r="F193" s="535" t="s">
        <v>616</v>
      </c>
      <c r="G193" s="536" t="s">
        <v>99</v>
      </c>
      <c r="H193" s="537">
        <v>4</v>
      </c>
      <c r="I193" s="560"/>
      <c r="J193" s="356">
        <f>ROUND(I193*H193,2)</f>
        <v>0</v>
      </c>
      <c r="K193" s="535" t="s">
        <v>519</v>
      </c>
      <c r="L193" s="292"/>
      <c r="M193" s="561" t="s">
        <v>771</v>
      </c>
      <c r="N193" s="358" t="s">
        <v>2877</v>
      </c>
      <c r="P193" s="359">
        <f>O193*H193</f>
        <v>0</v>
      </c>
      <c r="Q193" s="359">
        <v>8.0000000000000004E-4</v>
      </c>
      <c r="R193" s="359">
        <f>Q193*H193</f>
        <v>3.2000000000000002E-3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3841</v>
      </c>
    </row>
    <row r="194" spans="2:65" s="291" customFormat="1" ht="12.75" x14ac:dyDescent="0.2">
      <c r="B194" s="292"/>
      <c r="D194" s="458" t="s">
        <v>3704</v>
      </c>
      <c r="F194" s="562" t="s">
        <v>3842</v>
      </c>
      <c r="I194" s="467"/>
      <c r="L194" s="292"/>
      <c r="M194" s="363"/>
      <c r="U194" s="364"/>
      <c r="AT194" s="284" t="s">
        <v>3704</v>
      </c>
      <c r="AU194" s="284" t="s">
        <v>47</v>
      </c>
    </row>
    <row r="195" spans="2:65" s="291" customFormat="1" ht="24.4" customHeight="1" x14ac:dyDescent="0.2">
      <c r="B195" s="355"/>
      <c r="C195" s="533" t="s">
        <v>5010</v>
      </c>
      <c r="D195" s="533" t="s">
        <v>516</v>
      </c>
      <c r="E195" s="534" t="s">
        <v>5011</v>
      </c>
      <c r="F195" s="535" t="s">
        <v>5012</v>
      </c>
      <c r="G195" s="536" t="s">
        <v>99</v>
      </c>
      <c r="H195" s="537">
        <v>1</v>
      </c>
      <c r="I195" s="560"/>
      <c r="J195" s="356">
        <f>ROUND(I195*H195,2)</f>
        <v>0</v>
      </c>
      <c r="K195" s="535" t="s">
        <v>771</v>
      </c>
      <c r="L195" s="292"/>
      <c r="M195" s="561" t="s">
        <v>771</v>
      </c>
      <c r="N195" s="358" t="s">
        <v>2877</v>
      </c>
      <c r="P195" s="359">
        <f>O195*H195</f>
        <v>0</v>
      </c>
      <c r="Q195" s="359">
        <v>0</v>
      </c>
      <c r="R195" s="359">
        <f>Q195*H195</f>
        <v>0</v>
      </c>
      <c r="S195" s="359">
        <v>0</v>
      </c>
      <c r="T195" s="359">
        <f>S195*H195</f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2874</v>
      </c>
      <c r="BE195" s="362">
        <f>IF(N195="základní",J195,0)</f>
        <v>0</v>
      </c>
      <c r="BF195" s="362">
        <f>IF(N195="snížená",J195,0)</f>
        <v>0</v>
      </c>
      <c r="BG195" s="362">
        <f>IF(N195="zákl. přenesená",J195,0)</f>
        <v>0</v>
      </c>
      <c r="BH195" s="362">
        <f>IF(N195="sníž. přenesená",J195,0)</f>
        <v>0</v>
      </c>
      <c r="BI195" s="362">
        <f>IF(N195="nulová",J195,0)</f>
        <v>0</v>
      </c>
      <c r="BJ195" s="284" t="s">
        <v>45</v>
      </c>
      <c r="BK195" s="362">
        <f>ROUND(I195*H195,2)</f>
        <v>0</v>
      </c>
      <c r="BL195" s="284" t="s">
        <v>2222</v>
      </c>
      <c r="BM195" s="361" t="s">
        <v>5013</v>
      </c>
    </row>
    <row r="196" spans="2:65" s="291" customFormat="1" ht="21.75" customHeight="1" x14ac:dyDescent="0.2">
      <c r="B196" s="355"/>
      <c r="C196" s="533" t="s">
        <v>3843</v>
      </c>
      <c r="D196" s="533" t="s">
        <v>516</v>
      </c>
      <c r="E196" s="534" t="s">
        <v>617</v>
      </c>
      <c r="F196" s="535" t="s">
        <v>618</v>
      </c>
      <c r="G196" s="536" t="s">
        <v>99</v>
      </c>
      <c r="H196" s="537">
        <v>1</v>
      </c>
      <c r="I196" s="560"/>
      <c r="J196" s="356">
        <f>ROUND(I196*H196,2)</f>
        <v>0</v>
      </c>
      <c r="K196" s="535" t="s">
        <v>619</v>
      </c>
      <c r="L196" s="292"/>
      <c r="M196" s="561" t="s">
        <v>771</v>
      </c>
      <c r="N196" s="358" t="s">
        <v>2877</v>
      </c>
      <c r="P196" s="359">
        <f>O196*H196</f>
        <v>0</v>
      </c>
      <c r="Q196" s="359">
        <v>7.6000000000000004E-4</v>
      </c>
      <c r="R196" s="359">
        <f>Q196*H196</f>
        <v>7.6000000000000004E-4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3844</v>
      </c>
    </row>
    <row r="197" spans="2:65" s="291" customFormat="1" ht="12.75" x14ac:dyDescent="0.2">
      <c r="B197" s="292"/>
      <c r="D197" s="458" t="s">
        <v>3704</v>
      </c>
      <c r="F197" s="562" t="s">
        <v>3845</v>
      </c>
      <c r="I197" s="467"/>
      <c r="L197" s="292"/>
      <c r="M197" s="363"/>
      <c r="U197" s="364"/>
      <c r="AT197" s="284" t="s">
        <v>3704</v>
      </c>
      <c r="AU197" s="284" t="s">
        <v>47</v>
      </c>
    </row>
    <row r="198" spans="2:65" s="291" customFormat="1" ht="21.75" customHeight="1" x14ac:dyDescent="0.2">
      <c r="B198" s="355"/>
      <c r="C198" s="533" t="s">
        <v>3846</v>
      </c>
      <c r="D198" s="533" t="s">
        <v>516</v>
      </c>
      <c r="E198" s="534" t="s">
        <v>621</v>
      </c>
      <c r="F198" s="535" t="s">
        <v>622</v>
      </c>
      <c r="G198" s="536" t="s">
        <v>99</v>
      </c>
      <c r="H198" s="537">
        <v>1</v>
      </c>
      <c r="I198" s="560"/>
      <c r="J198" s="356">
        <f>ROUND(I198*H198,2)</f>
        <v>0</v>
      </c>
      <c r="K198" s="535" t="s">
        <v>619</v>
      </c>
      <c r="L198" s="292"/>
      <c r="M198" s="561" t="s">
        <v>771</v>
      </c>
      <c r="N198" s="358" t="s">
        <v>2877</v>
      </c>
      <c r="P198" s="359">
        <f>O198*H198</f>
        <v>0</v>
      </c>
      <c r="Q198" s="359">
        <v>1.3600000000000001E-3</v>
      </c>
      <c r="R198" s="359">
        <f>Q198*H198</f>
        <v>1.3600000000000001E-3</v>
      </c>
      <c r="S198" s="359">
        <v>0</v>
      </c>
      <c r="T198" s="359">
        <f>S198*H198</f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2874</v>
      </c>
      <c r="BE198" s="362">
        <f>IF(N198="základní",J198,0)</f>
        <v>0</v>
      </c>
      <c r="BF198" s="362">
        <f>IF(N198="snížená",J198,0)</f>
        <v>0</v>
      </c>
      <c r="BG198" s="362">
        <f>IF(N198="zákl. přenesená",J198,0)</f>
        <v>0</v>
      </c>
      <c r="BH198" s="362">
        <f>IF(N198="sníž. přenesená",J198,0)</f>
        <v>0</v>
      </c>
      <c r="BI198" s="362">
        <f>IF(N198="nulová",J198,0)</f>
        <v>0</v>
      </c>
      <c r="BJ198" s="284" t="s">
        <v>45</v>
      </c>
      <c r="BK198" s="362">
        <f>ROUND(I198*H198,2)</f>
        <v>0</v>
      </c>
      <c r="BL198" s="284" t="s">
        <v>2222</v>
      </c>
      <c r="BM198" s="361" t="s">
        <v>3847</v>
      </c>
    </row>
    <row r="199" spans="2:65" s="291" customFormat="1" ht="12.75" x14ac:dyDescent="0.2">
      <c r="B199" s="292"/>
      <c r="D199" s="458" t="s">
        <v>3704</v>
      </c>
      <c r="F199" s="562" t="s">
        <v>3848</v>
      </c>
      <c r="I199" s="467"/>
      <c r="L199" s="292"/>
      <c r="M199" s="363"/>
      <c r="U199" s="364"/>
      <c r="AT199" s="284" t="s">
        <v>3704</v>
      </c>
      <c r="AU199" s="284" t="s">
        <v>47</v>
      </c>
    </row>
    <row r="200" spans="2:65" s="291" customFormat="1" ht="21.75" customHeight="1" x14ac:dyDescent="0.2">
      <c r="B200" s="355"/>
      <c r="C200" s="533" t="s">
        <v>3849</v>
      </c>
      <c r="D200" s="533" t="s">
        <v>516</v>
      </c>
      <c r="E200" s="534" t="s">
        <v>3850</v>
      </c>
      <c r="F200" s="535" t="s">
        <v>3851</v>
      </c>
      <c r="G200" s="536" t="s">
        <v>99</v>
      </c>
      <c r="H200" s="537">
        <v>1</v>
      </c>
      <c r="I200" s="560"/>
      <c r="J200" s="356">
        <f>ROUND(I200*H200,2)</f>
        <v>0</v>
      </c>
      <c r="K200" s="535" t="s">
        <v>519</v>
      </c>
      <c r="L200" s="292"/>
      <c r="M200" s="561" t="s">
        <v>771</v>
      </c>
      <c r="N200" s="358" t="s">
        <v>2877</v>
      </c>
      <c r="P200" s="359">
        <f>O200*H200</f>
        <v>0</v>
      </c>
      <c r="Q200" s="359">
        <v>1.8799999999999999E-3</v>
      </c>
      <c r="R200" s="359">
        <f>Q200*H200</f>
        <v>1.8799999999999999E-3</v>
      </c>
      <c r="S200" s="359">
        <v>0</v>
      </c>
      <c r="T200" s="359">
        <f>S200*H200</f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2874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2222</v>
      </c>
      <c r="BM200" s="361" t="s">
        <v>3852</v>
      </c>
    </row>
    <row r="201" spans="2:65" s="291" customFormat="1" ht="12.75" x14ac:dyDescent="0.2">
      <c r="B201" s="292"/>
      <c r="D201" s="458" t="s">
        <v>3704</v>
      </c>
      <c r="F201" s="562" t="s">
        <v>3853</v>
      </c>
      <c r="I201" s="467"/>
      <c r="L201" s="292"/>
      <c r="M201" s="363"/>
      <c r="U201" s="364"/>
      <c r="AT201" s="284" t="s">
        <v>3704</v>
      </c>
      <c r="AU201" s="284" t="s">
        <v>47</v>
      </c>
    </row>
    <row r="202" spans="2:65" s="291" customFormat="1" ht="44.25" customHeight="1" x14ac:dyDescent="0.2">
      <c r="B202" s="355"/>
      <c r="C202" s="533" t="s">
        <v>3854</v>
      </c>
      <c r="D202" s="533" t="s">
        <v>516</v>
      </c>
      <c r="E202" s="534" t="s">
        <v>623</v>
      </c>
      <c r="F202" s="535" t="s">
        <v>624</v>
      </c>
      <c r="G202" s="536" t="s">
        <v>150</v>
      </c>
      <c r="H202" s="537">
        <v>0.27700000000000002</v>
      </c>
      <c r="I202" s="560"/>
      <c r="J202" s="356">
        <f>ROUND(I202*H202,2)</f>
        <v>0</v>
      </c>
      <c r="K202" s="535" t="s">
        <v>519</v>
      </c>
      <c r="L202" s="292"/>
      <c r="M202" s="561" t="s">
        <v>771</v>
      </c>
      <c r="N202" s="358" t="s">
        <v>2877</v>
      </c>
      <c r="P202" s="359">
        <f>O202*H202</f>
        <v>0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2874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3855</v>
      </c>
    </row>
    <row r="203" spans="2:65" s="291" customFormat="1" ht="12.75" x14ac:dyDescent="0.2">
      <c r="B203" s="292"/>
      <c r="D203" s="458" t="s">
        <v>3704</v>
      </c>
      <c r="F203" s="562" t="s">
        <v>3856</v>
      </c>
      <c r="I203" s="467"/>
      <c r="L203" s="292"/>
      <c r="M203" s="363"/>
      <c r="U203" s="364"/>
      <c r="AT203" s="284" t="s">
        <v>3704</v>
      </c>
      <c r="AU203" s="284" t="s">
        <v>47</v>
      </c>
    </row>
    <row r="204" spans="2:65" s="343" customFormat="1" ht="22.9" customHeight="1" x14ac:dyDescent="0.2">
      <c r="B204" s="344"/>
      <c r="D204" s="345" t="s">
        <v>514</v>
      </c>
      <c r="E204" s="353" t="s">
        <v>625</v>
      </c>
      <c r="F204" s="353" t="s">
        <v>626</v>
      </c>
      <c r="I204" s="468"/>
      <c r="J204" s="354">
        <f>BK204</f>
        <v>0</v>
      </c>
      <c r="L204" s="344"/>
      <c r="M204" s="348"/>
      <c r="P204" s="349">
        <f>SUM(P205:P247)</f>
        <v>0</v>
      </c>
      <c r="R204" s="349">
        <f>SUM(R205:R247)</f>
        <v>0.15748999999999999</v>
      </c>
      <c r="T204" s="349">
        <f>SUM(T205:T247)</f>
        <v>3.8790000000000005E-2</v>
      </c>
      <c r="U204" s="380"/>
      <c r="AR204" s="345" t="s">
        <v>47</v>
      </c>
      <c r="AT204" s="351" t="s">
        <v>514</v>
      </c>
      <c r="AU204" s="351" t="s">
        <v>45</v>
      </c>
      <c r="AY204" s="345" t="s">
        <v>2874</v>
      </c>
      <c r="BK204" s="352">
        <f>SUM(BK205:BK247)</f>
        <v>0</v>
      </c>
    </row>
    <row r="205" spans="2:65" s="291" customFormat="1" ht="24.4" customHeight="1" x14ac:dyDescent="0.2">
      <c r="B205" s="355"/>
      <c r="C205" s="533" t="s">
        <v>3857</v>
      </c>
      <c r="D205" s="533" t="s">
        <v>516</v>
      </c>
      <c r="E205" s="534" t="s">
        <v>3858</v>
      </c>
      <c r="F205" s="535" t="s">
        <v>3859</v>
      </c>
      <c r="G205" s="536" t="s">
        <v>223</v>
      </c>
      <c r="H205" s="537">
        <v>30</v>
      </c>
      <c r="I205" s="560"/>
      <c r="J205" s="356">
        <f>ROUND(I205*H205,2)</f>
        <v>0</v>
      </c>
      <c r="K205" s="535" t="s">
        <v>771</v>
      </c>
      <c r="L205" s="292"/>
      <c r="M205" s="561" t="s">
        <v>771</v>
      </c>
      <c r="N205" s="358" t="s">
        <v>2877</v>
      </c>
      <c r="P205" s="359">
        <f>O205*H205</f>
        <v>0</v>
      </c>
      <c r="Q205" s="359">
        <v>0</v>
      </c>
      <c r="R205" s="359">
        <f>Q205*H205</f>
        <v>0</v>
      </c>
      <c r="S205" s="359">
        <v>0</v>
      </c>
      <c r="T205" s="359">
        <f>S205*H205</f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2874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3860</v>
      </c>
    </row>
    <row r="206" spans="2:65" s="291" customFormat="1" ht="16.5" customHeight="1" x14ac:dyDescent="0.2">
      <c r="B206" s="355"/>
      <c r="C206" s="533" t="s">
        <v>55</v>
      </c>
      <c r="D206" s="533" t="s">
        <v>516</v>
      </c>
      <c r="E206" s="534" t="s">
        <v>627</v>
      </c>
      <c r="F206" s="535" t="s">
        <v>628</v>
      </c>
      <c r="G206" s="536" t="s">
        <v>303</v>
      </c>
      <c r="H206" s="537">
        <v>5</v>
      </c>
      <c r="I206" s="560"/>
      <c r="J206" s="356">
        <f>ROUND(I206*H206,2)</f>
        <v>0</v>
      </c>
      <c r="K206" s="535" t="s">
        <v>771</v>
      </c>
      <c r="L206" s="292"/>
      <c r="M206" s="561" t="s">
        <v>771</v>
      </c>
      <c r="N206" s="358" t="s">
        <v>2877</v>
      </c>
      <c r="P206" s="359">
        <f>O206*H206</f>
        <v>0</v>
      </c>
      <c r="Q206" s="359">
        <v>0</v>
      </c>
      <c r="R206" s="359">
        <f>Q206*H206</f>
        <v>0</v>
      </c>
      <c r="S206" s="359">
        <v>0</v>
      </c>
      <c r="T206" s="359">
        <f>S206*H206</f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2874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2222</v>
      </c>
      <c r="BM206" s="361" t="s">
        <v>3861</v>
      </c>
    </row>
    <row r="207" spans="2:65" s="291" customFormat="1" ht="24.4" customHeight="1" x14ac:dyDescent="0.2">
      <c r="B207" s="355"/>
      <c r="C207" s="533" t="s">
        <v>3862</v>
      </c>
      <c r="D207" s="533" t="s">
        <v>516</v>
      </c>
      <c r="E207" s="534" t="s">
        <v>629</v>
      </c>
      <c r="F207" s="535" t="s">
        <v>630</v>
      </c>
      <c r="G207" s="536" t="s">
        <v>303</v>
      </c>
      <c r="H207" s="537">
        <v>1</v>
      </c>
      <c r="I207" s="560"/>
      <c r="J207" s="356">
        <f>ROUND(I207*H207,2)</f>
        <v>0</v>
      </c>
      <c r="K207" s="535" t="s">
        <v>771</v>
      </c>
      <c r="L207" s="292"/>
      <c r="M207" s="561" t="s">
        <v>771</v>
      </c>
      <c r="N207" s="358" t="s">
        <v>2877</v>
      </c>
      <c r="P207" s="359">
        <f>O207*H207</f>
        <v>0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2874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3863</v>
      </c>
    </row>
    <row r="208" spans="2:65" s="291" customFormat="1" ht="24.4" customHeight="1" x14ac:dyDescent="0.2">
      <c r="B208" s="355"/>
      <c r="C208" s="533" t="s">
        <v>2218</v>
      </c>
      <c r="D208" s="533" t="s">
        <v>516</v>
      </c>
      <c r="E208" s="534" t="s">
        <v>631</v>
      </c>
      <c r="F208" s="535" t="s">
        <v>632</v>
      </c>
      <c r="G208" s="536" t="s">
        <v>97</v>
      </c>
      <c r="H208" s="537">
        <v>1</v>
      </c>
      <c r="I208" s="560"/>
      <c r="J208" s="356">
        <f>ROUND(I208*H208,2)</f>
        <v>0</v>
      </c>
      <c r="K208" s="535" t="s">
        <v>519</v>
      </c>
      <c r="L208" s="292"/>
      <c r="M208" s="561" t="s">
        <v>771</v>
      </c>
      <c r="N208" s="358" t="s">
        <v>2877</v>
      </c>
      <c r="P208" s="359">
        <f>O208*H208</f>
        <v>0</v>
      </c>
      <c r="Q208" s="359">
        <v>0</v>
      </c>
      <c r="R208" s="359">
        <f>Q208*H208</f>
        <v>0</v>
      </c>
      <c r="S208" s="359">
        <v>1.933E-2</v>
      </c>
      <c r="T208" s="359">
        <f>S208*H208</f>
        <v>1.933E-2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2874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2222</v>
      </c>
      <c r="BM208" s="361" t="s">
        <v>3864</v>
      </c>
    </row>
    <row r="209" spans="2:65" s="291" customFormat="1" ht="12.75" x14ac:dyDescent="0.2">
      <c r="B209" s="292"/>
      <c r="D209" s="458" t="s">
        <v>3704</v>
      </c>
      <c r="F209" s="562" t="s">
        <v>3865</v>
      </c>
      <c r="I209" s="467"/>
      <c r="L209" s="292"/>
      <c r="M209" s="363"/>
      <c r="U209" s="364"/>
      <c r="AT209" s="284" t="s">
        <v>3704</v>
      </c>
      <c r="AU209" s="284" t="s">
        <v>47</v>
      </c>
    </row>
    <row r="210" spans="2:65" s="291" customFormat="1" ht="24.4" customHeight="1" x14ac:dyDescent="0.2">
      <c r="B210" s="355"/>
      <c r="C210" s="533" t="s">
        <v>2220</v>
      </c>
      <c r="D210" s="533" t="s">
        <v>516</v>
      </c>
      <c r="E210" s="534" t="s">
        <v>633</v>
      </c>
      <c r="F210" s="535" t="s">
        <v>634</v>
      </c>
      <c r="G210" s="536" t="s">
        <v>99</v>
      </c>
      <c r="H210" s="537">
        <v>2</v>
      </c>
      <c r="I210" s="560"/>
      <c r="J210" s="356">
        <f>ROUND(I210*H210,2)</f>
        <v>0</v>
      </c>
      <c r="K210" s="535" t="s">
        <v>519</v>
      </c>
      <c r="L210" s="292"/>
      <c r="M210" s="561" t="s">
        <v>771</v>
      </c>
      <c r="N210" s="358" t="s">
        <v>2877</v>
      </c>
      <c r="P210" s="359">
        <f>O210*H210</f>
        <v>0</v>
      </c>
      <c r="Q210" s="359">
        <v>1.1900000000000001E-3</v>
      </c>
      <c r="R210" s="359">
        <f>Q210*H210</f>
        <v>2.3800000000000002E-3</v>
      </c>
      <c r="S210" s="359">
        <v>0</v>
      </c>
      <c r="T210" s="359">
        <f>S210*H210</f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2874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3866</v>
      </c>
    </row>
    <row r="211" spans="2:65" s="291" customFormat="1" ht="12.75" x14ac:dyDescent="0.2">
      <c r="B211" s="292"/>
      <c r="D211" s="458" t="s">
        <v>3704</v>
      </c>
      <c r="F211" s="562" t="s">
        <v>3867</v>
      </c>
      <c r="I211" s="467"/>
      <c r="L211" s="292"/>
      <c r="M211" s="363"/>
      <c r="U211" s="364"/>
      <c r="AT211" s="284" t="s">
        <v>3704</v>
      </c>
      <c r="AU211" s="284" t="s">
        <v>47</v>
      </c>
    </row>
    <row r="212" spans="2:65" s="291" customFormat="1" ht="24.4" customHeight="1" x14ac:dyDescent="0.2">
      <c r="B212" s="355"/>
      <c r="C212" s="538" t="s">
        <v>2221</v>
      </c>
      <c r="D212" s="538" t="s">
        <v>550</v>
      </c>
      <c r="E212" s="539" t="s">
        <v>635</v>
      </c>
      <c r="F212" s="540" t="s">
        <v>636</v>
      </c>
      <c r="G212" s="541" t="s">
        <v>99</v>
      </c>
      <c r="H212" s="542">
        <v>1</v>
      </c>
      <c r="I212" s="563"/>
      <c r="J212" s="365">
        <f>ROUND(I212*H212,2)</f>
        <v>0</v>
      </c>
      <c r="K212" s="540" t="s">
        <v>519</v>
      </c>
      <c r="L212" s="366"/>
      <c r="M212" s="564" t="s">
        <v>771</v>
      </c>
      <c r="N212" s="368" t="s">
        <v>2877</v>
      </c>
      <c r="P212" s="359">
        <f>O212*H212</f>
        <v>0</v>
      </c>
      <c r="Q212" s="359">
        <v>2.1899999999999999E-2</v>
      </c>
      <c r="R212" s="359">
        <f>Q212*H212</f>
        <v>2.1899999999999999E-2</v>
      </c>
      <c r="S212" s="359">
        <v>0</v>
      </c>
      <c r="T212" s="359">
        <f>S212*H212</f>
        <v>0</v>
      </c>
      <c r="U212" s="382" t="s">
        <v>771</v>
      </c>
      <c r="AR212" s="361" t="s">
        <v>2918</v>
      </c>
      <c r="AT212" s="361" t="s">
        <v>550</v>
      </c>
      <c r="AU212" s="361" t="s">
        <v>47</v>
      </c>
      <c r="AY212" s="284" t="s">
        <v>2874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2222</v>
      </c>
      <c r="BM212" s="361" t="s">
        <v>3868</v>
      </c>
    </row>
    <row r="213" spans="2:65" s="291" customFormat="1" ht="24.4" customHeight="1" x14ac:dyDescent="0.2">
      <c r="B213" s="355"/>
      <c r="C213" s="538" t="s">
        <v>2184</v>
      </c>
      <c r="D213" s="538" t="s">
        <v>550</v>
      </c>
      <c r="E213" s="539" t="s">
        <v>637</v>
      </c>
      <c r="F213" s="540" t="s">
        <v>638</v>
      </c>
      <c r="G213" s="541" t="s">
        <v>99</v>
      </c>
      <c r="H213" s="542">
        <v>1</v>
      </c>
      <c r="I213" s="563"/>
      <c r="J213" s="365">
        <f>ROUND(I213*H213,2)</f>
        <v>0</v>
      </c>
      <c r="K213" s="540" t="s">
        <v>519</v>
      </c>
      <c r="L213" s="366"/>
      <c r="M213" s="564" t="s">
        <v>771</v>
      </c>
      <c r="N213" s="368" t="s">
        <v>2877</v>
      </c>
      <c r="P213" s="359">
        <f>O213*H213</f>
        <v>0</v>
      </c>
      <c r="Q213" s="359">
        <v>1.4999999999999999E-2</v>
      </c>
      <c r="R213" s="359">
        <f>Q213*H213</f>
        <v>1.4999999999999999E-2</v>
      </c>
      <c r="S213" s="359">
        <v>0</v>
      </c>
      <c r="T213" s="359">
        <f>S213*H213</f>
        <v>0</v>
      </c>
      <c r="U213" s="382" t="s">
        <v>771</v>
      </c>
      <c r="AR213" s="361" t="s">
        <v>2918</v>
      </c>
      <c r="AT213" s="361" t="s">
        <v>550</v>
      </c>
      <c r="AU213" s="361" t="s">
        <v>47</v>
      </c>
      <c r="AY213" s="284" t="s">
        <v>2874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2222</v>
      </c>
      <c r="BM213" s="361" t="s">
        <v>3869</v>
      </c>
    </row>
    <row r="214" spans="2:65" s="291" customFormat="1" ht="24.4" customHeight="1" x14ac:dyDescent="0.2">
      <c r="B214" s="355"/>
      <c r="C214" s="533" t="s">
        <v>2222</v>
      </c>
      <c r="D214" s="533" t="s">
        <v>516</v>
      </c>
      <c r="E214" s="534" t="s">
        <v>639</v>
      </c>
      <c r="F214" s="535" t="s">
        <v>640</v>
      </c>
      <c r="G214" s="536" t="s">
        <v>99</v>
      </c>
      <c r="H214" s="537">
        <v>2</v>
      </c>
      <c r="I214" s="560"/>
      <c r="J214" s="356">
        <f>ROUND(I214*H214,2)</f>
        <v>0</v>
      </c>
      <c r="K214" s="535" t="s">
        <v>519</v>
      </c>
      <c r="L214" s="292"/>
      <c r="M214" s="561" t="s">
        <v>771</v>
      </c>
      <c r="N214" s="358" t="s">
        <v>2877</v>
      </c>
      <c r="P214" s="359">
        <f>O214*H214</f>
        <v>0</v>
      </c>
      <c r="Q214" s="359">
        <v>0</v>
      </c>
      <c r="R214" s="359">
        <f>Q214*H214</f>
        <v>0</v>
      </c>
      <c r="S214" s="359">
        <v>0</v>
      </c>
      <c r="T214" s="359">
        <f>S214*H214</f>
        <v>0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2874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2222</v>
      </c>
      <c r="BM214" s="361" t="s">
        <v>3870</v>
      </c>
    </row>
    <row r="215" spans="2:65" s="291" customFormat="1" ht="12.75" x14ac:dyDescent="0.2">
      <c r="B215" s="292"/>
      <c r="D215" s="458" t="s">
        <v>3704</v>
      </c>
      <c r="F215" s="562" t="s">
        <v>3871</v>
      </c>
      <c r="I215" s="467"/>
      <c r="L215" s="292"/>
      <c r="M215" s="363"/>
      <c r="U215" s="364"/>
      <c r="AT215" s="284" t="s">
        <v>3704</v>
      </c>
      <c r="AU215" s="284" t="s">
        <v>47</v>
      </c>
    </row>
    <row r="216" spans="2:65" s="291" customFormat="1" ht="16.5" customHeight="1" x14ac:dyDescent="0.2">
      <c r="B216" s="355"/>
      <c r="C216" s="538" t="s">
        <v>2223</v>
      </c>
      <c r="D216" s="538" t="s">
        <v>550</v>
      </c>
      <c r="E216" s="539" t="s">
        <v>641</v>
      </c>
      <c r="F216" s="540" t="s">
        <v>642</v>
      </c>
      <c r="G216" s="541" t="s">
        <v>99</v>
      </c>
      <c r="H216" s="542">
        <v>2</v>
      </c>
      <c r="I216" s="563"/>
      <c r="J216" s="365">
        <f>ROUND(I216*H216,2)</f>
        <v>0</v>
      </c>
      <c r="K216" s="540" t="s">
        <v>519</v>
      </c>
      <c r="L216" s="366"/>
      <c r="M216" s="564" t="s">
        <v>771</v>
      </c>
      <c r="N216" s="368" t="s">
        <v>2877</v>
      </c>
      <c r="P216" s="359">
        <f>O216*H216</f>
        <v>0</v>
      </c>
      <c r="Q216" s="359">
        <v>1.2800000000000001E-3</v>
      </c>
      <c r="R216" s="359">
        <f>Q216*H216</f>
        <v>2.5600000000000002E-3</v>
      </c>
      <c r="S216" s="359">
        <v>0</v>
      </c>
      <c r="T216" s="359">
        <f>S216*H216</f>
        <v>0</v>
      </c>
      <c r="U216" s="382" t="s">
        <v>771</v>
      </c>
      <c r="AR216" s="361" t="s">
        <v>2918</v>
      </c>
      <c r="AT216" s="361" t="s">
        <v>550</v>
      </c>
      <c r="AU216" s="361" t="s">
        <v>47</v>
      </c>
      <c r="AY216" s="284" t="s">
        <v>2874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2222</v>
      </c>
      <c r="BM216" s="361" t="s">
        <v>3872</v>
      </c>
    </row>
    <row r="217" spans="2:65" s="291" customFormat="1" ht="24.4" customHeight="1" x14ac:dyDescent="0.2">
      <c r="B217" s="355"/>
      <c r="C217" s="533" t="s">
        <v>2224</v>
      </c>
      <c r="D217" s="533" t="s">
        <v>516</v>
      </c>
      <c r="E217" s="534" t="s">
        <v>643</v>
      </c>
      <c r="F217" s="535" t="s">
        <v>644</v>
      </c>
      <c r="G217" s="536" t="s">
        <v>97</v>
      </c>
      <c r="H217" s="537">
        <v>2</v>
      </c>
      <c r="I217" s="560"/>
      <c r="J217" s="356">
        <f>ROUND(I217*H217,2)</f>
        <v>0</v>
      </c>
      <c r="K217" s="535" t="s">
        <v>519</v>
      </c>
      <c r="L217" s="292"/>
      <c r="M217" s="561" t="s">
        <v>771</v>
      </c>
      <c r="N217" s="358" t="s">
        <v>2877</v>
      </c>
      <c r="P217" s="359">
        <f>O217*H217</f>
        <v>0</v>
      </c>
      <c r="Q217" s="359">
        <v>1.6080000000000001E-2</v>
      </c>
      <c r="R217" s="359">
        <f>Q217*H217</f>
        <v>3.2160000000000001E-2</v>
      </c>
      <c r="S217" s="359">
        <v>0</v>
      </c>
      <c r="T217" s="359">
        <f>S217*H217</f>
        <v>0</v>
      </c>
      <c r="U217" s="382" t="s">
        <v>771</v>
      </c>
      <c r="AR217" s="361" t="s">
        <v>2222</v>
      </c>
      <c r="AT217" s="361" t="s">
        <v>516</v>
      </c>
      <c r="AU217" s="361" t="s">
        <v>47</v>
      </c>
      <c r="AY217" s="284" t="s">
        <v>2874</v>
      </c>
      <c r="BE217" s="362">
        <f>IF(N217="základní",J217,0)</f>
        <v>0</v>
      </c>
      <c r="BF217" s="362">
        <f>IF(N217="snížená",J217,0)</f>
        <v>0</v>
      </c>
      <c r="BG217" s="362">
        <f>IF(N217="zákl. přenesená",J217,0)</f>
        <v>0</v>
      </c>
      <c r="BH217" s="362">
        <f>IF(N217="sníž. přenesená",J217,0)</f>
        <v>0</v>
      </c>
      <c r="BI217" s="362">
        <f>IF(N217="nulová",J217,0)</f>
        <v>0</v>
      </c>
      <c r="BJ217" s="284" t="s">
        <v>45</v>
      </c>
      <c r="BK217" s="362">
        <f>ROUND(I217*H217,2)</f>
        <v>0</v>
      </c>
      <c r="BL217" s="284" t="s">
        <v>2222</v>
      </c>
      <c r="BM217" s="361" t="s">
        <v>3873</v>
      </c>
    </row>
    <row r="218" spans="2:65" s="291" customFormat="1" ht="12.75" x14ac:dyDescent="0.2">
      <c r="B218" s="292"/>
      <c r="D218" s="458" t="s">
        <v>3704</v>
      </c>
      <c r="F218" s="562" t="s">
        <v>3874</v>
      </c>
      <c r="I218" s="467"/>
      <c r="L218" s="292"/>
      <c r="M218" s="363"/>
      <c r="U218" s="364"/>
      <c r="AT218" s="284" t="s">
        <v>3704</v>
      </c>
      <c r="AU218" s="284" t="s">
        <v>47</v>
      </c>
    </row>
    <row r="219" spans="2:65" s="291" customFormat="1" ht="21.75" customHeight="1" x14ac:dyDescent="0.2">
      <c r="B219" s="355"/>
      <c r="C219" s="533" t="s">
        <v>2227</v>
      </c>
      <c r="D219" s="533" t="s">
        <v>516</v>
      </c>
      <c r="E219" s="534" t="s">
        <v>645</v>
      </c>
      <c r="F219" s="535" t="s">
        <v>646</v>
      </c>
      <c r="G219" s="536" t="s">
        <v>97</v>
      </c>
      <c r="H219" s="537">
        <v>1</v>
      </c>
      <c r="I219" s="560"/>
      <c r="J219" s="356">
        <f>ROUND(I219*H219,2)</f>
        <v>0</v>
      </c>
      <c r="K219" s="535" t="s">
        <v>519</v>
      </c>
      <c r="L219" s="292"/>
      <c r="M219" s="561" t="s">
        <v>771</v>
      </c>
      <c r="N219" s="358" t="s">
        <v>2877</v>
      </c>
      <c r="P219" s="359">
        <f>O219*H219</f>
        <v>0</v>
      </c>
      <c r="Q219" s="359">
        <v>0</v>
      </c>
      <c r="R219" s="359">
        <f>Q219*H219</f>
        <v>0</v>
      </c>
      <c r="S219" s="359">
        <v>1.9460000000000002E-2</v>
      </c>
      <c r="T219" s="359">
        <f>S219*H219</f>
        <v>1.9460000000000002E-2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2874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2222</v>
      </c>
      <c r="BM219" s="361" t="s">
        <v>3875</v>
      </c>
    </row>
    <row r="220" spans="2:65" s="291" customFormat="1" ht="12.75" x14ac:dyDescent="0.2">
      <c r="B220" s="292"/>
      <c r="D220" s="458" t="s">
        <v>3704</v>
      </c>
      <c r="F220" s="562" t="s">
        <v>3876</v>
      </c>
      <c r="I220" s="467"/>
      <c r="L220" s="292"/>
      <c r="M220" s="363"/>
      <c r="U220" s="364"/>
      <c r="AT220" s="284" t="s">
        <v>3704</v>
      </c>
      <c r="AU220" s="284" t="s">
        <v>47</v>
      </c>
    </row>
    <row r="221" spans="2:65" s="291" customFormat="1" ht="37.9" customHeight="1" x14ac:dyDescent="0.2">
      <c r="B221" s="355"/>
      <c r="C221" s="533" t="s">
        <v>2950</v>
      </c>
      <c r="D221" s="533" t="s">
        <v>516</v>
      </c>
      <c r="E221" s="534" t="s">
        <v>647</v>
      </c>
      <c r="F221" s="535" t="s">
        <v>648</v>
      </c>
      <c r="G221" s="536" t="s">
        <v>97</v>
      </c>
      <c r="H221" s="537">
        <v>2</v>
      </c>
      <c r="I221" s="560"/>
      <c r="J221" s="356">
        <f>ROUND(I221*H221,2)</f>
        <v>0</v>
      </c>
      <c r="K221" s="535" t="s">
        <v>519</v>
      </c>
      <c r="L221" s="292"/>
      <c r="M221" s="561" t="s">
        <v>771</v>
      </c>
      <c r="N221" s="358" t="s">
        <v>2877</v>
      </c>
      <c r="P221" s="359">
        <f>O221*H221</f>
        <v>0</v>
      </c>
      <c r="Q221" s="359">
        <v>1.4970000000000001E-2</v>
      </c>
      <c r="R221" s="359">
        <f>Q221*H221</f>
        <v>2.9940000000000001E-2</v>
      </c>
      <c r="S221" s="359">
        <v>0</v>
      </c>
      <c r="T221" s="359">
        <f>S221*H221</f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2874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2222</v>
      </c>
      <c r="BM221" s="361" t="s">
        <v>3877</v>
      </c>
    </row>
    <row r="222" spans="2:65" s="291" customFormat="1" ht="12.75" x14ac:dyDescent="0.2">
      <c r="B222" s="292"/>
      <c r="D222" s="458" t="s">
        <v>3704</v>
      </c>
      <c r="F222" s="562" t="s">
        <v>3878</v>
      </c>
      <c r="I222" s="467"/>
      <c r="L222" s="292"/>
      <c r="M222" s="363"/>
      <c r="U222" s="364"/>
      <c r="AT222" s="284" t="s">
        <v>3704</v>
      </c>
      <c r="AU222" s="284" t="s">
        <v>47</v>
      </c>
    </row>
    <row r="223" spans="2:65" s="291" customFormat="1" ht="37.9" customHeight="1" x14ac:dyDescent="0.2">
      <c r="B223" s="355"/>
      <c r="C223" s="533" t="s">
        <v>3879</v>
      </c>
      <c r="D223" s="533" t="s">
        <v>516</v>
      </c>
      <c r="E223" s="534" t="s">
        <v>649</v>
      </c>
      <c r="F223" s="535" t="s">
        <v>650</v>
      </c>
      <c r="G223" s="536" t="s">
        <v>97</v>
      </c>
      <c r="H223" s="537">
        <v>1</v>
      </c>
      <c r="I223" s="560"/>
      <c r="J223" s="356">
        <f>ROUND(I223*H223,2)</f>
        <v>0</v>
      </c>
      <c r="K223" s="535" t="s">
        <v>519</v>
      </c>
      <c r="L223" s="292"/>
      <c r="M223" s="561" t="s">
        <v>771</v>
      </c>
      <c r="N223" s="358" t="s">
        <v>2877</v>
      </c>
      <c r="P223" s="359">
        <f>O223*H223</f>
        <v>0</v>
      </c>
      <c r="Q223" s="359">
        <v>1.797E-2</v>
      </c>
      <c r="R223" s="359">
        <f>Q223*H223</f>
        <v>1.797E-2</v>
      </c>
      <c r="S223" s="359">
        <v>0</v>
      </c>
      <c r="T223" s="359">
        <f>S223*H223</f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2874</v>
      </c>
      <c r="BE223" s="362">
        <f>IF(N223="základní",J223,0)</f>
        <v>0</v>
      </c>
      <c r="BF223" s="362">
        <f>IF(N223="snížená",J223,0)</f>
        <v>0</v>
      </c>
      <c r="BG223" s="362">
        <f>IF(N223="zákl. přenesená",J223,0)</f>
        <v>0</v>
      </c>
      <c r="BH223" s="362">
        <f>IF(N223="sníž. přenesená",J223,0)</f>
        <v>0</v>
      </c>
      <c r="BI223" s="362">
        <f>IF(N223="nulová",J223,0)</f>
        <v>0</v>
      </c>
      <c r="BJ223" s="284" t="s">
        <v>45</v>
      </c>
      <c r="BK223" s="362">
        <f>ROUND(I223*H223,2)</f>
        <v>0</v>
      </c>
      <c r="BL223" s="284" t="s">
        <v>2222</v>
      </c>
      <c r="BM223" s="361" t="s">
        <v>3880</v>
      </c>
    </row>
    <row r="224" spans="2:65" s="291" customFormat="1" ht="12.75" x14ac:dyDescent="0.2">
      <c r="B224" s="292"/>
      <c r="D224" s="458" t="s">
        <v>3704</v>
      </c>
      <c r="F224" s="562" t="s">
        <v>3881</v>
      </c>
      <c r="I224" s="467"/>
      <c r="L224" s="292"/>
      <c r="M224" s="363"/>
      <c r="U224" s="364"/>
      <c r="AT224" s="284" t="s">
        <v>3704</v>
      </c>
      <c r="AU224" s="284" t="s">
        <v>47</v>
      </c>
    </row>
    <row r="225" spans="2:65" s="291" customFormat="1" ht="24.4" customHeight="1" x14ac:dyDescent="0.2">
      <c r="B225" s="355"/>
      <c r="C225" s="533" t="s">
        <v>3882</v>
      </c>
      <c r="D225" s="533" t="s">
        <v>516</v>
      </c>
      <c r="E225" s="534" t="s">
        <v>651</v>
      </c>
      <c r="F225" s="535" t="s">
        <v>652</v>
      </c>
      <c r="G225" s="536" t="s">
        <v>97</v>
      </c>
      <c r="H225" s="537">
        <v>1</v>
      </c>
      <c r="I225" s="560"/>
      <c r="J225" s="356">
        <f>ROUND(I225*H225,2)</f>
        <v>0</v>
      </c>
      <c r="K225" s="535" t="s">
        <v>519</v>
      </c>
      <c r="L225" s="292"/>
      <c r="M225" s="561" t="s">
        <v>771</v>
      </c>
      <c r="N225" s="358" t="s">
        <v>2877</v>
      </c>
      <c r="P225" s="359">
        <f>O225*H225</f>
        <v>0</v>
      </c>
      <c r="Q225" s="359">
        <v>7.5000000000000002E-4</v>
      </c>
      <c r="R225" s="359">
        <f>Q225*H225</f>
        <v>7.5000000000000002E-4</v>
      </c>
      <c r="S225" s="359">
        <v>0</v>
      </c>
      <c r="T225" s="359">
        <f>S225*H225</f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2874</v>
      </c>
      <c r="BE225" s="362">
        <f>IF(N225="základní",J225,0)</f>
        <v>0</v>
      </c>
      <c r="BF225" s="362">
        <f>IF(N225="snížená",J225,0)</f>
        <v>0</v>
      </c>
      <c r="BG225" s="362">
        <f>IF(N225="zákl. přenesená",J225,0)</f>
        <v>0</v>
      </c>
      <c r="BH225" s="362">
        <f>IF(N225="sníž. přenesená",J225,0)</f>
        <v>0</v>
      </c>
      <c r="BI225" s="362">
        <f>IF(N225="nulová",J225,0)</f>
        <v>0</v>
      </c>
      <c r="BJ225" s="284" t="s">
        <v>45</v>
      </c>
      <c r="BK225" s="362">
        <f>ROUND(I225*H225,2)</f>
        <v>0</v>
      </c>
      <c r="BL225" s="284" t="s">
        <v>2222</v>
      </c>
      <c r="BM225" s="361" t="s">
        <v>3883</v>
      </c>
    </row>
    <row r="226" spans="2:65" s="291" customFormat="1" ht="12.75" x14ac:dyDescent="0.2">
      <c r="B226" s="292"/>
      <c r="D226" s="458" t="s">
        <v>3704</v>
      </c>
      <c r="F226" s="562" t="s">
        <v>3884</v>
      </c>
      <c r="I226" s="467"/>
      <c r="L226" s="292"/>
      <c r="M226" s="363"/>
      <c r="U226" s="364"/>
      <c r="AT226" s="284" t="s">
        <v>3704</v>
      </c>
      <c r="AU226" s="284" t="s">
        <v>47</v>
      </c>
    </row>
    <row r="227" spans="2:65" s="291" customFormat="1" ht="24.4" customHeight="1" x14ac:dyDescent="0.2">
      <c r="B227" s="355"/>
      <c r="C227" s="533" t="s">
        <v>3885</v>
      </c>
      <c r="D227" s="533" t="s">
        <v>516</v>
      </c>
      <c r="E227" s="534" t="s">
        <v>653</v>
      </c>
      <c r="F227" s="535" t="s">
        <v>654</v>
      </c>
      <c r="G227" s="536" t="s">
        <v>97</v>
      </c>
      <c r="H227" s="537">
        <v>1</v>
      </c>
      <c r="I227" s="560"/>
      <c r="J227" s="356">
        <f>ROUND(I227*H227,2)</f>
        <v>0</v>
      </c>
      <c r="K227" s="535" t="s">
        <v>519</v>
      </c>
      <c r="L227" s="292"/>
      <c r="M227" s="561" t="s">
        <v>771</v>
      </c>
      <c r="N227" s="358" t="s">
        <v>2877</v>
      </c>
      <c r="P227" s="359">
        <f>O227*H227</f>
        <v>0</v>
      </c>
      <c r="Q227" s="359">
        <v>7.5000000000000002E-4</v>
      </c>
      <c r="R227" s="359">
        <f>Q227*H227</f>
        <v>7.5000000000000002E-4</v>
      </c>
      <c r="S227" s="359">
        <v>0</v>
      </c>
      <c r="T227" s="359">
        <f>S227*H227</f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2874</v>
      </c>
      <c r="BE227" s="362">
        <f>IF(N227="základní",J227,0)</f>
        <v>0</v>
      </c>
      <c r="BF227" s="362">
        <f>IF(N227="snížená",J227,0)</f>
        <v>0</v>
      </c>
      <c r="BG227" s="362">
        <f>IF(N227="zákl. přenesená",J227,0)</f>
        <v>0</v>
      </c>
      <c r="BH227" s="362">
        <f>IF(N227="sníž. přenesená",J227,0)</f>
        <v>0</v>
      </c>
      <c r="BI227" s="362">
        <f>IF(N227="nulová",J227,0)</f>
        <v>0</v>
      </c>
      <c r="BJ227" s="284" t="s">
        <v>45</v>
      </c>
      <c r="BK227" s="362">
        <f>ROUND(I227*H227,2)</f>
        <v>0</v>
      </c>
      <c r="BL227" s="284" t="s">
        <v>2222</v>
      </c>
      <c r="BM227" s="361" t="s">
        <v>3886</v>
      </c>
    </row>
    <row r="228" spans="2:65" s="291" customFormat="1" ht="12.75" x14ac:dyDescent="0.2">
      <c r="B228" s="292"/>
      <c r="D228" s="458" t="s">
        <v>3704</v>
      </c>
      <c r="F228" s="562" t="s">
        <v>3887</v>
      </c>
      <c r="I228" s="467"/>
      <c r="L228" s="292"/>
      <c r="M228" s="363"/>
      <c r="U228" s="364"/>
      <c r="AT228" s="284" t="s">
        <v>3704</v>
      </c>
      <c r="AU228" s="284" t="s">
        <v>47</v>
      </c>
    </row>
    <row r="229" spans="2:65" s="291" customFormat="1" ht="24.4" customHeight="1" x14ac:dyDescent="0.2">
      <c r="B229" s="355"/>
      <c r="C229" s="533" t="s">
        <v>3888</v>
      </c>
      <c r="D229" s="533" t="s">
        <v>516</v>
      </c>
      <c r="E229" s="534" t="s">
        <v>655</v>
      </c>
      <c r="F229" s="535" t="s">
        <v>656</v>
      </c>
      <c r="G229" s="536" t="s">
        <v>97</v>
      </c>
      <c r="H229" s="537">
        <v>1</v>
      </c>
      <c r="I229" s="560"/>
      <c r="J229" s="356">
        <f>ROUND(I229*H229,2)</f>
        <v>0</v>
      </c>
      <c r="K229" s="535" t="s">
        <v>519</v>
      </c>
      <c r="L229" s="292"/>
      <c r="M229" s="561" t="s">
        <v>771</v>
      </c>
      <c r="N229" s="358" t="s">
        <v>2877</v>
      </c>
      <c r="P229" s="359">
        <f>O229*H229</f>
        <v>0</v>
      </c>
      <c r="Q229" s="359">
        <v>4.2999999999999999E-4</v>
      </c>
      <c r="R229" s="359">
        <f>Q229*H229</f>
        <v>4.2999999999999999E-4</v>
      </c>
      <c r="S229" s="359">
        <v>0</v>
      </c>
      <c r="T229" s="359">
        <f>S229*H229</f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2874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3889</v>
      </c>
    </row>
    <row r="230" spans="2:65" s="291" customFormat="1" ht="12.75" x14ac:dyDescent="0.2">
      <c r="B230" s="292"/>
      <c r="D230" s="458" t="s">
        <v>3704</v>
      </c>
      <c r="F230" s="562" t="s">
        <v>3890</v>
      </c>
      <c r="I230" s="467"/>
      <c r="L230" s="292"/>
      <c r="M230" s="363"/>
      <c r="U230" s="364"/>
      <c r="AT230" s="284" t="s">
        <v>3704</v>
      </c>
      <c r="AU230" s="284" t="s">
        <v>47</v>
      </c>
    </row>
    <row r="231" spans="2:65" s="291" customFormat="1" ht="16.5" customHeight="1" x14ac:dyDescent="0.2">
      <c r="B231" s="355"/>
      <c r="C231" s="538" t="s">
        <v>3891</v>
      </c>
      <c r="D231" s="538" t="s">
        <v>550</v>
      </c>
      <c r="E231" s="539" t="s">
        <v>657</v>
      </c>
      <c r="F231" s="540" t="s">
        <v>658</v>
      </c>
      <c r="G231" s="541" t="s">
        <v>99</v>
      </c>
      <c r="H231" s="542">
        <v>1</v>
      </c>
      <c r="I231" s="563"/>
      <c r="J231" s="365">
        <f>ROUND(I231*H231,2)</f>
        <v>0</v>
      </c>
      <c r="K231" s="540" t="s">
        <v>519</v>
      </c>
      <c r="L231" s="366"/>
      <c r="M231" s="564" t="s">
        <v>771</v>
      </c>
      <c r="N231" s="368" t="s">
        <v>2877</v>
      </c>
      <c r="P231" s="359">
        <f>O231*H231</f>
        <v>0</v>
      </c>
      <c r="Q231" s="359">
        <v>4.0000000000000001E-3</v>
      </c>
      <c r="R231" s="359">
        <f>Q231*H231</f>
        <v>4.0000000000000001E-3</v>
      </c>
      <c r="S231" s="359">
        <v>0</v>
      </c>
      <c r="T231" s="359">
        <f>S231*H231</f>
        <v>0</v>
      </c>
      <c r="U231" s="382" t="s">
        <v>771</v>
      </c>
      <c r="AR231" s="361" t="s">
        <v>2918</v>
      </c>
      <c r="AT231" s="361" t="s">
        <v>550</v>
      </c>
      <c r="AU231" s="361" t="s">
        <v>47</v>
      </c>
      <c r="AY231" s="284" t="s">
        <v>2874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3892</v>
      </c>
    </row>
    <row r="232" spans="2:65" s="291" customFormat="1" ht="37.9" customHeight="1" x14ac:dyDescent="0.2">
      <c r="B232" s="355"/>
      <c r="C232" s="533" t="s">
        <v>2918</v>
      </c>
      <c r="D232" s="533" t="s">
        <v>516</v>
      </c>
      <c r="E232" s="534" t="s">
        <v>659</v>
      </c>
      <c r="F232" s="535" t="s">
        <v>660</v>
      </c>
      <c r="G232" s="536" t="s">
        <v>97</v>
      </c>
      <c r="H232" s="537">
        <v>1</v>
      </c>
      <c r="I232" s="560"/>
      <c r="J232" s="356">
        <f>ROUND(I232*H232,2)</f>
        <v>0</v>
      </c>
      <c r="K232" s="535" t="s">
        <v>519</v>
      </c>
      <c r="L232" s="292"/>
      <c r="M232" s="561" t="s">
        <v>771</v>
      </c>
      <c r="N232" s="358" t="s">
        <v>2877</v>
      </c>
      <c r="P232" s="359">
        <f>O232*H232</f>
        <v>0</v>
      </c>
      <c r="Q232" s="359">
        <v>1.8689999999999998E-2</v>
      </c>
      <c r="R232" s="359">
        <f>Q232*H232</f>
        <v>1.8689999999999998E-2</v>
      </c>
      <c r="S232" s="359">
        <v>0</v>
      </c>
      <c r="T232" s="359">
        <f>S232*H232</f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2874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2222</v>
      </c>
      <c r="BM232" s="361" t="s">
        <v>3893</v>
      </c>
    </row>
    <row r="233" spans="2:65" s="291" customFormat="1" ht="12.75" x14ac:dyDescent="0.2">
      <c r="B233" s="292"/>
      <c r="D233" s="458" t="s">
        <v>3704</v>
      </c>
      <c r="F233" s="562" t="s">
        <v>3894</v>
      </c>
      <c r="I233" s="467"/>
      <c r="L233" s="292"/>
      <c r="M233" s="363"/>
      <c r="U233" s="364"/>
      <c r="AT233" s="284" t="s">
        <v>3704</v>
      </c>
      <c r="AU233" s="284" t="s">
        <v>47</v>
      </c>
    </row>
    <row r="234" spans="2:65" s="291" customFormat="1" ht="16.5" customHeight="1" x14ac:dyDescent="0.2">
      <c r="B234" s="355"/>
      <c r="C234" s="533" t="s">
        <v>3895</v>
      </c>
      <c r="D234" s="533" t="s">
        <v>516</v>
      </c>
      <c r="E234" s="534" t="s">
        <v>661</v>
      </c>
      <c r="F234" s="535" t="s">
        <v>662</v>
      </c>
      <c r="G234" s="536" t="s">
        <v>303</v>
      </c>
      <c r="H234" s="537">
        <v>10</v>
      </c>
      <c r="I234" s="560"/>
      <c r="J234" s="356">
        <f>ROUND(I234*H234,2)</f>
        <v>0</v>
      </c>
      <c r="K234" s="535" t="s">
        <v>771</v>
      </c>
      <c r="L234" s="292"/>
      <c r="M234" s="561" t="s">
        <v>771</v>
      </c>
      <c r="N234" s="358" t="s">
        <v>2877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2874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2222</v>
      </c>
      <c r="BM234" s="361" t="s">
        <v>3896</v>
      </c>
    </row>
    <row r="235" spans="2:65" s="291" customFormat="1" ht="16.5" customHeight="1" x14ac:dyDescent="0.2">
      <c r="B235" s="355"/>
      <c r="C235" s="533" t="s">
        <v>5014</v>
      </c>
      <c r="D235" s="533" t="s">
        <v>516</v>
      </c>
      <c r="E235" s="534" t="s">
        <v>5015</v>
      </c>
      <c r="F235" s="535" t="s">
        <v>5016</v>
      </c>
      <c r="G235" s="536" t="s">
        <v>99</v>
      </c>
      <c r="H235" s="537">
        <v>3</v>
      </c>
      <c r="I235" s="560"/>
      <c r="J235" s="356">
        <f>ROUND(I235*H235,2)</f>
        <v>0</v>
      </c>
      <c r="K235" s="535" t="s">
        <v>771</v>
      </c>
      <c r="L235" s="292"/>
      <c r="M235" s="561" t="s">
        <v>771</v>
      </c>
      <c r="N235" s="358" t="s">
        <v>2877</v>
      </c>
      <c r="P235" s="359">
        <f>O235*H235</f>
        <v>0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2874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2222</v>
      </c>
      <c r="BM235" s="361" t="s">
        <v>5017</v>
      </c>
    </row>
    <row r="236" spans="2:65" s="291" customFormat="1" ht="16.5" customHeight="1" x14ac:dyDescent="0.2">
      <c r="B236" s="355"/>
      <c r="C236" s="533" t="s">
        <v>5018</v>
      </c>
      <c r="D236" s="533" t="s">
        <v>516</v>
      </c>
      <c r="E236" s="534" t="s">
        <v>5019</v>
      </c>
      <c r="F236" s="535" t="s">
        <v>5020</v>
      </c>
      <c r="G236" s="536" t="s">
        <v>99</v>
      </c>
      <c r="H236" s="537">
        <v>1</v>
      </c>
      <c r="I236" s="560"/>
      <c r="J236" s="356">
        <f>ROUND(I236*H236,2)</f>
        <v>0</v>
      </c>
      <c r="K236" s="535" t="s">
        <v>771</v>
      </c>
      <c r="L236" s="292"/>
      <c r="M236" s="561" t="s">
        <v>771</v>
      </c>
      <c r="N236" s="358" t="s">
        <v>2877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2874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5021</v>
      </c>
    </row>
    <row r="237" spans="2:65" s="291" customFormat="1" ht="24.4" customHeight="1" x14ac:dyDescent="0.2">
      <c r="B237" s="355"/>
      <c r="C237" s="533" t="s">
        <v>5022</v>
      </c>
      <c r="D237" s="533" t="s">
        <v>516</v>
      </c>
      <c r="E237" s="534" t="s">
        <v>5023</v>
      </c>
      <c r="F237" s="535" t="s">
        <v>5024</v>
      </c>
      <c r="G237" s="536" t="s">
        <v>97</v>
      </c>
      <c r="H237" s="537">
        <v>8</v>
      </c>
      <c r="I237" s="560"/>
      <c r="J237" s="356">
        <f>ROUND(I237*H237,2)</f>
        <v>0</v>
      </c>
      <c r="K237" s="535" t="s">
        <v>519</v>
      </c>
      <c r="L237" s="292"/>
      <c r="M237" s="561" t="s">
        <v>771</v>
      </c>
      <c r="N237" s="358" t="s">
        <v>2877</v>
      </c>
      <c r="P237" s="359">
        <f>O237*H237</f>
        <v>0</v>
      </c>
      <c r="Q237" s="359">
        <v>2.4000000000000001E-4</v>
      </c>
      <c r="R237" s="359">
        <f>Q237*H237</f>
        <v>1.92E-3</v>
      </c>
      <c r="S237" s="359">
        <v>0</v>
      </c>
      <c r="T237" s="359">
        <f>S237*H237</f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2874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2222</v>
      </c>
      <c r="BM237" s="361" t="s">
        <v>5025</v>
      </c>
    </row>
    <row r="238" spans="2:65" s="291" customFormat="1" ht="12.75" x14ac:dyDescent="0.2">
      <c r="B238" s="292"/>
      <c r="D238" s="458" t="s">
        <v>3704</v>
      </c>
      <c r="F238" s="562" t="s">
        <v>5026</v>
      </c>
      <c r="I238" s="467"/>
      <c r="L238" s="292"/>
      <c r="M238" s="363"/>
      <c r="U238" s="364"/>
      <c r="AT238" s="284" t="s">
        <v>3704</v>
      </c>
      <c r="AU238" s="284" t="s">
        <v>47</v>
      </c>
    </row>
    <row r="239" spans="2:65" s="291" customFormat="1" ht="24.4" customHeight="1" x14ac:dyDescent="0.2">
      <c r="B239" s="355"/>
      <c r="C239" s="533" t="s">
        <v>5027</v>
      </c>
      <c r="D239" s="533" t="s">
        <v>516</v>
      </c>
      <c r="E239" s="534" t="s">
        <v>2548</v>
      </c>
      <c r="F239" s="535" t="s">
        <v>4674</v>
      </c>
      <c r="G239" s="536" t="s">
        <v>97</v>
      </c>
      <c r="H239" s="537">
        <v>1</v>
      </c>
      <c r="I239" s="560"/>
      <c r="J239" s="356">
        <f>ROUND(I239*H239,2)</f>
        <v>0</v>
      </c>
      <c r="K239" s="535" t="s">
        <v>519</v>
      </c>
      <c r="L239" s="292"/>
      <c r="M239" s="561" t="s">
        <v>771</v>
      </c>
      <c r="N239" s="358" t="s">
        <v>2877</v>
      </c>
      <c r="P239" s="359">
        <f>O239*H239</f>
        <v>0</v>
      </c>
      <c r="Q239" s="359">
        <v>1.72E-3</v>
      </c>
      <c r="R239" s="359">
        <f>Q239*H239</f>
        <v>1.72E-3</v>
      </c>
      <c r="S239" s="359">
        <v>0</v>
      </c>
      <c r="T239" s="359">
        <f>S239*H239</f>
        <v>0</v>
      </c>
      <c r="U239" s="382" t="s">
        <v>771</v>
      </c>
      <c r="AR239" s="361" t="s">
        <v>2222</v>
      </c>
      <c r="AT239" s="361" t="s">
        <v>516</v>
      </c>
      <c r="AU239" s="361" t="s">
        <v>47</v>
      </c>
      <c r="AY239" s="284" t="s">
        <v>2874</v>
      </c>
      <c r="BE239" s="362">
        <f>IF(N239="základní",J239,0)</f>
        <v>0</v>
      </c>
      <c r="BF239" s="362">
        <f>IF(N239="snížená",J239,0)</f>
        <v>0</v>
      </c>
      <c r="BG239" s="362">
        <f>IF(N239="zákl. přenesená",J239,0)</f>
        <v>0</v>
      </c>
      <c r="BH239" s="362">
        <f>IF(N239="sníž. přenesená",J239,0)</f>
        <v>0</v>
      </c>
      <c r="BI239" s="362">
        <f>IF(N239="nulová",J239,0)</f>
        <v>0</v>
      </c>
      <c r="BJ239" s="284" t="s">
        <v>45</v>
      </c>
      <c r="BK239" s="362">
        <f>ROUND(I239*H239,2)</f>
        <v>0</v>
      </c>
      <c r="BL239" s="284" t="s">
        <v>2222</v>
      </c>
      <c r="BM239" s="361" t="s">
        <v>5028</v>
      </c>
    </row>
    <row r="240" spans="2:65" s="291" customFormat="1" ht="12.75" x14ac:dyDescent="0.2">
      <c r="B240" s="292"/>
      <c r="D240" s="458" t="s">
        <v>3704</v>
      </c>
      <c r="F240" s="562" t="s">
        <v>5029</v>
      </c>
      <c r="I240" s="467"/>
      <c r="L240" s="292"/>
      <c r="M240" s="363"/>
      <c r="U240" s="364"/>
      <c r="AT240" s="284" t="s">
        <v>3704</v>
      </c>
      <c r="AU240" s="284" t="s">
        <v>47</v>
      </c>
    </row>
    <row r="241" spans="2:65" s="291" customFormat="1" ht="24.4" customHeight="1" x14ac:dyDescent="0.2">
      <c r="B241" s="355"/>
      <c r="C241" s="533" t="s">
        <v>3897</v>
      </c>
      <c r="D241" s="533" t="s">
        <v>516</v>
      </c>
      <c r="E241" s="534" t="s">
        <v>663</v>
      </c>
      <c r="F241" s="535" t="s">
        <v>664</v>
      </c>
      <c r="G241" s="536" t="s">
        <v>97</v>
      </c>
      <c r="H241" s="537">
        <v>1</v>
      </c>
      <c r="I241" s="560"/>
      <c r="J241" s="356">
        <f>ROUND(I241*H241,2)</f>
        <v>0</v>
      </c>
      <c r="K241" s="535" t="s">
        <v>519</v>
      </c>
      <c r="L241" s="292"/>
      <c r="M241" s="561" t="s">
        <v>771</v>
      </c>
      <c r="N241" s="358" t="s">
        <v>2877</v>
      </c>
      <c r="P241" s="359">
        <f>O241*H241</f>
        <v>0</v>
      </c>
      <c r="Q241" s="359">
        <v>1.8E-3</v>
      </c>
      <c r="R241" s="359">
        <f>Q241*H241</f>
        <v>1.8E-3</v>
      </c>
      <c r="S241" s="359">
        <v>0</v>
      </c>
      <c r="T241" s="359">
        <f>S241*H241</f>
        <v>0</v>
      </c>
      <c r="U241" s="382" t="s">
        <v>771</v>
      </c>
      <c r="AR241" s="361" t="s">
        <v>2222</v>
      </c>
      <c r="AT241" s="361" t="s">
        <v>516</v>
      </c>
      <c r="AU241" s="361" t="s">
        <v>47</v>
      </c>
      <c r="AY241" s="284" t="s">
        <v>2874</v>
      </c>
      <c r="BE241" s="362">
        <f>IF(N241="základní",J241,0)</f>
        <v>0</v>
      </c>
      <c r="BF241" s="362">
        <f>IF(N241="snížená",J241,0)</f>
        <v>0</v>
      </c>
      <c r="BG241" s="362">
        <f>IF(N241="zákl. přenesená",J241,0)</f>
        <v>0</v>
      </c>
      <c r="BH241" s="362">
        <f>IF(N241="sníž. přenesená",J241,0)</f>
        <v>0</v>
      </c>
      <c r="BI241" s="362">
        <f>IF(N241="nulová",J241,0)</f>
        <v>0</v>
      </c>
      <c r="BJ241" s="284" t="s">
        <v>45</v>
      </c>
      <c r="BK241" s="362">
        <f>ROUND(I241*H241,2)</f>
        <v>0</v>
      </c>
      <c r="BL241" s="284" t="s">
        <v>2222</v>
      </c>
      <c r="BM241" s="361" t="s">
        <v>3898</v>
      </c>
    </row>
    <row r="242" spans="2:65" s="291" customFormat="1" ht="12.75" x14ac:dyDescent="0.2">
      <c r="B242" s="292"/>
      <c r="D242" s="458" t="s">
        <v>3704</v>
      </c>
      <c r="F242" s="562" t="s">
        <v>3899</v>
      </c>
      <c r="I242" s="467"/>
      <c r="L242" s="292"/>
      <c r="M242" s="363"/>
      <c r="U242" s="364"/>
      <c r="AT242" s="284" t="s">
        <v>3704</v>
      </c>
      <c r="AU242" s="284" t="s">
        <v>47</v>
      </c>
    </row>
    <row r="243" spans="2:65" s="291" customFormat="1" ht="16.5" customHeight="1" x14ac:dyDescent="0.2">
      <c r="B243" s="355"/>
      <c r="C243" s="533" t="s">
        <v>5030</v>
      </c>
      <c r="D243" s="533" t="s">
        <v>516</v>
      </c>
      <c r="E243" s="534" t="s">
        <v>5031</v>
      </c>
      <c r="F243" s="535" t="s">
        <v>5032</v>
      </c>
      <c r="G243" s="536" t="s">
        <v>97</v>
      </c>
      <c r="H243" s="537">
        <v>3</v>
      </c>
      <c r="I243" s="560"/>
      <c r="J243" s="356">
        <f>ROUND(I243*H243,2)</f>
        <v>0</v>
      </c>
      <c r="K243" s="535" t="s">
        <v>519</v>
      </c>
      <c r="L243" s="292"/>
      <c r="M243" s="561" t="s">
        <v>771</v>
      </c>
      <c r="N243" s="358" t="s">
        <v>2877</v>
      </c>
      <c r="P243" s="359">
        <f>O243*H243</f>
        <v>0</v>
      </c>
      <c r="Q243" s="359">
        <v>1.8400000000000001E-3</v>
      </c>
      <c r="R243" s="359">
        <f>Q243*H243</f>
        <v>5.5200000000000006E-3</v>
      </c>
      <c r="S243" s="359">
        <v>0</v>
      </c>
      <c r="T243" s="359">
        <f>S243*H243</f>
        <v>0</v>
      </c>
      <c r="U243" s="382" t="s">
        <v>771</v>
      </c>
      <c r="AR243" s="361" t="s">
        <v>2222</v>
      </c>
      <c r="AT243" s="361" t="s">
        <v>516</v>
      </c>
      <c r="AU243" s="361" t="s">
        <v>47</v>
      </c>
      <c r="AY243" s="284" t="s">
        <v>2874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2222</v>
      </c>
      <c r="BM243" s="361" t="s">
        <v>5033</v>
      </c>
    </row>
    <row r="244" spans="2:65" s="291" customFormat="1" ht="12.75" x14ac:dyDescent="0.2">
      <c r="B244" s="292"/>
      <c r="D244" s="458" t="s">
        <v>3704</v>
      </c>
      <c r="F244" s="562" t="s">
        <v>5034</v>
      </c>
      <c r="I244" s="467"/>
      <c r="L244" s="292"/>
      <c r="M244" s="363"/>
      <c r="U244" s="364"/>
      <c r="AT244" s="284" t="s">
        <v>3704</v>
      </c>
      <c r="AU244" s="284" t="s">
        <v>47</v>
      </c>
    </row>
    <row r="245" spans="2:65" s="291" customFormat="1" ht="21.75" customHeight="1" x14ac:dyDescent="0.2">
      <c r="B245" s="355"/>
      <c r="C245" s="533" t="s">
        <v>5035</v>
      </c>
      <c r="D245" s="533" t="s">
        <v>516</v>
      </c>
      <c r="E245" s="534" t="s">
        <v>5036</v>
      </c>
      <c r="F245" s="535" t="s">
        <v>5037</v>
      </c>
      <c r="G245" s="536" t="s">
        <v>5038</v>
      </c>
      <c r="H245" s="537">
        <v>1</v>
      </c>
      <c r="I245" s="560"/>
      <c r="J245" s="356">
        <f>ROUND(I245*H245,2)</f>
        <v>0</v>
      </c>
      <c r="K245" s="535" t="s">
        <v>771</v>
      </c>
      <c r="L245" s="292"/>
      <c r="M245" s="561" t="s">
        <v>771</v>
      </c>
      <c r="N245" s="358" t="s">
        <v>2877</v>
      </c>
      <c r="P245" s="359">
        <f>O245*H245</f>
        <v>0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2874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5039</v>
      </c>
    </row>
    <row r="246" spans="2:65" s="291" customFormat="1" ht="49.15" customHeight="1" x14ac:dyDescent="0.2">
      <c r="B246" s="355"/>
      <c r="C246" s="533" t="s">
        <v>3901</v>
      </c>
      <c r="D246" s="533" t="s">
        <v>516</v>
      </c>
      <c r="E246" s="534" t="s">
        <v>665</v>
      </c>
      <c r="F246" s="535" t="s">
        <v>666</v>
      </c>
      <c r="G246" s="536" t="s">
        <v>150</v>
      </c>
      <c r="H246" s="537">
        <v>0.157</v>
      </c>
      <c r="I246" s="560"/>
      <c r="J246" s="356">
        <f>ROUND(I246*H246,2)</f>
        <v>0</v>
      </c>
      <c r="K246" s="535" t="s">
        <v>519</v>
      </c>
      <c r="L246" s="292"/>
      <c r="M246" s="561" t="s">
        <v>771</v>
      </c>
      <c r="N246" s="358" t="s">
        <v>2877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2874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3902</v>
      </c>
    </row>
    <row r="247" spans="2:65" s="291" customFormat="1" ht="12.75" x14ac:dyDescent="0.2">
      <c r="B247" s="292"/>
      <c r="D247" s="458" t="s">
        <v>3704</v>
      </c>
      <c r="F247" s="562" t="s">
        <v>3903</v>
      </c>
      <c r="I247" s="467"/>
      <c r="L247" s="292"/>
      <c r="M247" s="363"/>
      <c r="U247" s="364"/>
      <c r="AT247" s="284" t="s">
        <v>3704</v>
      </c>
      <c r="AU247" s="284" t="s">
        <v>47</v>
      </c>
    </row>
    <row r="248" spans="2:65" s="343" customFormat="1" ht="22.9" customHeight="1" x14ac:dyDescent="0.2">
      <c r="B248" s="344"/>
      <c r="D248" s="345" t="s">
        <v>514</v>
      </c>
      <c r="E248" s="353" t="s">
        <v>667</v>
      </c>
      <c r="F248" s="353" t="s">
        <v>668</v>
      </c>
      <c r="I248" s="468"/>
      <c r="J248" s="354">
        <f>BK248</f>
        <v>0</v>
      </c>
      <c r="L248" s="344"/>
      <c r="M248" s="348"/>
      <c r="P248" s="349">
        <f>SUM(P249:P254)</f>
        <v>0</v>
      </c>
      <c r="R248" s="349">
        <f>SUM(R249:R254)</f>
        <v>3.4299999999999997E-2</v>
      </c>
      <c r="T248" s="349">
        <f>SUM(T249:T254)</f>
        <v>0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2874</v>
      </c>
      <c r="BK248" s="352">
        <f>SUM(BK249:BK254)</f>
        <v>0</v>
      </c>
    </row>
    <row r="249" spans="2:65" s="291" customFormat="1" ht="37.9" customHeight="1" x14ac:dyDescent="0.2">
      <c r="B249" s="355"/>
      <c r="C249" s="533" t="s">
        <v>3904</v>
      </c>
      <c r="D249" s="533" t="s">
        <v>516</v>
      </c>
      <c r="E249" s="534" t="s">
        <v>669</v>
      </c>
      <c r="F249" s="535" t="s">
        <v>670</v>
      </c>
      <c r="G249" s="536" t="s">
        <v>97</v>
      </c>
      <c r="H249" s="537">
        <v>1</v>
      </c>
      <c r="I249" s="560"/>
      <c r="J249" s="356">
        <f>ROUND(I249*H249,2)</f>
        <v>0</v>
      </c>
      <c r="K249" s="535" t="s">
        <v>519</v>
      </c>
      <c r="L249" s="292"/>
      <c r="M249" s="561" t="s">
        <v>771</v>
      </c>
      <c r="N249" s="358" t="s">
        <v>2877</v>
      </c>
      <c r="P249" s="359">
        <f>O249*H249</f>
        <v>0</v>
      </c>
      <c r="Q249" s="359">
        <v>1.6650000000000002E-2</v>
      </c>
      <c r="R249" s="359">
        <f>Q249*H249</f>
        <v>1.6650000000000002E-2</v>
      </c>
      <c r="S249" s="359">
        <v>0</v>
      </c>
      <c r="T249" s="359">
        <f>S249*H249</f>
        <v>0</v>
      </c>
      <c r="U249" s="382" t="s">
        <v>771</v>
      </c>
      <c r="AR249" s="361" t="s">
        <v>2222</v>
      </c>
      <c r="AT249" s="361" t="s">
        <v>516</v>
      </c>
      <c r="AU249" s="361" t="s">
        <v>47</v>
      </c>
      <c r="AY249" s="284" t="s">
        <v>2874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2222</v>
      </c>
      <c r="BM249" s="361" t="s">
        <v>3905</v>
      </c>
    </row>
    <row r="250" spans="2:65" s="291" customFormat="1" ht="12.75" x14ac:dyDescent="0.2">
      <c r="B250" s="292"/>
      <c r="D250" s="458" t="s">
        <v>3704</v>
      </c>
      <c r="F250" s="562" t="s">
        <v>3906</v>
      </c>
      <c r="I250" s="467"/>
      <c r="L250" s="292"/>
      <c r="M250" s="363"/>
      <c r="U250" s="364"/>
      <c r="AT250" s="284" t="s">
        <v>3704</v>
      </c>
      <c r="AU250" s="284" t="s">
        <v>47</v>
      </c>
    </row>
    <row r="251" spans="2:65" s="291" customFormat="1" ht="49.15" customHeight="1" x14ac:dyDescent="0.2">
      <c r="B251" s="355"/>
      <c r="C251" s="533" t="s">
        <v>3907</v>
      </c>
      <c r="D251" s="533" t="s">
        <v>516</v>
      </c>
      <c r="E251" s="534" t="s">
        <v>671</v>
      </c>
      <c r="F251" s="535" t="s">
        <v>672</v>
      </c>
      <c r="G251" s="536" t="s">
        <v>97</v>
      </c>
      <c r="H251" s="537">
        <v>1</v>
      </c>
      <c r="I251" s="560"/>
      <c r="J251" s="356">
        <f>ROUND(I251*H251,2)</f>
        <v>0</v>
      </c>
      <c r="K251" s="535" t="s">
        <v>519</v>
      </c>
      <c r="L251" s="292"/>
      <c r="M251" s="561" t="s">
        <v>771</v>
      </c>
      <c r="N251" s="358" t="s">
        <v>2877</v>
      </c>
      <c r="P251" s="359">
        <f>O251*H251</f>
        <v>0</v>
      </c>
      <c r="Q251" s="359">
        <v>1.7649999999999999E-2</v>
      </c>
      <c r="R251" s="359">
        <f>Q251*H251</f>
        <v>1.7649999999999999E-2</v>
      </c>
      <c r="S251" s="359">
        <v>0</v>
      </c>
      <c r="T251" s="359">
        <f>S251*H251</f>
        <v>0</v>
      </c>
      <c r="U251" s="382" t="s">
        <v>771</v>
      </c>
      <c r="AR251" s="361" t="s">
        <v>2222</v>
      </c>
      <c r="AT251" s="361" t="s">
        <v>516</v>
      </c>
      <c r="AU251" s="361" t="s">
        <v>47</v>
      </c>
      <c r="AY251" s="284" t="s">
        <v>2874</v>
      </c>
      <c r="BE251" s="362">
        <f>IF(N251="základní",J251,0)</f>
        <v>0</v>
      </c>
      <c r="BF251" s="362">
        <f>IF(N251="snížená",J251,0)</f>
        <v>0</v>
      </c>
      <c r="BG251" s="362">
        <f>IF(N251="zákl. přenesená",J251,0)</f>
        <v>0</v>
      </c>
      <c r="BH251" s="362">
        <f>IF(N251="sníž. přenesená",J251,0)</f>
        <v>0</v>
      </c>
      <c r="BI251" s="362">
        <f>IF(N251="nulová",J251,0)</f>
        <v>0</v>
      </c>
      <c r="BJ251" s="284" t="s">
        <v>45</v>
      </c>
      <c r="BK251" s="362">
        <f>ROUND(I251*H251,2)</f>
        <v>0</v>
      </c>
      <c r="BL251" s="284" t="s">
        <v>2222</v>
      </c>
      <c r="BM251" s="361" t="s">
        <v>3908</v>
      </c>
    </row>
    <row r="252" spans="2:65" s="291" customFormat="1" ht="12.75" x14ac:dyDescent="0.2">
      <c r="B252" s="292"/>
      <c r="D252" s="458" t="s">
        <v>3704</v>
      </c>
      <c r="F252" s="562" t="s">
        <v>3909</v>
      </c>
      <c r="I252" s="467"/>
      <c r="L252" s="292"/>
      <c r="M252" s="363"/>
      <c r="U252" s="364"/>
      <c r="AT252" s="284" t="s">
        <v>3704</v>
      </c>
      <c r="AU252" s="284" t="s">
        <v>47</v>
      </c>
    </row>
    <row r="253" spans="2:65" s="291" customFormat="1" ht="49.15" customHeight="1" x14ac:dyDescent="0.2">
      <c r="B253" s="355"/>
      <c r="C253" s="533" t="s">
        <v>3910</v>
      </c>
      <c r="D253" s="533" t="s">
        <v>516</v>
      </c>
      <c r="E253" s="534" t="s">
        <v>673</v>
      </c>
      <c r="F253" s="535" t="s">
        <v>674</v>
      </c>
      <c r="G253" s="536" t="s">
        <v>150</v>
      </c>
      <c r="H253" s="537">
        <v>0.8</v>
      </c>
      <c r="I253" s="560"/>
      <c r="J253" s="356">
        <f>ROUND(I253*H253,2)</f>
        <v>0</v>
      </c>
      <c r="K253" s="535" t="s">
        <v>519</v>
      </c>
      <c r="L253" s="292"/>
      <c r="M253" s="561" t="s">
        <v>771</v>
      </c>
      <c r="N253" s="358" t="s">
        <v>2877</v>
      </c>
      <c r="P253" s="359">
        <f>O253*H253</f>
        <v>0</v>
      </c>
      <c r="Q253" s="359">
        <v>0</v>
      </c>
      <c r="R253" s="359">
        <f>Q253*H253</f>
        <v>0</v>
      </c>
      <c r="S253" s="359">
        <v>0</v>
      </c>
      <c r="T253" s="359">
        <f>S253*H253</f>
        <v>0</v>
      </c>
      <c r="U253" s="382" t="s">
        <v>771</v>
      </c>
      <c r="AR253" s="361" t="s">
        <v>2222</v>
      </c>
      <c r="AT253" s="361" t="s">
        <v>516</v>
      </c>
      <c r="AU253" s="361" t="s">
        <v>47</v>
      </c>
      <c r="AY253" s="284" t="s">
        <v>2874</v>
      </c>
      <c r="BE253" s="362">
        <f>IF(N253="základní",J253,0)</f>
        <v>0</v>
      </c>
      <c r="BF253" s="362">
        <f>IF(N253="snížená",J253,0)</f>
        <v>0</v>
      </c>
      <c r="BG253" s="362">
        <f>IF(N253="zákl. přenesená",J253,0)</f>
        <v>0</v>
      </c>
      <c r="BH253" s="362">
        <f>IF(N253="sníž. přenesená",J253,0)</f>
        <v>0</v>
      </c>
      <c r="BI253" s="362">
        <f>IF(N253="nulová",J253,0)</f>
        <v>0</v>
      </c>
      <c r="BJ253" s="284" t="s">
        <v>45</v>
      </c>
      <c r="BK253" s="362">
        <f>ROUND(I253*H253,2)</f>
        <v>0</v>
      </c>
      <c r="BL253" s="284" t="s">
        <v>2222</v>
      </c>
      <c r="BM253" s="361" t="s">
        <v>3911</v>
      </c>
    </row>
    <row r="254" spans="2:65" s="291" customFormat="1" ht="12.75" x14ac:dyDescent="0.2">
      <c r="B254" s="292"/>
      <c r="D254" s="458" t="s">
        <v>3704</v>
      </c>
      <c r="F254" s="562" t="s">
        <v>3912</v>
      </c>
      <c r="I254" s="467"/>
      <c r="L254" s="292"/>
      <c r="M254" s="363"/>
      <c r="U254" s="364"/>
      <c r="AT254" s="284" t="s">
        <v>3704</v>
      </c>
      <c r="AU254" s="284" t="s">
        <v>47</v>
      </c>
    </row>
    <row r="255" spans="2:65" s="343" customFormat="1" ht="22.9" customHeight="1" x14ac:dyDescent="0.2">
      <c r="B255" s="344"/>
      <c r="D255" s="345" t="s">
        <v>514</v>
      </c>
      <c r="E255" s="353" t="s">
        <v>675</v>
      </c>
      <c r="F255" s="353" t="s">
        <v>676</v>
      </c>
      <c r="I255" s="468"/>
      <c r="J255" s="354">
        <f>BK255</f>
        <v>0</v>
      </c>
      <c r="L255" s="344"/>
      <c r="M255" s="348"/>
      <c r="P255" s="349">
        <f>SUM(P256:P257)</f>
        <v>0</v>
      </c>
      <c r="R255" s="349">
        <f>SUM(R256:R257)</f>
        <v>0</v>
      </c>
      <c r="T255" s="349">
        <f>SUM(T256:T257)</f>
        <v>6.0000000000000001E-3</v>
      </c>
      <c r="U255" s="380"/>
      <c r="AR255" s="345" t="s">
        <v>47</v>
      </c>
      <c r="AT255" s="351" t="s">
        <v>514</v>
      </c>
      <c r="AU255" s="351" t="s">
        <v>45</v>
      </c>
      <c r="AY255" s="345" t="s">
        <v>2874</v>
      </c>
      <c r="BK255" s="352">
        <f>SUM(BK256:BK257)</f>
        <v>0</v>
      </c>
    </row>
    <row r="256" spans="2:65" s="291" customFormat="1" ht="44.25" customHeight="1" x14ac:dyDescent="0.2">
      <c r="B256" s="355"/>
      <c r="C256" s="533" t="s">
        <v>3913</v>
      </c>
      <c r="D256" s="533" t="s">
        <v>516</v>
      </c>
      <c r="E256" s="534" t="s">
        <v>677</v>
      </c>
      <c r="F256" s="535" t="s">
        <v>678</v>
      </c>
      <c r="G256" s="536" t="s">
        <v>99</v>
      </c>
      <c r="H256" s="537">
        <v>1</v>
      </c>
      <c r="I256" s="560"/>
      <c r="J256" s="356">
        <f>ROUND(I256*H256,2)</f>
        <v>0</v>
      </c>
      <c r="K256" s="535" t="s">
        <v>519</v>
      </c>
      <c r="L256" s="292"/>
      <c r="M256" s="561" t="s">
        <v>771</v>
      </c>
      <c r="N256" s="358" t="s">
        <v>2877</v>
      </c>
      <c r="P256" s="359">
        <f>O256*H256</f>
        <v>0</v>
      </c>
      <c r="Q256" s="359">
        <v>0</v>
      </c>
      <c r="R256" s="359">
        <f>Q256*H256</f>
        <v>0</v>
      </c>
      <c r="S256" s="359">
        <v>6.0000000000000001E-3</v>
      </c>
      <c r="T256" s="359">
        <f>S256*H256</f>
        <v>6.0000000000000001E-3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2874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3914</v>
      </c>
    </row>
    <row r="257" spans="2:47" s="291" customFormat="1" ht="12.75" x14ac:dyDescent="0.2">
      <c r="B257" s="292"/>
      <c r="D257" s="458" t="s">
        <v>3704</v>
      </c>
      <c r="F257" s="562" t="s">
        <v>3915</v>
      </c>
      <c r="I257" s="467"/>
      <c r="L257" s="292"/>
      <c r="M257" s="369"/>
      <c r="N257" s="370"/>
      <c r="O257" s="370"/>
      <c r="P257" s="370"/>
      <c r="Q257" s="370"/>
      <c r="R257" s="370"/>
      <c r="S257" s="370"/>
      <c r="T257" s="370"/>
      <c r="U257" s="371"/>
      <c r="AT257" s="284" t="s">
        <v>3704</v>
      </c>
      <c r="AU257" s="284" t="s">
        <v>47</v>
      </c>
    </row>
    <row r="258" spans="2:47" s="291" customFormat="1" ht="7.15" customHeight="1" x14ac:dyDescent="0.2">
      <c r="B258" s="312"/>
      <c r="C258" s="313"/>
      <c r="D258" s="313"/>
      <c r="E258" s="313"/>
      <c r="F258" s="313"/>
      <c r="G258" s="313"/>
      <c r="H258" s="313"/>
      <c r="I258" s="313"/>
      <c r="J258" s="313"/>
      <c r="K258" s="313"/>
      <c r="L258" s="292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3916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4915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3917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ROUND(J90,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ROUND((SUM(BE90:BE189)),  2)</f>
        <v>0</v>
      </c>
      <c r="I33" s="304">
        <v>0.21</v>
      </c>
      <c r="J33" s="303">
        <f>ROUND(((SUM(BE90:BE189))*I33),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ROUND((SUM(BF90:BF189)),  2)</f>
        <v>0</v>
      </c>
      <c r="I34" s="304">
        <v>0.12</v>
      </c>
      <c r="J34" s="303">
        <f>ROUND(((SUM(BF90:BF189))*I34),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ROUND((SUM(BG90:BG189)),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ROUND((SUM(BH90:BH189)),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ROUND((SUM(BI90:BI189)),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3673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65" t="str">
        <f>E7</f>
        <v>CTIV Kyjov - SO01 Coworking</v>
      </c>
      <c r="F48" s="666"/>
      <c r="G48" s="666"/>
      <c r="H48" s="666"/>
      <c r="L48" s="292"/>
    </row>
    <row r="49" spans="2:47" s="291" customFormat="1" ht="12" hidden="1" customHeight="1" x14ac:dyDescent="0.2">
      <c r="B49" s="292"/>
      <c r="C49" s="290" t="s">
        <v>3655</v>
      </c>
      <c r="L49" s="292"/>
    </row>
    <row r="50" spans="2:47" s="291" customFormat="1" ht="16.5" hidden="1" customHeight="1" x14ac:dyDescent="0.2">
      <c r="B50" s="292"/>
      <c r="E50" s="663" t="str">
        <f>E9</f>
        <v>D.101.05 - Ústřední_vytápění</v>
      </c>
      <c r="F50" s="664"/>
      <c r="G50" s="664"/>
      <c r="H50" s="664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3659</v>
      </c>
      <c r="F52" s="293" t="str">
        <f>F12</f>
        <v xml:space="preserve"> </v>
      </c>
      <c r="I52" s="290" t="s">
        <v>3660</v>
      </c>
      <c r="J52" s="294">
        <f>IF(J12="","",J12)</f>
        <v>45502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3661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5004</v>
      </c>
      <c r="F55" s="293" t="str">
        <f>IF(E18="","",E18)</f>
        <v>Vyplň údaj</v>
      </c>
      <c r="I55" s="290" t="s">
        <v>3663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3674</v>
      </c>
      <c r="D57" s="305"/>
      <c r="E57" s="305"/>
      <c r="F57" s="305"/>
      <c r="G57" s="305"/>
      <c r="H57" s="305"/>
      <c r="I57" s="305"/>
      <c r="J57" s="317" t="s">
        <v>3675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3676</v>
      </c>
      <c r="J59" s="300">
        <f>J90</f>
        <v>0</v>
      </c>
      <c r="L59" s="292"/>
      <c r="AU59" s="284" t="s">
        <v>2872</v>
      </c>
    </row>
    <row r="60" spans="2:47" s="319" customFormat="1" ht="25.15" hidden="1" customHeight="1" x14ac:dyDescent="0.2">
      <c r="B60" s="320"/>
      <c r="D60" s="321" t="s">
        <v>3677</v>
      </c>
      <c r="E60" s="322"/>
      <c r="F60" s="322"/>
      <c r="G60" s="322"/>
      <c r="H60" s="322"/>
      <c r="I60" s="322"/>
      <c r="J60" s="323">
        <f>J91</f>
        <v>0</v>
      </c>
      <c r="L60" s="320"/>
    </row>
    <row r="61" spans="2:47" s="324" customFormat="1" ht="19.899999999999999" hidden="1" customHeight="1" x14ac:dyDescent="0.2">
      <c r="B61" s="325"/>
      <c r="D61" s="326" t="s">
        <v>3680</v>
      </c>
      <c r="E61" s="327"/>
      <c r="F61" s="327"/>
      <c r="G61" s="327"/>
      <c r="H61" s="327"/>
      <c r="I61" s="327"/>
      <c r="J61" s="328">
        <f>J92</f>
        <v>0</v>
      </c>
      <c r="L61" s="325"/>
    </row>
    <row r="62" spans="2:47" s="324" customFormat="1" ht="19.899999999999999" hidden="1" customHeight="1" x14ac:dyDescent="0.2">
      <c r="B62" s="325"/>
      <c r="D62" s="326" t="s">
        <v>3682</v>
      </c>
      <c r="E62" s="327"/>
      <c r="F62" s="327"/>
      <c r="G62" s="327"/>
      <c r="H62" s="327"/>
      <c r="I62" s="327"/>
      <c r="J62" s="328">
        <f>J97</f>
        <v>0</v>
      </c>
      <c r="L62" s="325"/>
    </row>
    <row r="63" spans="2:47" s="324" customFormat="1" ht="19.899999999999999" hidden="1" customHeight="1" x14ac:dyDescent="0.2">
      <c r="B63" s="325"/>
      <c r="D63" s="326" t="s">
        <v>3683</v>
      </c>
      <c r="E63" s="327"/>
      <c r="F63" s="327"/>
      <c r="G63" s="327"/>
      <c r="H63" s="327"/>
      <c r="I63" s="327"/>
      <c r="J63" s="328">
        <f>J102</f>
        <v>0</v>
      </c>
      <c r="L63" s="325"/>
    </row>
    <row r="64" spans="2:47" s="324" customFormat="1" ht="19.899999999999999" hidden="1" customHeight="1" x14ac:dyDescent="0.2">
      <c r="B64" s="325"/>
      <c r="D64" s="326" t="s">
        <v>3918</v>
      </c>
      <c r="E64" s="327"/>
      <c r="F64" s="327"/>
      <c r="G64" s="327"/>
      <c r="H64" s="327"/>
      <c r="I64" s="327"/>
      <c r="J64" s="328">
        <f>J114</f>
        <v>0</v>
      </c>
      <c r="L64" s="325"/>
    </row>
    <row r="65" spans="2:12" s="319" customFormat="1" ht="25.15" hidden="1" customHeight="1" x14ac:dyDescent="0.2">
      <c r="B65" s="320"/>
      <c r="D65" s="321" t="s">
        <v>3684</v>
      </c>
      <c r="E65" s="322"/>
      <c r="F65" s="322"/>
      <c r="G65" s="322"/>
      <c r="H65" s="322"/>
      <c r="I65" s="322"/>
      <c r="J65" s="323">
        <f>J117</f>
        <v>0</v>
      </c>
      <c r="L65" s="320"/>
    </row>
    <row r="66" spans="2:12" s="324" customFormat="1" ht="19.899999999999999" hidden="1" customHeight="1" x14ac:dyDescent="0.2">
      <c r="B66" s="325"/>
      <c r="D66" s="326" t="s">
        <v>3685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24" customFormat="1" ht="19.899999999999999" hidden="1" customHeight="1" x14ac:dyDescent="0.2">
      <c r="B67" s="325"/>
      <c r="D67" s="326" t="s">
        <v>3919</v>
      </c>
      <c r="E67" s="327"/>
      <c r="F67" s="327"/>
      <c r="G67" s="327"/>
      <c r="H67" s="327"/>
      <c r="I67" s="327"/>
      <c r="J67" s="328">
        <f>J121</f>
        <v>0</v>
      </c>
      <c r="L67" s="325"/>
    </row>
    <row r="68" spans="2:12" s="324" customFormat="1" ht="19.899999999999999" hidden="1" customHeight="1" x14ac:dyDescent="0.2">
      <c r="B68" s="325"/>
      <c r="D68" s="326" t="s">
        <v>3920</v>
      </c>
      <c r="E68" s="327"/>
      <c r="F68" s="327"/>
      <c r="G68" s="327"/>
      <c r="H68" s="327"/>
      <c r="I68" s="327"/>
      <c r="J68" s="328">
        <f>J146</f>
        <v>0</v>
      </c>
      <c r="L68" s="325"/>
    </row>
    <row r="69" spans="2:12" s="324" customFormat="1" ht="19.899999999999999" hidden="1" customHeight="1" x14ac:dyDescent="0.2">
      <c r="B69" s="325"/>
      <c r="D69" s="326" t="s">
        <v>3921</v>
      </c>
      <c r="E69" s="327"/>
      <c r="F69" s="327"/>
      <c r="G69" s="327"/>
      <c r="H69" s="327"/>
      <c r="I69" s="327"/>
      <c r="J69" s="328">
        <f>J154</f>
        <v>0</v>
      </c>
      <c r="L69" s="325"/>
    </row>
    <row r="70" spans="2:12" s="319" customFormat="1" ht="25.15" hidden="1" customHeight="1" x14ac:dyDescent="0.2">
      <c r="B70" s="320"/>
      <c r="D70" s="321" t="s">
        <v>3922</v>
      </c>
      <c r="E70" s="322"/>
      <c r="F70" s="322"/>
      <c r="G70" s="322"/>
      <c r="H70" s="322"/>
      <c r="I70" s="322"/>
      <c r="J70" s="323">
        <f>J187</f>
        <v>0</v>
      </c>
      <c r="L70" s="320"/>
    </row>
    <row r="71" spans="2:12" s="291" customFormat="1" ht="21.75" hidden="1" customHeight="1" x14ac:dyDescent="0.2">
      <c r="B71" s="292"/>
      <c r="L71" s="292"/>
    </row>
    <row r="72" spans="2:12" s="291" customFormat="1" ht="7.15" hidden="1" customHeight="1" x14ac:dyDescent="0.2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292"/>
    </row>
    <row r="73" spans="2:12" ht="12.75" hidden="1" x14ac:dyDescent="0.2"/>
    <row r="74" spans="2:12" ht="12.75" hidden="1" x14ac:dyDescent="0.2"/>
    <row r="75" spans="2:12" ht="12.75" hidden="1" x14ac:dyDescent="0.2"/>
    <row r="76" spans="2:12" s="291" customFormat="1" ht="7.15" customHeight="1" x14ac:dyDescent="0.2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292"/>
    </row>
    <row r="77" spans="2:12" s="291" customFormat="1" ht="25.15" customHeight="1" x14ac:dyDescent="0.2">
      <c r="B77" s="292"/>
      <c r="C77" s="288" t="s">
        <v>3691</v>
      </c>
      <c r="L77" s="292"/>
    </row>
    <row r="78" spans="2:12" s="291" customFormat="1" ht="7.15" customHeight="1" x14ac:dyDescent="0.2">
      <c r="B78" s="292"/>
      <c r="L78" s="292"/>
    </row>
    <row r="79" spans="2:12" s="291" customFormat="1" ht="12" customHeight="1" x14ac:dyDescent="0.2">
      <c r="B79" s="292"/>
      <c r="C79" s="290" t="s">
        <v>2</v>
      </c>
      <c r="L79" s="292"/>
    </row>
    <row r="80" spans="2:12" s="291" customFormat="1" ht="16.5" customHeight="1" x14ac:dyDescent="0.2">
      <c r="B80" s="292"/>
      <c r="E80" s="665" t="str">
        <f>E7</f>
        <v>CTIV Kyjov - SO01 Coworking</v>
      </c>
      <c r="F80" s="666"/>
      <c r="G80" s="666"/>
      <c r="H80" s="666"/>
      <c r="L80" s="292"/>
    </row>
    <row r="81" spans="2:65" s="291" customFormat="1" ht="12" customHeight="1" x14ac:dyDescent="0.2">
      <c r="B81" s="292"/>
      <c r="C81" s="290" t="s">
        <v>3655</v>
      </c>
      <c r="L81" s="292"/>
    </row>
    <row r="82" spans="2:65" s="291" customFormat="1" ht="16.5" customHeight="1" x14ac:dyDescent="0.2">
      <c r="B82" s="292"/>
      <c r="E82" s="663" t="str">
        <f>E9</f>
        <v>D.101.05 - Ústřední_vytápění</v>
      </c>
      <c r="F82" s="664"/>
      <c r="G82" s="664"/>
      <c r="H82" s="664"/>
      <c r="L82" s="292"/>
    </row>
    <row r="83" spans="2:65" s="291" customFormat="1" ht="7.15" customHeight="1" x14ac:dyDescent="0.2">
      <c r="B83" s="292"/>
      <c r="L83" s="292"/>
    </row>
    <row r="84" spans="2:65" s="291" customFormat="1" ht="12" customHeight="1" x14ac:dyDescent="0.2">
      <c r="B84" s="292"/>
      <c r="C84" s="290" t="s">
        <v>3659</v>
      </c>
      <c r="F84" s="293" t="str">
        <f>F12</f>
        <v xml:space="preserve"> </v>
      </c>
      <c r="I84" s="290" t="s">
        <v>3660</v>
      </c>
      <c r="J84" s="294">
        <f>IF(J12="","",J12)</f>
        <v>45502</v>
      </c>
      <c r="L84" s="292"/>
    </row>
    <row r="85" spans="2:65" s="291" customFormat="1" ht="7.15" customHeight="1" x14ac:dyDescent="0.2">
      <c r="B85" s="292"/>
      <c r="L85" s="292"/>
    </row>
    <row r="86" spans="2:65" s="291" customFormat="1" ht="15.4" customHeight="1" x14ac:dyDescent="0.2">
      <c r="B86" s="292"/>
      <c r="C86" s="290" t="s">
        <v>3661</v>
      </c>
      <c r="F86" s="293" t="str">
        <f>E15</f>
        <v xml:space="preserve"> </v>
      </c>
      <c r="I86" s="290" t="s">
        <v>8</v>
      </c>
      <c r="J86" s="297" t="str">
        <f>E21</f>
        <v xml:space="preserve"> </v>
      </c>
      <c r="L86" s="292"/>
    </row>
    <row r="87" spans="2:65" s="291" customFormat="1" ht="15.4" customHeight="1" x14ac:dyDescent="0.2">
      <c r="B87" s="292"/>
      <c r="C87" s="290" t="s">
        <v>5004</v>
      </c>
      <c r="F87" s="293" t="str">
        <f>IF(E18="","",E18)</f>
        <v>Vyplň údaj</v>
      </c>
      <c r="I87" s="290" t="s">
        <v>3663</v>
      </c>
      <c r="J87" s="297" t="str">
        <f>E24</f>
        <v xml:space="preserve"> </v>
      </c>
      <c r="L87" s="292"/>
    </row>
    <row r="88" spans="2:65" s="291" customFormat="1" ht="10.5" customHeight="1" x14ac:dyDescent="0.2">
      <c r="B88" s="292"/>
      <c r="L88" s="292"/>
    </row>
    <row r="89" spans="2:65" s="329" customFormat="1" ht="29.25" customHeight="1" x14ac:dyDescent="0.2">
      <c r="B89" s="330"/>
      <c r="C89" s="331" t="s">
        <v>3692</v>
      </c>
      <c r="D89" s="332" t="s">
        <v>3693</v>
      </c>
      <c r="E89" s="332" t="s">
        <v>3694</v>
      </c>
      <c r="F89" s="332" t="s">
        <v>1646</v>
      </c>
      <c r="G89" s="332" t="s">
        <v>94</v>
      </c>
      <c r="H89" s="332" t="s">
        <v>95</v>
      </c>
      <c r="I89" s="332" t="s">
        <v>3695</v>
      </c>
      <c r="J89" s="332" t="s">
        <v>3675</v>
      </c>
      <c r="K89" s="333" t="s">
        <v>512</v>
      </c>
      <c r="L89" s="330"/>
      <c r="M89" s="334" t="s">
        <v>771</v>
      </c>
      <c r="N89" s="335" t="s">
        <v>109</v>
      </c>
      <c r="O89" s="335" t="s">
        <v>3696</v>
      </c>
      <c r="P89" s="335" t="s">
        <v>3697</v>
      </c>
      <c r="Q89" s="335" t="s">
        <v>3698</v>
      </c>
      <c r="R89" s="335" t="s">
        <v>3699</v>
      </c>
      <c r="S89" s="335" t="s">
        <v>3700</v>
      </c>
      <c r="T89" s="335" t="s">
        <v>3701</v>
      </c>
      <c r="U89" s="336" t="s">
        <v>120</v>
      </c>
    </row>
    <row r="90" spans="2:65" s="291" customFormat="1" ht="22.9" customHeight="1" x14ac:dyDescent="0.25">
      <c r="B90" s="292"/>
      <c r="C90" s="337" t="s">
        <v>2871</v>
      </c>
      <c r="J90" s="338">
        <f>BK90</f>
        <v>0</v>
      </c>
      <c r="L90" s="292"/>
      <c r="M90" s="339"/>
      <c r="N90" s="298"/>
      <c r="O90" s="298"/>
      <c r="P90" s="340">
        <f>P91+P117+P187</f>
        <v>0</v>
      </c>
      <c r="Q90" s="298"/>
      <c r="R90" s="340">
        <f>R91+R117+R187</f>
        <v>3.9111799999999999</v>
      </c>
      <c r="S90" s="298"/>
      <c r="T90" s="340">
        <f>T91+T117+T187</f>
        <v>7.1944999999999997</v>
      </c>
      <c r="U90" s="379"/>
      <c r="AT90" s="284" t="s">
        <v>514</v>
      </c>
      <c r="AU90" s="284" t="s">
        <v>2872</v>
      </c>
      <c r="BK90" s="342">
        <f>BK91+BK117+BK187</f>
        <v>0</v>
      </c>
    </row>
    <row r="91" spans="2:65" s="343" customFormat="1" ht="25.9" customHeight="1" x14ac:dyDescent="0.2">
      <c r="B91" s="344"/>
      <c r="D91" s="345" t="s">
        <v>514</v>
      </c>
      <c r="E91" s="346" t="s">
        <v>13</v>
      </c>
      <c r="F91" s="346" t="s">
        <v>515</v>
      </c>
      <c r="I91" s="468"/>
      <c r="J91" s="347">
        <f>BK91</f>
        <v>0</v>
      </c>
      <c r="L91" s="344"/>
      <c r="M91" s="348"/>
      <c r="P91" s="349">
        <f>P92+P97+P102+P114</f>
        <v>0</v>
      </c>
      <c r="R91" s="349">
        <f>R92+R97+R102+R114</f>
        <v>3.0498400000000001</v>
      </c>
      <c r="T91" s="349">
        <f>T92+T97+T102+T114</f>
        <v>5.8679999999999994</v>
      </c>
      <c r="U91" s="380"/>
      <c r="AR91" s="345" t="s">
        <v>45</v>
      </c>
      <c r="AT91" s="351" t="s">
        <v>514</v>
      </c>
      <c r="AU91" s="351" t="s">
        <v>2873</v>
      </c>
      <c r="AY91" s="345" t="s">
        <v>2874</v>
      </c>
      <c r="BK91" s="352">
        <f>BK92+BK97+BK102+BK114</f>
        <v>0</v>
      </c>
    </row>
    <row r="92" spans="2:65" s="343" customFormat="1" ht="22.9" customHeight="1" x14ac:dyDescent="0.2">
      <c r="B92" s="344"/>
      <c r="D92" s="345" t="s">
        <v>514</v>
      </c>
      <c r="E92" s="353" t="s">
        <v>55</v>
      </c>
      <c r="F92" s="353" t="s">
        <v>524</v>
      </c>
      <c r="I92" s="468"/>
      <c r="J92" s="354">
        <f>BK92</f>
        <v>0</v>
      </c>
      <c r="L92" s="344"/>
      <c r="M92" s="348"/>
      <c r="P92" s="349">
        <f>SUM(P93:P96)</f>
        <v>0</v>
      </c>
      <c r="R92" s="349">
        <f>SUM(R93:R96)</f>
        <v>3.0498400000000001</v>
      </c>
      <c r="T92" s="349">
        <f>SUM(T93:T96)</f>
        <v>0</v>
      </c>
      <c r="U92" s="380"/>
      <c r="AR92" s="345" t="s">
        <v>45</v>
      </c>
      <c r="AT92" s="351" t="s">
        <v>514</v>
      </c>
      <c r="AU92" s="351" t="s">
        <v>45</v>
      </c>
      <c r="AY92" s="345" t="s">
        <v>2874</v>
      </c>
      <c r="BK92" s="352">
        <f>SUM(BK93:BK96)</f>
        <v>0</v>
      </c>
    </row>
    <row r="93" spans="2:65" s="291" customFormat="1" ht="21.75" customHeight="1" x14ac:dyDescent="0.2">
      <c r="B93" s="355"/>
      <c r="C93" s="533" t="s">
        <v>45</v>
      </c>
      <c r="D93" s="533" t="s">
        <v>516</v>
      </c>
      <c r="E93" s="534" t="s">
        <v>525</v>
      </c>
      <c r="F93" s="535" t="s">
        <v>3714</v>
      </c>
      <c r="G93" s="536" t="s">
        <v>158</v>
      </c>
      <c r="H93" s="537">
        <v>45</v>
      </c>
      <c r="I93" s="560"/>
      <c r="J93" s="356">
        <f>ROUND(I93*H93,2)</f>
        <v>0</v>
      </c>
      <c r="K93" s="535" t="s">
        <v>523</v>
      </c>
      <c r="L93" s="292"/>
      <c r="M93" s="561" t="s">
        <v>771</v>
      </c>
      <c r="N93" s="358" t="s">
        <v>2877</v>
      </c>
      <c r="P93" s="359">
        <f>O93*H93</f>
        <v>0</v>
      </c>
      <c r="Q93" s="359">
        <v>0.04</v>
      </c>
      <c r="R93" s="359">
        <f>Q93*H93</f>
        <v>1.8</v>
      </c>
      <c r="S93" s="359">
        <v>0</v>
      </c>
      <c r="T93" s="359">
        <f>S93*H93</f>
        <v>0</v>
      </c>
      <c r="U93" s="382" t="s">
        <v>771</v>
      </c>
      <c r="AR93" s="361" t="s">
        <v>51</v>
      </c>
      <c r="AT93" s="361" t="s">
        <v>516</v>
      </c>
      <c r="AU93" s="361" t="s">
        <v>47</v>
      </c>
      <c r="AY93" s="284" t="s">
        <v>2874</v>
      </c>
      <c r="BE93" s="362">
        <f>IF(N93="základní",J93,0)</f>
        <v>0</v>
      </c>
      <c r="BF93" s="362">
        <f>IF(N93="snížená",J93,0)</f>
        <v>0</v>
      </c>
      <c r="BG93" s="362">
        <f>IF(N93="zákl. přenesená",J93,0)</f>
        <v>0</v>
      </c>
      <c r="BH93" s="362">
        <f>IF(N93="sníž. přenesená",J93,0)</f>
        <v>0</v>
      </c>
      <c r="BI93" s="362">
        <f>IF(N93="nulová",J93,0)</f>
        <v>0</v>
      </c>
      <c r="BJ93" s="284" t="s">
        <v>45</v>
      </c>
      <c r="BK93" s="362">
        <f>ROUND(I93*H93,2)</f>
        <v>0</v>
      </c>
      <c r="BL93" s="284" t="s">
        <v>51</v>
      </c>
      <c r="BM93" s="361" t="s">
        <v>3923</v>
      </c>
    </row>
    <row r="94" spans="2:65" s="291" customFormat="1" ht="12.75" x14ac:dyDescent="0.2">
      <c r="B94" s="292"/>
      <c r="D94" s="458" t="s">
        <v>3704</v>
      </c>
      <c r="F94" s="562" t="s">
        <v>3716</v>
      </c>
      <c r="I94" s="467"/>
      <c r="L94" s="292"/>
      <c r="M94" s="363"/>
      <c r="U94" s="364"/>
      <c r="AT94" s="284" t="s">
        <v>3704</v>
      </c>
      <c r="AU94" s="284" t="s">
        <v>47</v>
      </c>
    </row>
    <row r="95" spans="2:65" s="291" customFormat="1" ht="44.25" customHeight="1" x14ac:dyDescent="0.2">
      <c r="B95" s="355"/>
      <c r="C95" s="533" t="s">
        <v>47</v>
      </c>
      <c r="D95" s="533" t="s">
        <v>516</v>
      </c>
      <c r="E95" s="534" t="s">
        <v>526</v>
      </c>
      <c r="F95" s="535" t="s">
        <v>3718</v>
      </c>
      <c r="G95" s="536" t="s">
        <v>158</v>
      </c>
      <c r="H95" s="537">
        <v>68</v>
      </c>
      <c r="I95" s="560"/>
      <c r="J95" s="356">
        <f>ROUND(I95*H95,2)</f>
        <v>0</v>
      </c>
      <c r="K95" s="535" t="s">
        <v>523</v>
      </c>
      <c r="L95" s="292"/>
      <c r="M95" s="561" t="s">
        <v>771</v>
      </c>
      <c r="N95" s="358" t="s">
        <v>2877</v>
      </c>
      <c r="P95" s="359">
        <f>O95*H95</f>
        <v>0</v>
      </c>
      <c r="Q95" s="359">
        <v>1.8380000000000001E-2</v>
      </c>
      <c r="R95" s="359">
        <f>Q95*H95</f>
        <v>1.2498400000000001</v>
      </c>
      <c r="S95" s="359">
        <v>0</v>
      </c>
      <c r="T95" s="359">
        <f>S95*H95</f>
        <v>0</v>
      </c>
      <c r="U95" s="382" t="s">
        <v>771</v>
      </c>
      <c r="AR95" s="361" t="s">
        <v>51</v>
      </c>
      <c r="AT95" s="361" t="s">
        <v>516</v>
      </c>
      <c r="AU95" s="361" t="s">
        <v>47</v>
      </c>
      <c r="AY95" s="284" t="s">
        <v>2874</v>
      </c>
      <c r="BE95" s="362">
        <f>IF(N95="základní",J95,0)</f>
        <v>0</v>
      </c>
      <c r="BF95" s="362">
        <f>IF(N95="snížená",J95,0)</f>
        <v>0</v>
      </c>
      <c r="BG95" s="362">
        <f>IF(N95="zákl. přenesená",J95,0)</f>
        <v>0</v>
      </c>
      <c r="BH95" s="362">
        <f>IF(N95="sníž. přenesená",J95,0)</f>
        <v>0</v>
      </c>
      <c r="BI95" s="362">
        <f>IF(N95="nulová",J95,0)</f>
        <v>0</v>
      </c>
      <c r="BJ95" s="284" t="s">
        <v>45</v>
      </c>
      <c r="BK95" s="362">
        <f>ROUND(I95*H95,2)</f>
        <v>0</v>
      </c>
      <c r="BL95" s="284" t="s">
        <v>51</v>
      </c>
      <c r="BM95" s="361" t="s">
        <v>3924</v>
      </c>
    </row>
    <row r="96" spans="2:65" s="291" customFormat="1" ht="12.75" x14ac:dyDescent="0.2">
      <c r="B96" s="292"/>
      <c r="D96" s="458" t="s">
        <v>3704</v>
      </c>
      <c r="F96" s="562" t="s">
        <v>3720</v>
      </c>
      <c r="I96" s="467"/>
      <c r="L96" s="292"/>
      <c r="M96" s="363"/>
      <c r="U96" s="364"/>
      <c r="AT96" s="284" t="s">
        <v>3704</v>
      </c>
      <c r="AU96" s="284" t="s">
        <v>47</v>
      </c>
    </row>
    <row r="97" spans="2:65" s="343" customFormat="1" ht="22.9" customHeight="1" x14ac:dyDescent="0.2">
      <c r="B97" s="344"/>
      <c r="D97" s="345" t="s">
        <v>514</v>
      </c>
      <c r="E97" s="353" t="s">
        <v>57</v>
      </c>
      <c r="F97" s="353" t="s">
        <v>531</v>
      </c>
      <c r="I97" s="468"/>
      <c r="J97" s="354">
        <f>BK97</f>
        <v>0</v>
      </c>
      <c r="L97" s="344"/>
      <c r="M97" s="348"/>
      <c r="P97" s="349">
        <f>SUM(P98:P101)</f>
        <v>0</v>
      </c>
      <c r="R97" s="349">
        <f>SUM(R98:R101)</f>
        <v>0</v>
      </c>
      <c r="T97" s="349">
        <f>SUM(T98:T101)</f>
        <v>5.8679999999999994</v>
      </c>
      <c r="U97" s="380"/>
      <c r="AR97" s="345" t="s">
        <v>45</v>
      </c>
      <c r="AT97" s="351" t="s">
        <v>514</v>
      </c>
      <c r="AU97" s="351" t="s">
        <v>45</v>
      </c>
      <c r="AY97" s="345" t="s">
        <v>2874</v>
      </c>
      <c r="BK97" s="352">
        <f>SUM(BK98:BK101)</f>
        <v>0</v>
      </c>
    </row>
    <row r="98" spans="2:65" s="291" customFormat="1" ht="55.5" customHeight="1" x14ac:dyDescent="0.2">
      <c r="B98" s="355"/>
      <c r="C98" s="533" t="s">
        <v>49</v>
      </c>
      <c r="D98" s="533" t="s">
        <v>516</v>
      </c>
      <c r="E98" s="534" t="s">
        <v>679</v>
      </c>
      <c r="F98" s="535" t="s">
        <v>3925</v>
      </c>
      <c r="G98" s="536" t="s">
        <v>99</v>
      </c>
      <c r="H98" s="537">
        <v>22</v>
      </c>
      <c r="I98" s="560"/>
      <c r="J98" s="356">
        <f>ROUND(I98*H98,2)</f>
        <v>0</v>
      </c>
      <c r="K98" s="535" t="s">
        <v>523</v>
      </c>
      <c r="L98" s="292"/>
      <c r="M98" s="561" t="s">
        <v>771</v>
      </c>
      <c r="N98" s="358" t="s">
        <v>2877</v>
      </c>
      <c r="P98" s="359">
        <f>O98*H98</f>
        <v>0</v>
      </c>
      <c r="Q98" s="359">
        <v>0</v>
      </c>
      <c r="R98" s="359">
        <f>Q98*H98</f>
        <v>0</v>
      </c>
      <c r="S98" s="359">
        <v>5.3999999999999999E-2</v>
      </c>
      <c r="T98" s="359">
        <f>S98*H98</f>
        <v>1.1879999999999999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2874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3926</v>
      </c>
    </row>
    <row r="99" spans="2:65" s="291" customFormat="1" ht="12.75" x14ac:dyDescent="0.2">
      <c r="B99" s="292"/>
      <c r="D99" s="458" t="s">
        <v>3704</v>
      </c>
      <c r="F99" s="562" t="s">
        <v>3927</v>
      </c>
      <c r="I99" s="467"/>
      <c r="L99" s="292"/>
      <c r="M99" s="363"/>
      <c r="U99" s="364"/>
      <c r="AT99" s="284" t="s">
        <v>3704</v>
      </c>
      <c r="AU99" s="284" t="s">
        <v>47</v>
      </c>
    </row>
    <row r="100" spans="2:65" s="291" customFormat="1" ht="37.9" customHeight="1" x14ac:dyDescent="0.2">
      <c r="B100" s="355"/>
      <c r="C100" s="533" t="s">
        <v>55</v>
      </c>
      <c r="D100" s="533" t="s">
        <v>516</v>
      </c>
      <c r="E100" s="534" t="s">
        <v>534</v>
      </c>
      <c r="F100" s="535" t="s">
        <v>680</v>
      </c>
      <c r="G100" s="536" t="s">
        <v>223</v>
      </c>
      <c r="H100" s="537">
        <v>260</v>
      </c>
      <c r="I100" s="560"/>
      <c r="J100" s="356">
        <f>ROUND(I100*H100,2)</f>
        <v>0</v>
      </c>
      <c r="K100" s="535" t="s">
        <v>519</v>
      </c>
      <c r="L100" s="292"/>
      <c r="M100" s="561" t="s">
        <v>771</v>
      </c>
      <c r="N100" s="358" t="s">
        <v>2877</v>
      </c>
      <c r="P100" s="359">
        <f>O100*H100</f>
        <v>0</v>
      </c>
      <c r="Q100" s="359">
        <v>0</v>
      </c>
      <c r="R100" s="359">
        <f>Q100*H100</f>
        <v>0</v>
      </c>
      <c r="S100" s="359">
        <v>1.7999999999999999E-2</v>
      </c>
      <c r="T100" s="359">
        <f>S100*H100</f>
        <v>4.68</v>
      </c>
      <c r="U100" s="382" t="s">
        <v>771</v>
      </c>
      <c r="AR100" s="361" t="s">
        <v>51</v>
      </c>
      <c r="AT100" s="361" t="s">
        <v>516</v>
      </c>
      <c r="AU100" s="361" t="s">
        <v>47</v>
      </c>
      <c r="AY100" s="284" t="s">
        <v>2874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51</v>
      </c>
      <c r="BM100" s="361" t="s">
        <v>3928</v>
      </c>
    </row>
    <row r="101" spans="2:65" s="291" customFormat="1" ht="12.75" x14ac:dyDescent="0.2">
      <c r="B101" s="292"/>
      <c r="D101" s="458" t="s">
        <v>3704</v>
      </c>
      <c r="F101" s="562" t="s">
        <v>3929</v>
      </c>
      <c r="I101" s="467"/>
      <c r="L101" s="292"/>
      <c r="M101" s="363"/>
      <c r="U101" s="364"/>
      <c r="AT101" s="284" t="s">
        <v>3704</v>
      </c>
      <c r="AU101" s="284" t="s">
        <v>47</v>
      </c>
    </row>
    <row r="102" spans="2:65" s="343" customFormat="1" ht="22.9" customHeight="1" x14ac:dyDescent="0.2">
      <c r="B102" s="344"/>
      <c r="D102" s="345" t="s">
        <v>514</v>
      </c>
      <c r="E102" s="353" t="s">
        <v>536</v>
      </c>
      <c r="F102" s="353" t="s">
        <v>537</v>
      </c>
      <c r="I102" s="468"/>
      <c r="J102" s="354">
        <f>BK102</f>
        <v>0</v>
      </c>
      <c r="L102" s="344"/>
      <c r="M102" s="348"/>
      <c r="P102" s="349">
        <f>SUM(P103:P113)</f>
        <v>0</v>
      </c>
      <c r="R102" s="349">
        <f>SUM(R103:R113)</f>
        <v>0</v>
      </c>
      <c r="T102" s="349">
        <f>SUM(T103:T113)</f>
        <v>0</v>
      </c>
      <c r="U102" s="380"/>
      <c r="AR102" s="345" t="s">
        <v>45</v>
      </c>
      <c r="AT102" s="351" t="s">
        <v>514</v>
      </c>
      <c r="AU102" s="351" t="s">
        <v>45</v>
      </c>
      <c r="AY102" s="345" t="s">
        <v>2874</v>
      </c>
      <c r="BK102" s="352">
        <f>SUM(BK103:BK113)</f>
        <v>0</v>
      </c>
    </row>
    <row r="103" spans="2:65" s="291" customFormat="1" ht="24.4" customHeight="1" x14ac:dyDescent="0.2">
      <c r="B103" s="355"/>
      <c r="C103" s="533" t="s">
        <v>2894</v>
      </c>
      <c r="D103" s="533" t="s">
        <v>516</v>
      </c>
      <c r="E103" s="534" t="s">
        <v>538</v>
      </c>
      <c r="F103" s="535" t="s">
        <v>3734</v>
      </c>
      <c r="G103" s="536" t="s">
        <v>150</v>
      </c>
      <c r="H103" s="537">
        <v>5.15</v>
      </c>
      <c r="I103" s="560"/>
      <c r="J103" s="356">
        <f>ROUND(I103*H103,2)</f>
        <v>0</v>
      </c>
      <c r="K103" s="535" t="s">
        <v>523</v>
      </c>
      <c r="L103" s="292"/>
      <c r="M103" s="561" t="s">
        <v>771</v>
      </c>
      <c r="N103" s="358" t="s">
        <v>2877</v>
      </c>
      <c r="P103" s="359">
        <f>O103*H103</f>
        <v>0</v>
      </c>
      <c r="Q103" s="359">
        <v>0</v>
      </c>
      <c r="R103" s="359">
        <f>Q103*H103</f>
        <v>0</v>
      </c>
      <c r="S103" s="359">
        <v>0</v>
      </c>
      <c r="T103" s="359">
        <f>S103*H103</f>
        <v>0</v>
      </c>
      <c r="U103" s="382" t="s">
        <v>771</v>
      </c>
      <c r="AR103" s="361" t="s">
        <v>51</v>
      </c>
      <c r="AT103" s="361" t="s">
        <v>516</v>
      </c>
      <c r="AU103" s="361" t="s">
        <v>47</v>
      </c>
      <c r="AY103" s="284" t="s">
        <v>2874</v>
      </c>
      <c r="BE103" s="362">
        <f>IF(N103="základní",J103,0)</f>
        <v>0</v>
      </c>
      <c r="BF103" s="362">
        <f>IF(N103="snížená",J103,0)</f>
        <v>0</v>
      </c>
      <c r="BG103" s="362">
        <f>IF(N103="zákl. přenesená",J103,0)</f>
        <v>0</v>
      </c>
      <c r="BH103" s="362">
        <f>IF(N103="sníž. přenesená",J103,0)</f>
        <v>0</v>
      </c>
      <c r="BI103" s="362">
        <f>IF(N103="nulová",J103,0)</f>
        <v>0</v>
      </c>
      <c r="BJ103" s="284" t="s">
        <v>45</v>
      </c>
      <c r="BK103" s="362">
        <f>ROUND(I103*H103,2)</f>
        <v>0</v>
      </c>
      <c r="BL103" s="284" t="s">
        <v>51</v>
      </c>
      <c r="BM103" s="361" t="s">
        <v>3930</v>
      </c>
    </row>
    <row r="104" spans="2:65" s="291" customFormat="1" ht="12.75" x14ac:dyDescent="0.2">
      <c r="B104" s="292"/>
      <c r="D104" s="458" t="s">
        <v>3704</v>
      </c>
      <c r="F104" s="562" t="s">
        <v>3736</v>
      </c>
      <c r="I104" s="467"/>
      <c r="L104" s="292"/>
      <c r="M104" s="363"/>
      <c r="U104" s="364"/>
      <c r="AT104" s="284" t="s">
        <v>3704</v>
      </c>
      <c r="AU104" s="284" t="s">
        <v>47</v>
      </c>
    </row>
    <row r="105" spans="2:65" s="291" customFormat="1" ht="44.25" customHeight="1" x14ac:dyDescent="0.2">
      <c r="B105" s="355"/>
      <c r="C105" s="533" t="s">
        <v>527</v>
      </c>
      <c r="D105" s="533" t="s">
        <v>516</v>
      </c>
      <c r="E105" s="534" t="s">
        <v>539</v>
      </c>
      <c r="F105" s="535" t="s">
        <v>540</v>
      </c>
      <c r="G105" s="536" t="s">
        <v>150</v>
      </c>
      <c r="H105" s="537">
        <v>5.15</v>
      </c>
      <c r="I105" s="560"/>
      <c r="J105" s="356">
        <f>ROUND(I105*H105,2)</f>
        <v>0</v>
      </c>
      <c r="K105" s="535" t="s">
        <v>519</v>
      </c>
      <c r="L105" s="292"/>
      <c r="M105" s="561" t="s">
        <v>771</v>
      </c>
      <c r="N105" s="358" t="s">
        <v>2877</v>
      </c>
      <c r="P105" s="359">
        <f>O105*H105</f>
        <v>0</v>
      </c>
      <c r="Q105" s="359">
        <v>0</v>
      </c>
      <c r="R105" s="359">
        <f>Q105*H105</f>
        <v>0</v>
      </c>
      <c r="S105" s="359">
        <v>0</v>
      </c>
      <c r="T105" s="359">
        <f>S105*H105</f>
        <v>0</v>
      </c>
      <c r="U105" s="382" t="s">
        <v>771</v>
      </c>
      <c r="AR105" s="361" t="s">
        <v>51</v>
      </c>
      <c r="AT105" s="361" t="s">
        <v>516</v>
      </c>
      <c r="AU105" s="361" t="s">
        <v>47</v>
      </c>
      <c r="AY105" s="284" t="s">
        <v>2874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51</v>
      </c>
      <c r="BM105" s="361" t="s">
        <v>3931</v>
      </c>
    </row>
    <row r="106" spans="2:65" s="291" customFormat="1" ht="12.75" x14ac:dyDescent="0.2">
      <c r="B106" s="292"/>
      <c r="D106" s="458" t="s">
        <v>3704</v>
      </c>
      <c r="F106" s="562" t="s">
        <v>3739</v>
      </c>
      <c r="I106" s="467"/>
      <c r="L106" s="292"/>
      <c r="M106" s="363"/>
      <c r="U106" s="364"/>
      <c r="AT106" s="284" t="s">
        <v>3704</v>
      </c>
      <c r="AU106" s="284" t="s">
        <v>47</v>
      </c>
    </row>
    <row r="107" spans="2:65" s="291" customFormat="1" ht="62.65" customHeight="1" x14ac:dyDescent="0.2">
      <c r="B107" s="355"/>
      <c r="C107" s="533" t="s">
        <v>57</v>
      </c>
      <c r="D107" s="533" t="s">
        <v>516</v>
      </c>
      <c r="E107" s="534" t="s">
        <v>541</v>
      </c>
      <c r="F107" s="535" t="s">
        <v>542</v>
      </c>
      <c r="G107" s="536" t="s">
        <v>150</v>
      </c>
      <c r="H107" s="537">
        <v>20.6</v>
      </c>
      <c r="I107" s="560"/>
      <c r="J107" s="356">
        <f>ROUND(I107*H107,2)</f>
        <v>0</v>
      </c>
      <c r="K107" s="535" t="s">
        <v>519</v>
      </c>
      <c r="L107" s="292"/>
      <c r="M107" s="561" t="s">
        <v>771</v>
      </c>
      <c r="N107" s="358" t="s">
        <v>2877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59">
        <f>S107*H107</f>
        <v>0</v>
      </c>
      <c r="U107" s="382" t="s">
        <v>771</v>
      </c>
      <c r="AR107" s="361" t="s">
        <v>51</v>
      </c>
      <c r="AT107" s="361" t="s">
        <v>516</v>
      </c>
      <c r="AU107" s="361" t="s">
        <v>47</v>
      </c>
      <c r="AY107" s="284" t="s">
        <v>2874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51</v>
      </c>
      <c r="BM107" s="361" t="s">
        <v>3932</v>
      </c>
    </row>
    <row r="108" spans="2:65" s="291" customFormat="1" ht="12.75" x14ac:dyDescent="0.2">
      <c r="B108" s="292"/>
      <c r="D108" s="458" t="s">
        <v>3704</v>
      </c>
      <c r="F108" s="562" t="s">
        <v>3742</v>
      </c>
      <c r="I108" s="467"/>
      <c r="L108" s="292"/>
      <c r="M108" s="363"/>
      <c r="U108" s="364"/>
      <c r="AT108" s="284" t="s">
        <v>3704</v>
      </c>
      <c r="AU108" s="284" t="s">
        <v>47</v>
      </c>
    </row>
    <row r="109" spans="2:65" s="291" customFormat="1" ht="33" customHeight="1" x14ac:dyDescent="0.2">
      <c r="B109" s="355"/>
      <c r="C109" s="533" t="s">
        <v>471</v>
      </c>
      <c r="D109" s="533" t="s">
        <v>516</v>
      </c>
      <c r="E109" s="534" t="s">
        <v>543</v>
      </c>
      <c r="F109" s="535" t="s">
        <v>3744</v>
      </c>
      <c r="G109" s="536" t="s">
        <v>150</v>
      </c>
      <c r="H109" s="537">
        <v>5.15</v>
      </c>
      <c r="I109" s="560"/>
      <c r="J109" s="356">
        <f>ROUND(I109*H109,2)</f>
        <v>0</v>
      </c>
      <c r="K109" s="535" t="s">
        <v>523</v>
      </c>
      <c r="L109" s="292"/>
      <c r="M109" s="561" t="s">
        <v>771</v>
      </c>
      <c r="N109" s="358" t="s">
        <v>2877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2874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3933</v>
      </c>
    </row>
    <row r="110" spans="2:65" s="291" customFormat="1" ht="12.75" x14ac:dyDescent="0.2">
      <c r="B110" s="292"/>
      <c r="D110" s="458" t="s">
        <v>3704</v>
      </c>
      <c r="F110" s="562" t="s">
        <v>3746</v>
      </c>
      <c r="I110" s="467"/>
      <c r="L110" s="292"/>
      <c r="M110" s="363"/>
      <c r="U110" s="364"/>
      <c r="AT110" s="284" t="s">
        <v>3704</v>
      </c>
      <c r="AU110" s="284" t="s">
        <v>47</v>
      </c>
    </row>
    <row r="111" spans="2:65" s="291" customFormat="1" ht="44.25" customHeight="1" x14ac:dyDescent="0.2">
      <c r="B111" s="355"/>
      <c r="C111" s="533" t="s">
        <v>2218</v>
      </c>
      <c r="D111" s="533" t="s">
        <v>516</v>
      </c>
      <c r="E111" s="534" t="s">
        <v>544</v>
      </c>
      <c r="F111" s="535" t="s">
        <v>3748</v>
      </c>
      <c r="G111" s="536" t="s">
        <v>150</v>
      </c>
      <c r="H111" s="537">
        <v>154.5</v>
      </c>
      <c r="I111" s="560"/>
      <c r="J111" s="356">
        <f>ROUND(I111*H111,2)</f>
        <v>0</v>
      </c>
      <c r="K111" s="535" t="s">
        <v>523</v>
      </c>
      <c r="L111" s="292"/>
      <c r="M111" s="561" t="s">
        <v>771</v>
      </c>
      <c r="N111" s="358" t="s">
        <v>2877</v>
      </c>
      <c r="P111" s="359">
        <f>O111*H111</f>
        <v>0</v>
      </c>
      <c r="Q111" s="359">
        <v>0</v>
      </c>
      <c r="R111" s="359">
        <f>Q111*H111</f>
        <v>0</v>
      </c>
      <c r="S111" s="359">
        <v>0</v>
      </c>
      <c r="T111" s="359">
        <f>S111*H111</f>
        <v>0</v>
      </c>
      <c r="U111" s="382" t="s">
        <v>771</v>
      </c>
      <c r="AR111" s="361" t="s">
        <v>51</v>
      </c>
      <c r="AT111" s="361" t="s">
        <v>516</v>
      </c>
      <c r="AU111" s="361" t="s">
        <v>47</v>
      </c>
      <c r="AY111" s="284" t="s">
        <v>2874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51</v>
      </c>
      <c r="BM111" s="361" t="s">
        <v>3934</v>
      </c>
    </row>
    <row r="112" spans="2:65" s="291" customFormat="1" ht="12.75" x14ac:dyDescent="0.2">
      <c r="B112" s="292"/>
      <c r="D112" s="458" t="s">
        <v>3704</v>
      </c>
      <c r="F112" s="562" t="s">
        <v>3750</v>
      </c>
      <c r="I112" s="467"/>
      <c r="L112" s="292"/>
      <c r="M112" s="363"/>
      <c r="U112" s="364"/>
      <c r="AT112" s="284" t="s">
        <v>3704</v>
      </c>
      <c r="AU112" s="284" t="s">
        <v>47</v>
      </c>
    </row>
    <row r="113" spans="2:65" s="291" customFormat="1" ht="21.75" customHeight="1" x14ac:dyDescent="0.2">
      <c r="B113" s="355"/>
      <c r="C113" s="533" t="s">
        <v>2219</v>
      </c>
      <c r="D113" s="533" t="s">
        <v>516</v>
      </c>
      <c r="E113" s="534" t="s">
        <v>545</v>
      </c>
      <c r="F113" s="535" t="s">
        <v>546</v>
      </c>
      <c r="G113" s="536" t="s">
        <v>150</v>
      </c>
      <c r="H113" s="537">
        <v>5.15</v>
      </c>
      <c r="I113" s="560"/>
      <c r="J113" s="356">
        <f>ROUND(I113*H113,2)</f>
        <v>0</v>
      </c>
      <c r="K113" s="535" t="s">
        <v>771</v>
      </c>
      <c r="L113" s="292"/>
      <c r="M113" s="561" t="s">
        <v>771</v>
      </c>
      <c r="N113" s="358" t="s">
        <v>2877</v>
      </c>
      <c r="P113" s="359">
        <f>O113*H113</f>
        <v>0</v>
      </c>
      <c r="Q113" s="359">
        <v>0</v>
      </c>
      <c r="R113" s="359">
        <f>Q113*H113</f>
        <v>0</v>
      </c>
      <c r="S113" s="359">
        <v>0</v>
      </c>
      <c r="T113" s="359">
        <f>S113*H113</f>
        <v>0</v>
      </c>
      <c r="U113" s="382" t="s">
        <v>771</v>
      </c>
      <c r="AR113" s="361" t="s">
        <v>51</v>
      </c>
      <c r="AT113" s="361" t="s">
        <v>516</v>
      </c>
      <c r="AU113" s="361" t="s">
        <v>47</v>
      </c>
      <c r="AY113" s="284" t="s">
        <v>2874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51</v>
      </c>
      <c r="BM113" s="361" t="s">
        <v>3935</v>
      </c>
    </row>
    <row r="114" spans="2:65" s="343" customFormat="1" ht="22.9" customHeight="1" x14ac:dyDescent="0.2">
      <c r="B114" s="344"/>
      <c r="D114" s="345" t="s">
        <v>514</v>
      </c>
      <c r="E114" s="353" t="s">
        <v>681</v>
      </c>
      <c r="F114" s="353" t="s">
        <v>341</v>
      </c>
      <c r="I114" s="468"/>
      <c r="J114" s="354">
        <f>BK114</f>
        <v>0</v>
      </c>
      <c r="L114" s="344"/>
      <c r="M114" s="348"/>
      <c r="P114" s="349">
        <f>SUM(P115:P116)</f>
        <v>0</v>
      </c>
      <c r="R114" s="349">
        <f>SUM(R115:R116)</f>
        <v>0</v>
      </c>
      <c r="T114" s="349">
        <f>SUM(T115:T116)</f>
        <v>0</v>
      </c>
      <c r="U114" s="380"/>
      <c r="AR114" s="345" t="s">
        <v>45</v>
      </c>
      <c r="AT114" s="351" t="s">
        <v>514</v>
      </c>
      <c r="AU114" s="351" t="s">
        <v>45</v>
      </c>
      <c r="AY114" s="345" t="s">
        <v>2874</v>
      </c>
      <c r="BK114" s="352">
        <f>SUM(BK115:BK116)</f>
        <v>0</v>
      </c>
    </row>
    <row r="115" spans="2:65" s="291" customFormat="1" ht="21.75" customHeight="1" x14ac:dyDescent="0.2">
      <c r="B115" s="355"/>
      <c r="C115" s="533" t="s">
        <v>2220</v>
      </c>
      <c r="D115" s="533" t="s">
        <v>516</v>
      </c>
      <c r="E115" s="534" t="s">
        <v>682</v>
      </c>
      <c r="F115" s="535" t="s">
        <v>3936</v>
      </c>
      <c r="G115" s="536" t="s">
        <v>150</v>
      </c>
      <c r="H115" s="537">
        <v>3.05</v>
      </c>
      <c r="I115" s="560"/>
      <c r="J115" s="356">
        <f>ROUND(I115*H115,2)</f>
        <v>0</v>
      </c>
      <c r="K115" s="535" t="s">
        <v>523</v>
      </c>
      <c r="L115" s="292"/>
      <c r="M115" s="561" t="s">
        <v>771</v>
      </c>
      <c r="N115" s="358" t="s">
        <v>2877</v>
      </c>
      <c r="P115" s="359">
        <f>O115*H115</f>
        <v>0</v>
      </c>
      <c r="Q115" s="359">
        <v>0</v>
      </c>
      <c r="R115" s="359">
        <f>Q115*H115</f>
        <v>0</v>
      </c>
      <c r="S115" s="359">
        <v>0</v>
      </c>
      <c r="T115" s="359">
        <f>S115*H115</f>
        <v>0</v>
      </c>
      <c r="U115" s="382" t="s">
        <v>771</v>
      </c>
      <c r="AR115" s="361" t="s">
        <v>51</v>
      </c>
      <c r="AT115" s="361" t="s">
        <v>516</v>
      </c>
      <c r="AU115" s="361" t="s">
        <v>47</v>
      </c>
      <c r="AY115" s="284" t="s">
        <v>2874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51</v>
      </c>
      <c r="BM115" s="361" t="s">
        <v>3937</v>
      </c>
    </row>
    <row r="116" spans="2:65" s="291" customFormat="1" ht="12.75" x14ac:dyDescent="0.2">
      <c r="B116" s="292"/>
      <c r="D116" s="458" t="s">
        <v>3704</v>
      </c>
      <c r="F116" s="562" t="s">
        <v>3938</v>
      </c>
      <c r="I116" s="467"/>
      <c r="L116" s="292"/>
      <c r="M116" s="363"/>
      <c r="U116" s="364"/>
      <c r="AT116" s="284" t="s">
        <v>3704</v>
      </c>
      <c r="AU116" s="284" t="s">
        <v>47</v>
      </c>
    </row>
    <row r="117" spans="2:65" s="343" customFormat="1" ht="25.9" customHeight="1" x14ac:dyDescent="0.2">
      <c r="B117" s="344"/>
      <c r="D117" s="345" t="s">
        <v>514</v>
      </c>
      <c r="E117" s="346" t="s">
        <v>14</v>
      </c>
      <c r="F117" s="346" t="s">
        <v>547</v>
      </c>
      <c r="I117" s="468"/>
      <c r="J117" s="347">
        <f>BK117</f>
        <v>0</v>
      </c>
      <c r="L117" s="344"/>
      <c r="M117" s="348"/>
      <c r="P117" s="349">
        <f>P118+P121+P146+P154</f>
        <v>0</v>
      </c>
      <c r="R117" s="349">
        <f>R118+R121+R146+R154</f>
        <v>0.86133999999999999</v>
      </c>
      <c r="T117" s="349">
        <f>T118+T121+T146+T154</f>
        <v>1.3265</v>
      </c>
      <c r="U117" s="380"/>
      <c r="AR117" s="345" t="s">
        <v>47</v>
      </c>
      <c r="AT117" s="351" t="s">
        <v>514</v>
      </c>
      <c r="AU117" s="351" t="s">
        <v>2873</v>
      </c>
      <c r="AY117" s="345" t="s">
        <v>2874</v>
      </c>
      <c r="BK117" s="352">
        <f>BK118+BK121+BK146+BK154</f>
        <v>0</v>
      </c>
    </row>
    <row r="118" spans="2:65" s="343" customFormat="1" ht="22.9" customHeight="1" x14ac:dyDescent="0.2">
      <c r="B118" s="344"/>
      <c r="D118" s="345" t="s">
        <v>514</v>
      </c>
      <c r="E118" s="353" t="s">
        <v>63</v>
      </c>
      <c r="F118" s="353" t="s">
        <v>64</v>
      </c>
      <c r="I118" s="468"/>
      <c r="J118" s="354">
        <f>BK118</f>
        <v>0</v>
      </c>
      <c r="L118" s="344"/>
      <c r="M118" s="348"/>
      <c r="P118" s="349">
        <f>SUM(P119:P120)</f>
        <v>0</v>
      </c>
      <c r="R118" s="349">
        <f>SUM(R119:R120)</f>
        <v>0</v>
      </c>
      <c r="T118" s="349">
        <f>SUM(T119:T120)</f>
        <v>0</v>
      </c>
      <c r="U118" s="380"/>
      <c r="AR118" s="345" t="s">
        <v>47</v>
      </c>
      <c r="AT118" s="351" t="s">
        <v>514</v>
      </c>
      <c r="AU118" s="351" t="s">
        <v>45</v>
      </c>
      <c r="AY118" s="345" t="s">
        <v>2874</v>
      </c>
      <c r="BK118" s="352">
        <f>SUM(BK119:BK120)</f>
        <v>0</v>
      </c>
    </row>
    <row r="119" spans="2:65" s="291" customFormat="1" ht="44.25" customHeight="1" x14ac:dyDescent="0.2">
      <c r="B119" s="355"/>
      <c r="C119" s="533" t="s">
        <v>3939</v>
      </c>
      <c r="D119" s="533" t="s">
        <v>516</v>
      </c>
      <c r="E119" s="534" t="s">
        <v>683</v>
      </c>
      <c r="F119" s="535" t="s">
        <v>684</v>
      </c>
      <c r="G119" s="536" t="s">
        <v>150</v>
      </c>
      <c r="H119" s="537">
        <v>0.1</v>
      </c>
      <c r="I119" s="560"/>
      <c r="J119" s="356">
        <f>ROUND(I119*H119,2)</f>
        <v>0</v>
      </c>
      <c r="K119" s="535" t="s">
        <v>519</v>
      </c>
      <c r="L119" s="292"/>
      <c r="M119" s="561" t="s">
        <v>771</v>
      </c>
      <c r="N119" s="358" t="s">
        <v>2877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2222</v>
      </c>
      <c r="AT119" s="361" t="s">
        <v>516</v>
      </c>
      <c r="AU119" s="361" t="s">
        <v>47</v>
      </c>
      <c r="AY119" s="284" t="s">
        <v>2874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2222</v>
      </c>
      <c r="BM119" s="361" t="s">
        <v>3940</v>
      </c>
    </row>
    <row r="120" spans="2:65" s="291" customFormat="1" ht="12.75" x14ac:dyDescent="0.2">
      <c r="B120" s="292"/>
      <c r="D120" s="458" t="s">
        <v>3704</v>
      </c>
      <c r="F120" s="562" t="s">
        <v>3941</v>
      </c>
      <c r="I120" s="467"/>
      <c r="L120" s="292"/>
      <c r="M120" s="363"/>
      <c r="U120" s="364"/>
      <c r="AT120" s="284" t="s">
        <v>3704</v>
      </c>
      <c r="AU120" s="284" t="s">
        <v>47</v>
      </c>
    </row>
    <row r="121" spans="2:65" s="343" customFormat="1" ht="22.9" customHeight="1" x14ac:dyDescent="0.2">
      <c r="B121" s="344"/>
      <c r="D121" s="345" t="s">
        <v>514</v>
      </c>
      <c r="E121" s="353" t="s">
        <v>685</v>
      </c>
      <c r="F121" s="353" t="s">
        <v>686</v>
      </c>
      <c r="I121" s="468"/>
      <c r="J121" s="354">
        <f>BK121</f>
        <v>0</v>
      </c>
      <c r="L121" s="344"/>
      <c r="M121" s="348"/>
      <c r="P121" s="349">
        <f>SUM(P122:P145)</f>
        <v>0</v>
      </c>
      <c r="R121" s="349">
        <f>SUM(R122:R145)</f>
        <v>0.22144</v>
      </c>
      <c r="T121" s="349">
        <f>SUM(T122:T145)</f>
        <v>0.79800000000000004</v>
      </c>
      <c r="U121" s="380"/>
      <c r="AR121" s="345" t="s">
        <v>47</v>
      </c>
      <c r="AT121" s="351" t="s">
        <v>514</v>
      </c>
      <c r="AU121" s="351" t="s">
        <v>45</v>
      </c>
      <c r="AY121" s="345" t="s">
        <v>2874</v>
      </c>
      <c r="BK121" s="352">
        <f>SUM(BK122:BK145)</f>
        <v>0</v>
      </c>
    </row>
    <row r="122" spans="2:65" s="291" customFormat="1" ht="24.4" customHeight="1" x14ac:dyDescent="0.2">
      <c r="B122" s="355"/>
      <c r="C122" s="533" t="s">
        <v>3806</v>
      </c>
      <c r="D122" s="533" t="s">
        <v>516</v>
      </c>
      <c r="E122" s="534" t="s">
        <v>1741</v>
      </c>
      <c r="F122" s="535" t="s">
        <v>5040</v>
      </c>
      <c r="G122" s="536" t="s">
        <v>223</v>
      </c>
      <c r="H122" s="537">
        <v>150</v>
      </c>
      <c r="I122" s="560"/>
      <c r="J122" s="356">
        <f>ROUND(I122*H122,2)</f>
        <v>0</v>
      </c>
      <c r="K122" s="535" t="s">
        <v>519</v>
      </c>
      <c r="L122" s="292"/>
      <c r="M122" s="561" t="s">
        <v>771</v>
      </c>
      <c r="N122" s="358" t="s">
        <v>2877</v>
      </c>
      <c r="P122" s="359">
        <f>O122*H122</f>
        <v>0</v>
      </c>
      <c r="Q122" s="359">
        <v>5.0000000000000002E-5</v>
      </c>
      <c r="R122" s="359">
        <f>Q122*H122</f>
        <v>7.5000000000000006E-3</v>
      </c>
      <c r="S122" s="359">
        <v>5.3200000000000001E-3</v>
      </c>
      <c r="T122" s="359">
        <f>S122*H122</f>
        <v>0.79800000000000004</v>
      </c>
      <c r="U122" s="382" t="s">
        <v>771</v>
      </c>
      <c r="AR122" s="361" t="s">
        <v>2222</v>
      </c>
      <c r="AT122" s="361" t="s">
        <v>516</v>
      </c>
      <c r="AU122" s="361" t="s">
        <v>47</v>
      </c>
      <c r="AY122" s="284" t="s">
        <v>2874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2222</v>
      </c>
      <c r="BM122" s="361" t="s">
        <v>5041</v>
      </c>
    </row>
    <row r="123" spans="2:65" s="291" customFormat="1" ht="12.75" x14ac:dyDescent="0.2">
      <c r="B123" s="292"/>
      <c r="D123" s="458" t="s">
        <v>3704</v>
      </c>
      <c r="F123" s="562" t="s">
        <v>5042</v>
      </c>
      <c r="I123" s="467"/>
      <c r="L123" s="292"/>
      <c r="M123" s="363"/>
      <c r="U123" s="364"/>
      <c r="AT123" s="284" t="s">
        <v>3704</v>
      </c>
      <c r="AU123" s="284" t="s">
        <v>47</v>
      </c>
    </row>
    <row r="124" spans="2:65" s="291" customFormat="1" ht="33" customHeight="1" x14ac:dyDescent="0.2">
      <c r="B124" s="355"/>
      <c r="C124" s="533" t="s">
        <v>2223</v>
      </c>
      <c r="D124" s="533" t="s">
        <v>516</v>
      </c>
      <c r="E124" s="534" t="s">
        <v>687</v>
      </c>
      <c r="F124" s="535" t="s">
        <v>688</v>
      </c>
      <c r="G124" s="536" t="s">
        <v>223</v>
      </c>
      <c r="H124" s="537">
        <v>101</v>
      </c>
      <c r="I124" s="560"/>
      <c r="J124" s="356">
        <f>ROUND(I124*H124,2)</f>
        <v>0</v>
      </c>
      <c r="K124" s="535" t="s">
        <v>519</v>
      </c>
      <c r="L124" s="292"/>
      <c r="M124" s="561" t="s">
        <v>771</v>
      </c>
      <c r="N124" s="358" t="s">
        <v>2877</v>
      </c>
      <c r="P124" s="359">
        <f>O124*H124</f>
        <v>0</v>
      </c>
      <c r="Q124" s="359">
        <v>4.6000000000000001E-4</v>
      </c>
      <c r="R124" s="359">
        <f>Q124*H124</f>
        <v>4.6460000000000001E-2</v>
      </c>
      <c r="S124" s="359">
        <v>0</v>
      </c>
      <c r="T124" s="359">
        <f>S124*H124</f>
        <v>0</v>
      </c>
      <c r="U124" s="382" t="s">
        <v>771</v>
      </c>
      <c r="AR124" s="361" t="s">
        <v>2222</v>
      </c>
      <c r="AT124" s="361" t="s">
        <v>516</v>
      </c>
      <c r="AU124" s="361" t="s">
        <v>47</v>
      </c>
      <c r="AY124" s="284" t="s">
        <v>2874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2222</v>
      </c>
      <c r="BM124" s="361" t="s">
        <v>3942</v>
      </c>
    </row>
    <row r="125" spans="2:65" s="291" customFormat="1" ht="12.75" x14ac:dyDescent="0.2">
      <c r="B125" s="292"/>
      <c r="D125" s="458" t="s">
        <v>3704</v>
      </c>
      <c r="F125" s="562" t="s">
        <v>3943</v>
      </c>
      <c r="I125" s="467"/>
      <c r="L125" s="292"/>
      <c r="M125" s="363"/>
      <c r="U125" s="364"/>
      <c r="AT125" s="284" t="s">
        <v>3704</v>
      </c>
      <c r="AU125" s="284" t="s">
        <v>47</v>
      </c>
    </row>
    <row r="126" spans="2:65" s="291" customFormat="1" ht="33" customHeight="1" x14ac:dyDescent="0.2">
      <c r="B126" s="355"/>
      <c r="C126" s="533" t="s">
        <v>2224</v>
      </c>
      <c r="D126" s="533" t="s">
        <v>516</v>
      </c>
      <c r="E126" s="534" t="s">
        <v>689</v>
      </c>
      <c r="F126" s="535" t="s">
        <v>690</v>
      </c>
      <c r="G126" s="536" t="s">
        <v>223</v>
      </c>
      <c r="H126" s="537">
        <v>52</v>
      </c>
      <c r="I126" s="560"/>
      <c r="J126" s="356">
        <f>ROUND(I126*H126,2)</f>
        <v>0</v>
      </c>
      <c r="K126" s="535" t="s">
        <v>519</v>
      </c>
      <c r="L126" s="292"/>
      <c r="M126" s="561" t="s">
        <v>771</v>
      </c>
      <c r="N126" s="358" t="s">
        <v>2877</v>
      </c>
      <c r="P126" s="359">
        <f>O126*H126</f>
        <v>0</v>
      </c>
      <c r="Q126" s="359">
        <v>5.5999999999999995E-4</v>
      </c>
      <c r="R126" s="359">
        <f>Q126*H126</f>
        <v>2.9119999999999997E-2</v>
      </c>
      <c r="S126" s="359">
        <v>0</v>
      </c>
      <c r="T126" s="359">
        <f>S126*H126</f>
        <v>0</v>
      </c>
      <c r="U126" s="382" t="s">
        <v>771</v>
      </c>
      <c r="AR126" s="361" t="s">
        <v>2222</v>
      </c>
      <c r="AT126" s="361" t="s">
        <v>516</v>
      </c>
      <c r="AU126" s="361" t="s">
        <v>47</v>
      </c>
      <c r="AY126" s="284" t="s">
        <v>2874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2222</v>
      </c>
      <c r="BM126" s="361" t="s">
        <v>3944</v>
      </c>
    </row>
    <row r="127" spans="2:65" s="291" customFormat="1" ht="12.75" x14ac:dyDescent="0.2">
      <c r="B127" s="292"/>
      <c r="D127" s="458" t="s">
        <v>3704</v>
      </c>
      <c r="F127" s="562" t="s">
        <v>3945</v>
      </c>
      <c r="I127" s="467"/>
      <c r="L127" s="292"/>
      <c r="M127" s="363"/>
      <c r="U127" s="364"/>
      <c r="AT127" s="284" t="s">
        <v>3704</v>
      </c>
      <c r="AU127" s="284" t="s">
        <v>47</v>
      </c>
    </row>
    <row r="128" spans="2:65" s="291" customFormat="1" ht="33" customHeight="1" x14ac:dyDescent="0.2">
      <c r="B128" s="355"/>
      <c r="C128" s="533" t="s">
        <v>2225</v>
      </c>
      <c r="D128" s="533" t="s">
        <v>516</v>
      </c>
      <c r="E128" s="534" t="s">
        <v>691</v>
      </c>
      <c r="F128" s="535" t="s">
        <v>692</v>
      </c>
      <c r="G128" s="536" t="s">
        <v>223</v>
      </c>
      <c r="H128" s="537">
        <v>15</v>
      </c>
      <c r="I128" s="560"/>
      <c r="J128" s="356">
        <f>ROUND(I128*H128,2)</f>
        <v>0</v>
      </c>
      <c r="K128" s="535" t="s">
        <v>519</v>
      </c>
      <c r="L128" s="292"/>
      <c r="M128" s="561" t="s">
        <v>771</v>
      </c>
      <c r="N128" s="358" t="s">
        <v>2877</v>
      </c>
      <c r="P128" s="359">
        <f>O128*H128</f>
        <v>0</v>
      </c>
      <c r="Q128" s="359">
        <v>7.1000000000000002E-4</v>
      </c>
      <c r="R128" s="359">
        <f>Q128*H128</f>
        <v>1.065E-2</v>
      </c>
      <c r="S128" s="359">
        <v>0</v>
      </c>
      <c r="T128" s="359">
        <f>S128*H128</f>
        <v>0</v>
      </c>
      <c r="U128" s="382" t="s">
        <v>771</v>
      </c>
      <c r="AR128" s="361" t="s">
        <v>2222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2222</v>
      </c>
      <c r="BM128" s="361" t="s">
        <v>3946</v>
      </c>
    </row>
    <row r="129" spans="2:65" s="291" customFormat="1" ht="12.75" x14ac:dyDescent="0.2">
      <c r="B129" s="292"/>
      <c r="D129" s="458" t="s">
        <v>3704</v>
      </c>
      <c r="F129" s="562" t="s">
        <v>3947</v>
      </c>
      <c r="I129" s="467"/>
      <c r="L129" s="292"/>
      <c r="M129" s="363"/>
      <c r="U129" s="364"/>
      <c r="AT129" s="284" t="s">
        <v>3704</v>
      </c>
      <c r="AU129" s="284" t="s">
        <v>47</v>
      </c>
    </row>
    <row r="130" spans="2:65" s="291" customFormat="1" ht="24.4" customHeight="1" x14ac:dyDescent="0.2">
      <c r="B130" s="355"/>
      <c r="C130" s="533" t="s">
        <v>2226</v>
      </c>
      <c r="D130" s="533" t="s">
        <v>516</v>
      </c>
      <c r="E130" s="534" t="s">
        <v>693</v>
      </c>
      <c r="F130" s="535" t="s">
        <v>694</v>
      </c>
      <c r="G130" s="536" t="s">
        <v>223</v>
      </c>
      <c r="H130" s="537">
        <v>15</v>
      </c>
      <c r="I130" s="560"/>
      <c r="J130" s="356">
        <f>ROUND(I130*H130,2)</f>
        <v>0</v>
      </c>
      <c r="K130" s="535" t="s">
        <v>519</v>
      </c>
      <c r="L130" s="292"/>
      <c r="M130" s="561" t="s">
        <v>771</v>
      </c>
      <c r="N130" s="358" t="s">
        <v>2877</v>
      </c>
      <c r="P130" s="359">
        <f>O130*H130</f>
        <v>0</v>
      </c>
      <c r="Q130" s="359">
        <v>1.25E-3</v>
      </c>
      <c r="R130" s="359">
        <f>Q130*H130</f>
        <v>1.8749999999999999E-2</v>
      </c>
      <c r="S130" s="359">
        <v>0</v>
      </c>
      <c r="T130" s="359">
        <f>S130*H130</f>
        <v>0</v>
      </c>
      <c r="U130" s="382" t="s">
        <v>771</v>
      </c>
      <c r="AR130" s="361" t="s">
        <v>2222</v>
      </c>
      <c r="AT130" s="361" t="s">
        <v>516</v>
      </c>
      <c r="AU130" s="361" t="s">
        <v>47</v>
      </c>
      <c r="AY130" s="284" t="s">
        <v>2874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2222</v>
      </c>
      <c r="BM130" s="361" t="s">
        <v>3948</v>
      </c>
    </row>
    <row r="131" spans="2:65" s="291" customFormat="1" ht="12.75" x14ac:dyDescent="0.2">
      <c r="B131" s="292"/>
      <c r="D131" s="458" t="s">
        <v>3704</v>
      </c>
      <c r="F131" s="562" t="s">
        <v>3949</v>
      </c>
      <c r="I131" s="467"/>
      <c r="L131" s="292"/>
      <c r="M131" s="363"/>
      <c r="U131" s="364"/>
      <c r="AT131" s="284" t="s">
        <v>3704</v>
      </c>
      <c r="AU131" s="284" t="s">
        <v>47</v>
      </c>
    </row>
    <row r="132" spans="2:65" s="291" customFormat="1" ht="24.4" customHeight="1" x14ac:dyDescent="0.2">
      <c r="B132" s="355"/>
      <c r="C132" s="533" t="s">
        <v>2227</v>
      </c>
      <c r="D132" s="533" t="s">
        <v>516</v>
      </c>
      <c r="E132" s="534" t="s">
        <v>695</v>
      </c>
      <c r="F132" s="535" t="s">
        <v>696</v>
      </c>
      <c r="G132" s="536" t="s">
        <v>223</v>
      </c>
      <c r="H132" s="537">
        <v>50</v>
      </c>
      <c r="I132" s="560"/>
      <c r="J132" s="356">
        <f>ROUND(I132*H132,2)</f>
        <v>0</v>
      </c>
      <c r="K132" s="535" t="s">
        <v>519</v>
      </c>
      <c r="L132" s="292"/>
      <c r="M132" s="561" t="s">
        <v>771</v>
      </c>
      <c r="N132" s="358" t="s">
        <v>2877</v>
      </c>
      <c r="P132" s="359">
        <f>O132*H132</f>
        <v>0</v>
      </c>
      <c r="Q132" s="359">
        <v>1.6199999999999999E-3</v>
      </c>
      <c r="R132" s="359">
        <f>Q132*H132</f>
        <v>8.0999999999999989E-2</v>
      </c>
      <c r="S132" s="359">
        <v>0</v>
      </c>
      <c r="T132" s="359">
        <f>S132*H132</f>
        <v>0</v>
      </c>
      <c r="U132" s="382" t="s">
        <v>771</v>
      </c>
      <c r="AR132" s="361" t="s">
        <v>2222</v>
      </c>
      <c r="AT132" s="361" t="s">
        <v>516</v>
      </c>
      <c r="AU132" s="361" t="s">
        <v>47</v>
      </c>
      <c r="AY132" s="284" t="s">
        <v>2874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2222</v>
      </c>
      <c r="BM132" s="361" t="s">
        <v>3950</v>
      </c>
    </row>
    <row r="133" spans="2:65" s="291" customFormat="1" ht="12.75" x14ac:dyDescent="0.2">
      <c r="B133" s="292"/>
      <c r="D133" s="458" t="s">
        <v>3704</v>
      </c>
      <c r="F133" s="562" t="s">
        <v>3951</v>
      </c>
      <c r="I133" s="467"/>
      <c r="L133" s="292"/>
      <c r="M133" s="363"/>
      <c r="U133" s="364"/>
      <c r="AT133" s="284" t="s">
        <v>3704</v>
      </c>
      <c r="AU133" s="284" t="s">
        <v>47</v>
      </c>
    </row>
    <row r="134" spans="2:65" s="291" customFormat="1" ht="24.4" customHeight="1" x14ac:dyDescent="0.2">
      <c r="B134" s="355"/>
      <c r="C134" s="533" t="s">
        <v>3952</v>
      </c>
      <c r="D134" s="533" t="s">
        <v>516</v>
      </c>
      <c r="E134" s="534" t="s">
        <v>697</v>
      </c>
      <c r="F134" s="535" t="s">
        <v>698</v>
      </c>
      <c r="G134" s="536" t="s">
        <v>223</v>
      </c>
      <c r="H134" s="537">
        <v>232</v>
      </c>
      <c r="I134" s="560"/>
      <c r="J134" s="356">
        <f>ROUND(I134*H134,2)</f>
        <v>0</v>
      </c>
      <c r="K134" s="535" t="s">
        <v>519</v>
      </c>
      <c r="L134" s="292"/>
      <c r="M134" s="561" t="s">
        <v>771</v>
      </c>
      <c r="N134" s="358" t="s">
        <v>2877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2222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3953</v>
      </c>
    </row>
    <row r="135" spans="2:65" s="291" customFormat="1" ht="12.75" x14ac:dyDescent="0.2">
      <c r="B135" s="292"/>
      <c r="D135" s="458" t="s">
        <v>3704</v>
      </c>
      <c r="F135" s="562" t="s">
        <v>3954</v>
      </c>
      <c r="I135" s="467"/>
      <c r="L135" s="292"/>
      <c r="M135" s="363"/>
      <c r="U135" s="364"/>
      <c r="AT135" s="284" t="s">
        <v>3704</v>
      </c>
      <c r="AU135" s="284" t="s">
        <v>47</v>
      </c>
    </row>
    <row r="136" spans="2:65" s="291" customFormat="1" ht="55.5" customHeight="1" x14ac:dyDescent="0.2">
      <c r="B136" s="355"/>
      <c r="C136" s="533" t="s">
        <v>3955</v>
      </c>
      <c r="D136" s="533" t="s">
        <v>516</v>
      </c>
      <c r="E136" s="534" t="s">
        <v>699</v>
      </c>
      <c r="F136" s="535" t="s">
        <v>700</v>
      </c>
      <c r="G136" s="536" t="s">
        <v>223</v>
      </c>
      <c r="H136" s="537">
        <v>15</v>
      </c>
      <c r="I136" s="560"/>
      <c r="J136" s="356">
        <f>ROUND(I136*H136,2)</f>
        <v>0</v>
      </c>
      <c r="K136" s="535" t="s">
        <v>519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4.0000000000000003E-5</v>
      </c>
      <c r="R136" s="359">
        <f>Q136*H136</f>
        <v>6.0000000000000006E-4</v>
      </c>
      <c r="S136" s="359">
        <v>0</v>
      </c>
      <c r="T136" s="359">
        <f>S136*H136</f>
        <v>0</v>
      </c>
      <c r="U136" s="382" t="s">
        <v>771</v>
      </c>
      <c r="AR136" s="361" t="s">
        <v>2222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2222</v>
      </c>
      <c r="BM136" s="361" t="s">
        <v>3956</v>
      </c>
    </row>
    <row r="137" spans="2:65" s="291" customFormat="1" ht="12.75" x14ac:dyDescent="0.2">
      <c r="B137" s="292"/>
      <c r="D137" s="458" t="s">
        <v>3704</v>
      </c>
      <c r="F137" s="562" t="s">
        <v>3957</v>
      </c>
      <c r="I137" s="467"/>
      <c r="L137" s="292"/>
      <c r="M137" s="363"/>
      <c r="U137" s="364"/>
      <c r="AT137" s="284" t="s">
        <v>3704</v>
      </c>
      <c r="AU137" s="284" t="s">
        <v>47</v>
      </c>
    </row>
    <row r="138" spans="2:65" s="291" customFormat="1" ht="49.15" customHeight="1" x14ac:dyDescent="0.2">
      <c r="B138" s="355"/>
      <c r="C138" s="533" t="s">
        <v>3958</v>
      </c>
      <c r="D138" s="533" t="s">
        <v>516</v>
      </c>
      <c r="E138" s="534" t="s">
        <v>701</v>
      </c>
      <c r="F138" s="535" t="s">
        <v>702</v>
      </c>
      <c r="G138" s="536" t="s">
        <v>223</v>
      </c>
      <c r="H138" s="537">
        <v>50</v>
      </c>
      <c r="I138" s="560"/>
      <c r="J138" s="356">
        <f>ROUND(I138*H138,2)</f>
        <v>0</v>
      </c>
      <c r="K138" s="535" t="s">
        <v>519</v>
      </c>
      <c r="L138" s="292"/>
      <c r="M138" s="561" t="s">
        <v>771</v>
      </c>
      <c r="N138" s="358" t="s">
        <v>2877</v>
      </c>
      <c r="P138" s="359">
        <f>O138*H138</f>
        <v>0</v>
      </c>
      <c r="Q138" s="359">
        <v>4.0000000000000003E-5</v>
      </c>
      <c r="R138" s="359">
        <f>Q138*H138</f>
        <v>2E-3</v>
      </c>
      <c r="S138" s="359">
        <v>0</v>
      </c>
      <c r="T138" s="359">
        <f>S138*H138</f>
        <v>0</v>
      </c>
      <c r="U138" s="382" t="s">
        <v>771</v>
      </c>
      <c r="AR138" s="361" t="s">
        <v>2222</v>
      </c>
      <c r="AT138" s="361" t="s">
        <v>516</v>
      </c>
      <c r="AU138" s="361" t="s">
        <v>47</v>
      </c>
      <c r="AY138" s="284" t="s">
        <v>2874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2222</v>
      </c>
      <c r="BM138" s="361" t="s">
        <v>3959</v>
      </c>
    </row>
    <row r="139" spans="2:65" s="291" customFormat="1" ht="12.75" x14ac:dyDescent="0.2">
      <c r="B139" s="292"/>
      <c r="D139" s="458" t="s">
        <v>3704</v>
      </c>
      <c r="F139" s="562" t="s">
        <v>3960</v>
      </c>
      <c r="I139" s="467"/>
      <c r="L139" s="292"/>
      <c r="M139" s="363"/>
      <c r="U139" s="364"/>
      <c r="AT139" s="284" t="s">
        <v>3704</v>
      </c>
      <c r="AU139" s="284" t="s">
        <v>47</v>
      </c>
    </row>
    <row r="140" spans="2:65" s="291" customFormat="1" ht="55.5" customHeight="1" x14ac:dyDescent="0.2">
      <c r="B140" s="355"/>
      <c r="C140" s="533" t="s">
        <v>3882</v>
      </c>
      <c r="D140" s="533" t="s">
        <v>516</v>
      </c>
      <c r="E140" s="534" t="s">
        <v>703</v>
      </c>
      <c r="F140" s="535" t="s">
        <v>704</v>
      </c>
      <c r="G140" s="536" t="s">
        <v>223</v>
      </c>
      <c r="H140" s="537">
        <v>168</v>
      </c>
      <c r="I140" s="560"/>
      <c r="J140" s="356">
        <f>ROUND(I140*H140,2)</f>
        <v>0</v>
      </c>
      <c r="K140" s="535" t="s">
        <v>523</v>
      </c>
      <c r="L140" s="292"/>
      <c r="M140" s="561" t="s">
        <v>771</v>
      </c>
      <c r="N140" s="358" t="s">
        <v>2877</v>
      </c>
      <c r="P140" s="359">
        <f>O140*H140</f>
        <v>0</v>
      </c>
      <c r="Q140" s="359">
        <v>1.2E-4</v>
      </c>
      <c r="R140" s="359">
        <f>Q140*H140</f>
        <v>2.0160000000000001E-2</v>
      </c>
      <c r="S140" s="359">
        <v>0</v>
      </c>
      <c r="T140" s="359">
        <f>S140*H140</f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2874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2222</v>
      </c>
      <c r="BM140" s="361" t="s">
        <v>3961</v>
      </c>
    </row>
    <row r="141" spans="2:65" s="291" customFormat="1" ht="12.75" x14ac:dyDescent="0.2">
      <c r="B141" s="292"/>
      <c r="D141" s="458" t="s">
        <v>3704</v>
      </c>
      <c r="F141" s="562" t="s">
        <v>3962</v>
      </c>
      <c r="I141" s="467"/>
      <c r="L141" s="292"/>
      <c r="M141" s="363"/>
      <c r="U141" s="364"/>
      <c r="AT141" s="284" t="s">
        <v>3704</v>
      </c>
      <c r="AU141" s="284" t="s">
        <v>47</v>
      </c>
    </row>
    <row r="142" spans="2:65" s="291" customFormat="1" ht="16.5" customHeight="1" x14ac:dyDescent="0.2">
      <c r="B142" s="355"/>
      <c r="C142" s="538" t="s">
        <v>3885</v>
      </c>
      <c r="D142" s="538" t="s">
        <v>550</v>
      </c>
      <c r="E142" s="539" t="s">
        <v>705</v>
      </c>
      <c r="F142" s="540" t="s">
        <v>706</v>
      </c>
      <c r="G142" s="541" t="s">
        <v>99</v>
      </c>
      <c r="H142" s="542">
        <v>13</v>
      </c>
      <c r="I142" s="563"/>
      <c r="J142" s="365">
        <f>ROUND(I142*H142,2)</f>
        <v>0</v>
      </c>
      <c r="K142" s="540" t="s">
        <v>771</v>
      </c>
      <c r="L142" s="366"/>
      <c r="M142" s="564" t="s">
        <v>771</v>
      </c>
      <c r="N142" s="368" t="s">
        <v>2877</v>
      </c>
      <c r="P142" s="359">
        <f>O142*H142</f>
        <v>0</v>
      </c>
      <c r="Q142" s="359">
        <v>4.0000000000000002E-4</v>
      </c>
      <c r="R142" s="359">
        <f>Q142*H142</f>
        <v>5.2000000000000006E-3</v>
      </c>
      <c r="S142" s="359">
        <v>0</v>
      </c>
      <c r="T142" s="359">
        <f>S142*H142</f>
        <v>0</v>
      </c>
      <c r="U142" s="382" t="s">
        <v>771</v>
      </c>
      <c r="AR142" s="361" t="s">
        <v>2918</v>
      </c>
      <c r="AT142" s="361" t="s">
        <v>550</v>
      </c>
      <c r="AU142" s="361" t="s">
        <v>47</v>
      </c>
      <c r="AY142" s="284" t="s">
        <v>2874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3963</v>
      </c>
    </row>
    <row r="143" spans="2:65" s="291" customFormat="1" ht="16.5" customHeight="1" x14ac:dyDescent="0.2">
      <c r="B143" s="355"/>
      <c r="C143" s="538" t="s">
        <v>3964</v>
      </c>
      <c r="D143" s="538" t="s">
        <v>550</v>
      </c>
      <c r="E143" s="539" t="s">
        <v>707</v>
      </c>
      <c r="F143" s="540" t="s">
        <v>708</v>
      </c>
      <c r="G143" s="541" t="s">
        <v>99</v>
      </c>
      <c r="H143" s="542">
        <v>1300</v>
      </c>
      <c r="I143" s="563"/>
      <c r="J143" s="365">
        <f>ROUND(I143*H143,2)</f>
        <v>0</v>
      </c>
      <c r="K143" s="540" t="s">
        <v>771</v>
      </c>
      <c r="L143" s="366"/>
      <c r="M143" s="564" t="s">
        <v>771</v>
      </c>
      <c r="N143" s="368" t="s">
        <v>2877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2918</v>
      </c>
      <c r="AT143" s="361" t="s">
        <v>550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2222</v>
      </c>
      <c r="BM143" s="361" t="s">
        <v>3965</v>
      </c>
    </row>
    <row r="144" spans="2:65" s="291" customFormat="1" ht="44.25" customHeight="1" x14ac:dyDescent="0.2">
      <c r="B144" s="355"/>
      <c r="C144" s="533" t="s">
        <v>3888</v>
      </c>
      <c r="D144" s="533" t="s">
        <v>516</v>
      </c>
      <c r="E144" s="534" t="s">
        <v>710</v>
      </c>
      <c r="F144" s="535" t="s">
        <v>711</v>
      </c>
      <c r="G144" s="536" t="s">
        <v>150</v>
      </c>
      <c r="H144" s="537">
        <v>0.221</v>
      </c>
      <c r="I144" s="560"/>
      <c r="J144" s="356">
        <f>ROUND(I144*H144,2)</f>
        <v>0</v>
      </c>
      <c r="K144" s="535" t="s">
        <v>519</v>
      </c>
      <c r="L144" s="292"/>
      <c r="M144" s="561" t="s">
        <v>771</v>
      </c>
      <c r="N144" s="358" t="s">
        <v>2877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3966</v>
      </c>
      <c r="AT144" s="361" t="s">
        <v>516</v>
      </c>
      <c r="AU144" s="361" t="s">
        <v>47</v>
      </c>
      <c r="AY144" s="284" t="s">
        <v>2874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3966</v>
      </c>
      <c r="BM144" s="361" t="s">
        <v>3967</v>
      </c>
    </row>
    <row r="145" spans="2:65" s="291" customFormat="1" ht="12.75" x14ac:dyDescent="0.2">
      <c r="B145" s="292"/>
      <c r="D145" s="458" t="s">
        <v>3704</v>
      </c>
      <c r="F145" s="562" t="s">
        <v>3968</v>
      </c>
      <c r="I145" s="467"/>
      <c r="L145" s="292"/>
      <c r="M145" s="363"/>
      <c r="U145" s="364"/>
      <c r="AT145" s="284" t="s">
        <v>3704</v>
      </c>
      <c r="AU145" s="284" t="s">
        <v>47</v>
      </c>
    </row>
    <row r="146" spans="2:65" s="343" customFormat="1" ht="22.9" customHeight="1" x14ac:dyDescent="0.2">
      <c r="B146" s="344"/>
      <c r="D146" s="345" t="s">
        <v>514</v>
      </c>
      <c r="E146" s="353" t="s">
        <v>712</v>
      </c>
      <c r="F146" s="353" t="s">
        <v>713</v>
      </c>
      <c r="I146" s="468"/>
      <c r="J146" s="354">
        <f>BK146</f>
        <v>0</v>
      </c>
      <c r="L146" s="344"/>
      <c r="M146" s="348"/>
      <c r="P146" s="349">
        <f>SUM(P147:P153)</f>
        <v>0</v>
      </c>
      <c r="R146" s="349">
        <f>SUM(R147:R153)</f>
        <v>1.4E-3</v>
      </c>
      <c r="T146" s="349">
        <f>SUM(T147:T153)</f>
        <v>0</v>
      </c>
      <c r="U146" s="380"/>
      <c r="AR146" s="345" t="s">
        <v>47</v>
      </c>
      <c r="AT146" s="351" t="s">
        <v>514</v>
      </c>
      <c r="AU146" s="351" t="s">
        <v>45</v>
      </c>
      <c r="AY146" s="345" t="s">
        <v>2874</v>
      </c>
      <c r="BK146" s="352">
        <f>SUM(BK147:BK153)</f>
        <v>0</v>
      </c>
    </row>
    <row r="147" spans="2:65" s="291" customFormat="1" ht="24.4" customHeight="1" x14ac:dyDescent="0.2">
      <c r="B147" s="355"/>
      <c r="C147" s="533" t="s">
        <v>3969</v>
      </c>
      <c r="D147" s="533" t="s">
        <v>516</v>
      </c>
      <c r="E147" s="534" t="s">
        <v>5043</v>
      </c>
      <c r="F147" s="535" t="s">
        <v>5044</v>
      </c>
      <c r="G147" s="536" t="s">
        <v>99</v>
      </c>
      <c r="H147" s="537">
        <v>18</v>
      </c>
      <c r="I147" s="560"/>
      <c r="J147" s="356">
        <f>ROUND(I147*H147,2)</f>
        <v>0</v>
      </c>
      <c r="K147" s="535" t="s">
        <v>771</v>
      </c>
      <c r="L147" s="292"/>
      <c r="M147" s="561" t="s">
        <v>771</v>
      </c>
      <c r="N147" s="358" t="s">
        <v>2877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2222</v>
      </c>
      <c r="AT147" s="361" t="s">
        <v>516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5045</v>
      </c>
    </row>
    <row r="148" spans="2:65" s="291" customFormat="1" ht="24.4" customHeight="1" x14ac:dyDescent="0.2">
      <c r="B148" s="355"/>
      <c r="C148" s="533" t="s">
        <v>3779</v>
      </c>
      <c r="D148" s="533" t="s">
        <v>516</v>
      </c>
      <c r="E148" s="534" t="s">
        <v>5046</v>
      </c>
      <c r="F148" s="535" t="s">
        <v>5047</v>
      </c>
      <c r="G148" s="536" t="s">
        <v>99</v>
      </c>
      <c r="H148" s="537">
        <v>18</v>
      </c>
      <c r="I148" s="560"/>
      <c r="J148" s="356">
        <f>ROUND(I148*H148,2)</f>
        <v>0</v>
      </c>
      <c r="K148" s="535" t="s">
        <v>771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5048</v>
      </c>
    </row>
    <row r="149" spans="2:65" s="291" customFormat="1" ht="24.4" customHeight="1" x14ac:dyDescent="0.2">
      <c r="B149" s="355"/>
      <c r="C149" s="533" t="s">
        <v>2938</v>
      </c>
      <c r="D149" s="533" t="s">
        <v>516</v>
      </c>
      <c r="E149" s="534" t="s">
        <v>5049</v>
      </c>
      <c r="F149" s="535" t="s">
        <v>5050</v>
      </c>
      <c r="G149" s="536" t="s">
        <v>99</v>
      </c>
      <c r="H149" s="537">
        <v>36</v>
      </c>
      <c r="I149" s="560"/>
      <c r="J149" s="356">
        <f>ROUND(I149*H149,2)</f>
        <v>0</v>
      </c>
      <c r="K149" s="535" t="s">
        <v>771</v>
      </c>
      <c r="L149" s="292"/>
      <c r="M149" s="561" t="s">
        <v>771</v>
      </c>
      <c r="N149" s="358" t="s">
        <v>2877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5051</v>
      </c>
    </row>
    <row r="150" spans="2:65" s="291" customFormat="1" ht="24.4" customHeight="1" x14ac:dyDescent="0.2">
      <c r="B150" s="355"/>
      <c r="C150" s="533" t="s">
        <v>3970</v>
      </c>
      <c r="D150" s="533" t="s">
        <v>516</v>
      </c>
      <c r="E150" s="534" t="s">
        <v>716</v>
      </c>
      <c r="F150" s="535" t="s">
        <v>717</v>
      </c>
      <c r="G150" s="536" t="s">
        <v>99</v>
      </c>
      <c r="H150" s="537">
        <v>2</v>
      </c>
      <c r="I150" s="560"/>
      <c r="J150" s="356">
        <f>ROUND(I150*H150,2)</f>
        <v>0</v>
      </c>
      <c r="K150" s="535" t="s">
        <v>619</v>
      </c>
      <c r="L150" s="292"/>
      <c r="M150" s="561" t="s">
        <v>771</v>
      </c>
      <c r="N150" s="358" t="s">
        <v>2877</v>
      </c>
      <c r="P150" s="359">
        <f>O150*H150</f>
        <v>0</v>
      </c>
      <c r="Q150" s="359">
        <v>6.9999999999999999E-4</v>
      </c>
      <c r="R150" s="359">
        <f>Q150*H150</f>
        <v>1.4E-3</v>
      </c>
      <c r="S150" s="359">
        <v>0</v>
      </c>
      <c r="T150" s="359">
        <f>S150*H150</f>
        <v>0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2874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3971</v>
      </c>
    </row>
    <row r="151" spans="2:65" s="291" customFormat="1" ht="12.75" x14ac:dyDescent="0.2">
      <c r="B151" s="292"/>
      <c r="D151" s="458" t="s">
        <v>3704</v>
      </c>
      <c r="F151" s="562" t="s">
        <v>3972</v>
      </c>
      <c r="I151" s="467"/>
      <c r="L151" s="292"/>
      <c r="M151" s="363"/>
      <c r="U151" s="364"/>
      <c r="AT151" s="284" t="s">
        <v>3704</v>
      </c>
      <c r="AU151" s="284" t="s">
        <v>47</v>
      </c>
    </row>
    <row r="152" spans="2:65" s="291" customFormat="1" ht="44.25" customHeight="1" x14ac:dyDescent="0.2">
      <c r="B152" s="355"/>
      <c r="C152" s="533" t="s">
        <v>3973</v>
      </c>
      <c r="D152" s="533" t="s">
        <v>516</v>
      </c>
      <c r="E152" s="534" t="s">
        <v>718</v>
      </c>
      <c r="F152" s="535" t="s">
        <v>719</v>
      </c>
      <c r="G152" s="536" t="s">
        <v>150</v>
      </c>
      <c r="H152" s="537">
        <v>1E-3</v>
      </c>
      <c r="I152" s="560"/>
      <c r="J152" s="356">
        <f>ROUND(I152*H152,2)</f>
        <v>0</v>
      </c>
      <c r="K152" s="535" t="s">
        <v>519</v>
      </c>
      <c r="L152" s="292"/>
      <c r="M152" s="561" t="s">
        <v>771</v>
      </c>
      <c r="N152" s="358" t="s">
        <v>2877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3974</v>
      </c>
    </row>
    <row r="153" spans="2:65" s="291" customFormat="1" ht="12.75" x14ac:dyDescent="0.2">
      <c r="B153" s="292"/>
      <c r="D153" s="458" t="s">
        <v>3704</v>
      </c>
      <c r="F153" s="562" t="s">
        <v>3975</v>
      </c>
      <c r="I153" s="467"/>
      <c r="L153" s="292"/>
      <c r="M153" s="363"/>
      <c r="U153" s="364"/>
      <c r="AT153" s="284" t="s">
        <v>3704</v>
      </c>
      <c r="AU153" s="284" t="s">
        <v>47</v>
      </c>
    </row>
    <row r="154" spans="2:65" s="343" customFormat="1" ht="22.9" customHeight="1" x14ac:dyDescent="0.2">
      <c r="B154" s="344"/>
      <c r="D154" s="345" t="s">
        <v>514</v>
      </c>
      <c r="E154" s="353" t="s">
        <v>720</v>
      </c>
      <c r="F154" s="353" t="s">
        <v>721</v>
      </c>
      <c r="I154" s="468"/>
      <c r="J154" s="354">
        <f>BK154</f>
        <v>0</v>
      </c>
      <c r="L154" s="344"/>
      <c r="M154" s="348"/>
      <c r="P154" s="349">
        <f>SUM(P155:P186)</f>
        <v>0</v>
      </c>
      <c r="R154" s="349">
        <f>SUM(R155:R186)</f>
        <v>0.63849999999999996</v>
      </c>
      <c r="T154" s="349">
        <f>SUM(T155:T186)</f>
        <v>0.52849999999999997</v>
      </c>
      <c r="U154" s="380"/>
      <c r="AR154" s="345" t="s">
        <v>47</v>
      </c>
      <c r="AT154" s="351" t="s">
        <v>514</v>
      </c>
      <c r="AU154" s="351" t="s">
        <v>45</v>
      </c>
      <c r="AY154" s="345" t="s">
        <v>2874</v>
      </c>
      <c r="BK154" s="352">
        <f>SUM(BK155:BK186)</f>
        <v>0</v>
      </c>
    </row>
    <row r="155" spans="2:65" s="291" customFormat="1" ht="16.5" customHeight="1" x14ac:dyDescent="0.2">
      <c r="B155" s="355"/>
      <c r="C155" s="533" t="s">
        <v>3976</v>
      </c>
      <c r="D155" s="533" t="s">
        <v>516</v>
      </c>
      <c r="E155" s="534" t="s">
        <v>722</v>
      </c>
      <c r="F155" s="535" t="s">
        <v>723</v>
      </c>
      <c r="G155" s="536" t="s">
        <v>303</v>
      </c>
      <c r="H155" s="537">
        <v>1</v>
      </c>
      <c r="I155" s="560"/>
      <c r="J155" s="356">
        <f>ROUND(I155*H155,2)</f>
        <v>0</v>
      </c>
      <c r="K155" s="535" t="s">
        <v>771</v>
      </c>
      <c r="L155" s="292"/>
      <c r="M155" s="561" t="s">
        <v>771</v>
      </c>
      <c r="N155" s="358" t="s">
        <v>2877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2874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3977</v>
      </c>
    </row>
    <row r="156" spans="2:65" s="291" customFormat="1" ht="37.9" customHeight="1" x14ac:dyDescent="0.2">
      <c r="B156" s="355"/>
      <c r="C156" s="533" t="s">
        <v>3978</v>
      </c>
      <c r="D156" s="533" t="s">
        <v>516</v>
      </c>
      <c r="E156" s="534" t="s">
        <v>724</v>
      </c>
      <c r="F156" s="535" t="s">
        <v>3979</v>
      </c>
      <c r="G156" s="536" t="s">
        <v>99</v>
      </c>
      <c r="H156" s="537">
        <v>18</v>
      </c>
      <c r="I156" s="560"/>
      <c r="J156" s="356">
        <f>ROUND(I156*H156,2)</f>
        <v>0</v>
      </c>
      <c r="K156" s="535" t="s">
        <v>523</v>
      </c>
      <c r="L156" s="292"/>
      <c r="M156" s="561" t="s">
        <v>771</v>
      </c>
      <c r="N156" s="358" t="s">
        <v>2877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2874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2222</v>
      </c>
      <c r="BM156" s="361" t="s">
        <v>3980</v>
      </c>
    </row>
    <row r="157" spans="2:65" s="291" customFormat="1" ht="12.75" x14ac:dyDescent="0.2">
      <c r="B157" s="292"/>
      <c r="D157" s="458" t="s">
        <v>3704</v>
      </c>
      <c r="F157" s="562" t="s">
        <v>3981</v>
      </c>
      <c r="I157" s="467"/>
      <c r="L157" s="292"/>
      <c r="M157" s="363"/>
      <c r="U157" s="364"/>
      <c r="AT157" s="284" t="s">
        <v>3704</v>
      </c>
      <c r="AU157" s="284" t="s">
        <v>47</v>
      </c>
    </row>
    <row r="158" spans="2:65" s="291" customFormat="1" ht="16.5" customHeight="1" x14ac:dyDescent="0.2">
      <c r="B158" s="355"/>
      <c r="C158" s="533" t="s">
        <v>3982</v>
      </c>
      <c r="D158" s="533" t="s">
        <v>516</v>
      </c>
      <c r="E158" s="534" t="s">
        <v>725</v>
      </c>
      <c r="F158" s="535" t="s">
        <v>726</v>
      </c>
      <c r="G158" s="536" t="s">
        <v>158</v>
      </c>
      <c r="H158" s="537">
        <v>50</v>
      </c>
      <c r="I158" s="560"/>
      <c r="J158" s="356">
        <f>ROUND(I158*H158,2)</f>
        <v>0</v>
      </c>
      <c r="K158" s="535" t="s">
        <v>619</v>
      </c>
      <c r="L158" s="292"/>
      <c r="M158" s="561" t="s">
        <v>771</v>
      </c>
      <c r="N158" s="358" t="s">
        <v>2877</v>
      </c>
      <c r="P158" s="359">
        <f>O158*H158</f>
        <v>0</v>
      </c>
      <c r="Q158" s="359">
        <v>0</v>
      </c>
      <c r="R158" s="359">
        <f>Q158*H158</f>
        <v>0</v>
      </c>
      <c r="S158" s="359">
        <v>1.057E-2</v>
      </c>
      <c r="T158" s="359">
        <f>S158*H158</f>
        <v>0.52849999999999997</v>
      </c>
      <c r="U158" s="382" t="s">
        <v>771</v>
      </c>
      <c r="AR158" s="361" t="s">
        <v>51</v>
      </c>
      <c r="AT158" s="361" t="s">
        <v>516</v>
      </c>
      <c r="AU158" s="361" t="s">
        <v>47</v>
      </c>
      <c r="AY158" s="284" t="s">
        <v>2874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51</v>
      </c>
      <c r="BM158" s="361" t="s">
        <v>3983</v>
      </c>
    </row>
    <row r="159" spans="2:65" s="291" customFormat="1" ht="12.75" x14ac:dyDescent="0.2">
      <c r="B159" s="292"/>
      <c r="D159" s="458" t="s">
        <v>3704</v>
      </c>
      <c r="F159" s="562" t="s">
        <v>3984</v>
      </c>
      <c r="I159" s="467"/>
      <c r="L159" s="292"/>
      <c r="M159" s="363"/>
      <c r="U159" s="364"/>
      <c r="AT159" s="284" t="s">
        <v>3704</v>
      </c>
      <c r="AU159" s="284" t="s">
        <v>47</v>
      </c>
    </row>
    <row r="160" spans="2:65" s="291" customFormat="1" ht="49.15" customHeight="1" x14ac:dyDescent="0.2">
      <c r="B160" s="355"/>
      <c r="C160" s="533" t="s">
        <v>3768</v>
      </c>
      <c r="D160" s="533" t="s">
        <v>516</v>
      </c>
      <c r="E160" s="534" t="s">
        <v>727</v>
      </c>
      <c r="F160" s="535" t="s">
        <v>728</v>
      </c>
      <c r="G160" s="536" t="s">
        <v>99</v>
      </c>
      <c r="H160" s="537">
        <v>1</v>
      </c>
      <c r="I160" s="560"/>
      <c r="J160" s="356">
        <f>ROUND(I160*H160,2)</f>
        <v>0</v>
      </c>
      <c r="K160" s="535" t="s">
        <v>519</v>
      </c>
      <c r="L160" s="292"/>
      <c r="M160" s="561" t="s">
        <v>771</v>
      </c>
      <c r="N160" s="358" t="s">
        <v>2877</v>
      </c>
      <c r="P160" s="359">
        <f>O160*H160</f>
        <v>0</v>
      </c>
      <c r="Q160" s="359">
        <v>2.3619999999999999E-2</v>
      </c>
      <c r="R160" s="359">
        <f>Q160*H160</f>
        <v>2.3619999999999999E-2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3985</v>
      </c>
    </row>
    <row r="161" spans="2:65" s="291" customFormat="1" ht="12.75" x14ac:dyDescent="0.2">
      <c r="B161" s="292"/>
      <c r="D161" s="458" t="s">
        <v>3704</v>
      </c>
      <c r="F161" s="562" t="s">
        <v>3986</v>
      </c>
      <c r="I161" s="467"/>
      <c r="L161" s="292"/>
      <c r="M161" s="363"/>
      <c r="U161" s="364"/>
      <c r="AT161" s="284" t="s">
        <v>3704</v>
      </c>
      <c r="AU161" s="284" t="s">
        <v>47</v>
      </c>
    </row>
    <row r="162" spans="2:65" s="291" customFormat="1" ht="49.15" customHeight="1" x14ac:dyDescent="0.2">
      <c r="B162" s="355"/>
      <c r="C162" s="533" t="s">
        <v>3987</v>
      </c>
      <c r="D162" s="533" t="s">
        <v>516</v>
      </c>
      <c r="E162" s="534" t="s">
        <v>729</v>
      </c>
      <c r="F162" s="535" t="s">
        <v>730</v>
      </c>
      <c r="G162" s="536" t="s">
        <v>99</v>
      </c>
      <c r="H162" s="537">
        <v>2</v>
      </c>
      <c r="I162" s="560"/>
      <c r="J162" s="356">
        <f>ROUND(I162*H162,2)</f>
        <v>0</v>
      </c>
      <c r="K162" s="535" t="s">
        <v>519</v>
      </c>
      <c r="L162" s="292"/>
      <c r="M162" s="561" t="s">
        <v>771</v>
      </c>
      <c r="N162" s="358" t="s">
        <v>2877</v>
      </c>
      <c r="P162" s="359">
        <f>O162*H162</f>
        <v>0</v>
      </c>
      <c r="Q162" s="359">
        <v>2.7199999999999998E-2</v>
      </c>
      <c r="R162" s="359">
        <f>Q162*H162</f>
        <v>5.4399999999999997E-2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2874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3988</v>
      </c>
    </row>
    <row r="163" spans="2:65" s="291" customFormat="1" ht="12.75" x14ac:dyDescent="0.2">
      <c r="B163" s="292"/>
      <c r="D163" s="458" t="s">
        <v>3704</v>
      </c>
      <c r="F163" s="562" t="s">
        <v>3989</v>
      </c>
      <c r="I163" s="467"/>
      <c r="L163" s="292"/>
      <c r="M163" s="363"/>
      <c r="U163" s="364"/>
      <c r="AT163" s="284" t="s">
        <v>3704</v>
      </c>
      <c r="AU163" s="284" t="s">
        <v>47</v>
      </c>
    </row>
    <row r="164" spans="2:65" s="291" customFormat="1" ht="49.15" customHeight="1" x14ac:dyDescent="0.2">
      <c r="B164" s="355"/>
      <c r="C164" s="533" t="s">
        <v>3990</v>
      </c>
      <c r="D164" s="533" t="s">
        <v>516</v>
      </c>
      <c r="E164" s="534" t="s">
        <v>731</v>
      </c>
      <c r="F164" s="535" t="s">
        <v>732</v>
      </c>
      <c r="G164" s="536" t="s">
        <v>99</v>
      </c>
      <c r="H164" s="537">
        <v>1</v>
      </c>
      <c r="I164" s="560"/>
      <c r="J164" s="356">
        <f>ROUND(I164*H164,2)</f>
        <v>0</v>
      </c>
      <c r="K164" s="535" t="s">
        <v>519</v>
      </c>
      <c r="L164" s="292"/>
      <c r="M164" s="561" t="s">
        <v>771</v>
      </c>
      <c r="N164" s="358" t="s">
        <v>2877</v>
      </c>
      <c r="P164" s="359">
        <f>O164*H164</f>
        <v>0</v>
      </c>
      <c r="Q164" s="359">
        <v>4.0280000000000003E-2</v>
      </c>
      <c r="R164" s="359">
        <f>Q164*H164</f>
        <v>4.0280000000000003E-2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3991</v>
      </c>
    </row>
    <row r="165" spans="2:65" s="291" customFormat="1" ht="12.75" x14ac:dyDescent="0.2">
      <c r="B165" s="292"/>
      <c r="D165" s="458" t="s">
        <v>3704</v>
      </c>
      <c r="F165" s="562" t="s">
        <v>3992</v>
      </c>
      <c r="I165" s="467"/>
      <c r="L165" s="292"/>
      <c r="M165" s="363"/>
      <c r="U165" s="364"/>
      <c r="AT165" s="284" t="s">
        <v>3704</v>
      </c>
      <c r="AU165" s="284" t="s">
        <v>47</v>
      </c>
    </row>
    <row r="166" spans="2:65" s="291" customFormat="1" ht="49.15" customHeight="1" x14ac:dyDescent="0.2">
      <c r="B166" s="355"/>
      <c r="C166" s="533" t="s">
        <v>3758</v>
      </c>
      <c r="D166" s="533" t="s">
        <v>516</v>
      </c>
      <c r="E166" s="534" t="s">
        <v>733</v>
      </c>
      <c r="F166" s="535" t="s">
        <v>734</v>
      </c>
      <c r="G166" s="536" t="s">
        <v>99</v>
      </c>
      <c r="H166" s="537">
        <v>6</v>
      </c>
      <c r="I166" s="560"/>
      <c r="J166" s="356">
        <f>ROUND(I166*H166,2)</f>
        <v>0</v>
      </c>
      <c r="K166" s="535" t="s">
        <v>519</v>
      </c>
      <c r="L166" s="292"/>
      <c r="M166" s="561" t="s">
        <v>771</v>
      </c>
      <c r="N166" s="358" t="s">
        <v>2877</v>
      </c>
      <c r="P166" s="359">
        <f>O166*H166</f>
        <v>0</v>
      </c>
      <c r="Q166" s="359">
        <v>1.8499999999999999E-2</v>
      </c>
      <c r="R166" s="359">
        <f>Q166*H166</f>
        <v>0.11099999999999999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3993</v>
      </c>
    </row>
    <row r="167" spans="2:65" s="291" customFormat="1" ht="12.75" x14ac:dyDescent="0.2">
      <c r="B167" s="292"/>
      <c r="D167" s="458" t="s">
        <v>3704</v>
      </c>
      <c r="F167" s="562" t="s">
        <v>3994</v>
      </c>
      <c r="I167" s="467"/>
      <c r="L167" s="292"/>
      <c r="M167" s="363"/>
      <c r="U167" s="364"/>
      <c r="AT167" s="284" t="s">
        <v>3704</v>
      </c>
      <c r="AU167" s="284" t="s">
        <v>47</v>
      </c>
    </row>
    <row r="168" spans="2:65" s="291" customFormat="1" ht="49.15" customHeight="1" x14ac:dyDescent="0.2">
      <c r="B168" s="355"/>
      <c r="C168" s="533" t="s">
        <v>3762</v>
      </c>
      <c r="D168" s="533" t="s">
        <v>516</v>
      </c>
      <c r="E168" s="534" t="s">
        <v>735</v>
      </c>
      <c r="F168" s="535" t="s">
        <v>736</v>
      </c>
      <c r="G168" s="536" t="s">
        <v>99</v>
      </c>
      <c r="H168" s="537">
        <v>1</v>
      </c>
      <c r="I168" s="560"/>
      <c r="J168" s="356">
        <f>ROUND(I168*H168,2)</f>
        <v>0</v>
      </c>
      <c r="K168" s="535" t="s">
        <v>519</v>
      </c>
      <c r="L168" s="292"/>
      <c r="M168" s="561" t="s">
        <v>771</v>
      </c>
      <c r="N168" s="358" t="s">
        <v>2877</v>
      </c>
      <c r="P168" s="359">
        <f>O168*H168</f>
        <v>0</v>
      </c>
      <c r="Q168" s="359">
        <v>2.1760000000000002E-2</v>
      </c>
      <c r="R168" s="359">
        <f>Q168*H168</f>
        <v>2.1760000000000002E-2</v>
      </c>
      <c r="S168" s="359">
        <v>0</v>
      </c>
      <c r="T168" s="359">
        <f>S168*H168</f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2874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2222</v>
      </c>
      <c r="BM168" s="361" t="s">
        <v>3995</v>
      </c>
    </row>
    <row r="169" spans="2:65" s="291" customFormat="1" ht="12.75" x14ac:dyDescent="0.2">
      <c r="B169" s="292"/>
      <c r="D169" s="458" t="s">
        <v>3704</v>
      </c>
      <c r="F169" s="562" t="s">
        <v>3996</v>
      </c>
      <c r="I169" s="467"/>
      <c r="L169" s="292"/>
      <c r="M169" s="363"/>
      <c r="U169" s="364"/>
      <c r="AT169" s="284" t="s">
        <v>3704</v>
      </c>
      <c r="AU169" s="284" t="s">
        <v>47</v>
      </c>
    </row>
    <row r="170" spans="2:65" s="291" customFormat="1" ht="49.15" customHeight="1" x14ac:dyDescent="0.2">
      <c r="B170" s="355"/>
      <c r="C170" s="533" t="s">
        <v>2022</v>
      </c>
      <c r="D170" s="533" t="s">
        <v>516</v>
      </c>
      <c r="E170" s="534" t="s">
        <v>737</v>
      </c>
      <c r="F170" s="535" t="s">
        <v>738</v>
      </c>
      <c r="G170" s="536" t="s">
        <v>99</v>
      </c>
      <c r="H170" s="537">
        <v>1</v>
      </c>
      <c r="I170" s="560"/>
      <c r="J170" s="356">
        <f>ROUND(I170*H170,2)</f>
        <v>0</v>
      </c>
      <c r="K170" s="535" t="s">
        <v>519</v>
      </c>
      <c r="L170" s="292"/>
      <c r="M170" s="561" t="s">
        <v>771</v>
      </c>
      <c r="N170" s="358" t="s">
        <v>2877</v>
      </c>
      <c r="P170" s="359">
        <f>O170*H170</f>
        <v>0</v>
      </c>
      <c r="Q170" s="359">
        <v>2.828E-2</v>
      </c>
      <c r="R170" s="359">
        <f>Q170*H170</f>
        <v>2.828E-2</v>
      </c>
      <c r="S170" s="359">
        <v>0</v>
      </c>
      <c r="T170" s="359">
        <f>S170*H170</f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2874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2222</v>
      </c>
      <c r="BM170" s="361" t="s">
        <v>3997</v>
      </c>
    </row>
    <row r="171" spans="2:65" s="291" customFormat="1" ht="12.75" x14ac:dyDescent="0.2">
      <c r="B171" s="292"/>
      <c r="D171" s="458" t="s">
        <v>3704</v>
      </c>
      <c r="F171" s="562" t="s">
        <v>3998</v>
      </c>
      <c r="I171" s="467"/>
      <c r="L171" s="292"/>
      <c r="M171" s="363"/>
      <c r="U171" s="364"/>
      <c r="AT171" s="284" t="s">
        <v>3704</v>
      </c>
      <c r="AU171" s="284" t="s">
        <v>47</v>
      </c>
    </row>
    <row r="172" spans="2:65" s="291" customFormat="1" ht="49.15" customHeight="1" x14ac:dyDescent="0.2">
      <c r="B172" s="355"/>
      <c r="C172" s="533" t="s">
        <v>3766</v>
      </c>
      <c r="D172" s="533" t="s">
        <v>516</v>
      </c>
      <c r="E172" s="534" t="s">
        <v>739</v>
      </c>
      <c r="F172" s="535" t="s">
        <v>740</v>
      </c>
      <c r="G172" s="536" t="s">
        <v>99</v>
      </c>
      <c r="H172" s="537">
        <v>1</v>
      </c>
      <c r="I172" s="560"/>
      <c r="J172" s="356">
        <f>ROUND(I172*H172,2)</f>
        <v>0</v>
      </c>
      <c r="K172" s="535" t="s">
        <v>519</v>
      </c>
      <c r="L172" s="292"/>
      <c r="M172" s="561" t="s">
        <v>771</v>
      </c>
      <c r="N172" s="358" t="s">
        <v>2877</v>
      </c>
      <c r="P172" s="359">
        <f>O172*H172</f>
        <v>0</v>
      </c>
      <c r="Q172" s="359">
        <v>3.1539999999999999E-2</v>
      </c>
      <c r="R172" s="359">
        <f>Q172*H172</f>
        <v>3.1539999999999999E-2</v>
      </c>
      <c r="S172" s="359">
        <v>0</v>
      </c>
      <c r="T172" s="359">
        <f>S172*H172</f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3999</v>
      </c>
    </row>
    <row r="173" spans="2:65" s="291" customFormat="1" ht="12.75" x14ac:dyDescent="0.2">
      <c r="B173" s="292"/>
      <c r="D173" s="458" t="s">
        <v>3704</v>
      </c>
      <c r="F173" s="562" t="s">
        <v>4000</v>
      </c>
      <c r="I173" s="467"/>
      <c r="L173" s="292"/>
      <c r="M173" s="363"/>
      <c r="U173" s="364"/>
      <c r="AT173" s="284" t="s">
        <v>3704</v>
      </c>
      <c r="AU173" s="284" t="s">
        <v>47</v>
      </c>
    </row>
    <row r="174" spans="2:65" s="291" customFormat="1" ht="49.15" customHeight="1" x14ac:dyDescent="0.2">
      <c r="B174" s="355"/>
      <c r="C174" s="533" t="s">
        <v>3760</v>
      </c>
      <c r="D174" s="533" t="s">
        <v>516</v>
      </c>
      <c r="E174" s="534" t="s">
        <v>741</v>
      </c>
      <c r="F174" s="535" t="s">
        <v>742</v>
      </c>
      <c r="G174" s="536" t="s">
        <v>99</v>
      </c>
      <c r="H174" s="537">
        <v>1</v>
      </c>
      <c r="I174" s="560"/>
      <c r="J174" s="356">
        <f>ROUND(I174*H174,2)</f>
        <v>0</v>
      </c>
      <c r="K174" s="535" t="s">
        <v>519</v>
      </c>
      <c r="L174" s="292"/>
      <c r="M174" s="561" t="s">
        <v>771</v>
      </c>
      <c r="N174" s="358" t="s">
        <v>2877</v>
      </c>
      <c r="P174" s="359">
        <f>O174*H174</f>
        <v>0</v>
      </c>
      <c r="Q174" s="359">
        <v>3.7199999999999997E-2</v>
      </c>
      <c r="R174" s="359">
        <f>Q174*H174</f>
        <v>3.7199999999999997E-2</v>
      </c>
      <c r="S174" s="359">
        <v>0</v>
      </c>
      <c r="T174" s="359">
        <f>S174*H174</f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4001</v>
      </c>
    </row>
    <row r="175" spans="2:65" s="291" customFormat="1" ht="12.75" x14ac:dyDescent="0.2">
      <c r="B175" s="292"/>
      <c r="D175" s="458" t="s">
        <v>3704</v>
      </c>
      <c r="F175" s="562" t="s">
        <v>4002</v>
      </c>
      <c r="I175" s="467"/>
      <c r="L175" s="292"/>
      <c r="M175" s="363"/>
      <c r="U175" s="364"/>
      <c r="AT175" s="284" t="s">
        <v>3704</v>
      </c>
      <c r="AU175" s="284" t="s">
        <v>47</v>
      </c>
    </row>
    <row r="176" spans="2:65" s="291" customFormat="1" ht="49.15" customHeight="1" x14ac:dyDescent="0.2">
      <c r="B176" s="355"/>
      <c r="C176" s="533" t="s">
        <v>3756</v>
      </c>
      <c r="D176" s="533" t="s">
        <v>516</v>
      </c>
      <c r="E176" s="534" t="s">
        <v>743</v>
      </c>
      <c r="F176" s="535" t="s">
        <v>744</v>
      </c>
      <c r="G176" s="536" t="s">
        <v>99</v>
      </c>
      <c r="H176" s="537">
        <v>1</v>
      </c>
      <c r="I176" s="560"/>
      <c r="J176" s="356">
        <f>ROUND(I176*H176,2)</f>
        <v>0</v>
      </c>
      <c r="K176" s="535" t="s">
        <v>519</v>
      </c>
      <c r="L176" s="292"/>
      <c r="M176" s="561" t="s">
        <v>771</v>
      </c>
      <c r="N176" s="358" t="s">
        <v>2877</v>
      </c>
      <c r="P176" s="359">
        <f>O176*H176</f>
        <v>0</v>
      </c>
      <c r="Q176" s="359">
        <v>4.7840000000000001E-2</v>
      </c>
      <c r="R176" s="359">
        <f>Q176*H176</f>
        <v>4.7840000000000001E-2</v>
      </c>
      <c r="S176" s="359">
        <v>0</v>
      </c>
      <c r="T176" s="359">
        <f>S176*H176</f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4003</v>
      </c>
    </row>
    <row r="177" spans="2:65" s="291" customFormat="1" ht="12.75" x14ac:dyDescent="0.2">
      <c r="B177" s="292"/>
      <c r="D177" s="458" t="s">
        <v>3704</v>
      </c>
      <c r="F177" s="562" t="s">
        <v>4004</v>
      </c>
      <c r="I177" s="467"/>
      <c r="L177" s="292"/>
      <c r="M177" s="363"/>
      <c r="U177" s="364"/>
      <c r="AT177" s="284" t="s">
        <v>3704</v>
      </c>
      <c r="AU177" s="284" t="s">
        <v>47</v>
      </c>
    </row>
    <row r="178" spans="2:65" s="291" customFormat="1" ht="49.15" customHeight="1" x14ac:dyDescent="0.2">
      <c r="B178" s="355"/>
      <c r="C178" s="533" t="s">
        <v>3764</v>
      </c>
      <c r="D178" s="533" t="s">
        <v>516</v>
      </c>
      <c r="E178" s="534" t="s">
        <v>745</v>
      </c>
      <c r="F178" s="535" t="s">
        <v>746</v>
      </c>
      <c r="G178" s="536" t="s">
        <v>99</v>
      </c>
      <c r="H178" s="537">
        <v>1</v>
      </c>
      <c r="I178" s="560"/>
      <c r="J178" s="356">
        <f>ROUND(I178*H178,2)</f>
        <v>0</v>
      </c>
      <c r="K178" s="535" t="s">
        <v>519</v>
      </c>
      <c r="L178" s="292"/>
      <c r="M178" s="561" t="s">
        <v>771</v>
      </c>
      <c r="N178" s="358" t="s">
        <v>2877</v>
      </c>
      <c r="P178" s="359">
        <f>O178*H178</f>
        <v>0</v>
      </c>
      <c r="Q178" s="359">
        <v>6.198E-2</v>
      </c>
      <c r="R178" s="359">
        <f>Q178*H178</f>
        <v>6.198E-2</v>
      </c>
      <c r="S178" s="359">
        <v>0</v>
      </c>
      <c r="T178" s="359">
        <f>S178*H178</f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4005</v>
      </c>
    </row>
    <row r="179" spans="2:65" s="291" customFormat="1" ht="12.75" x14ac:dyDescent="0.2">
      <c r="B179" s="292"/>
      <c r="D179" s="458" t="s">
        <v>3704</v>
      </c>
      <c r="F179" s="562" t="s">
        <v>4006</v>
      </c>
      <c r="I179" s="467"/>
      <c r="L179" s="292"/>
      <c r="M179" s="363"/>
      <c r="U179" s="364"/>
      <c r="AT179" s="284" t="s">
        <v>3704</v>
      </c>
      <c r="AU179" s="284" t="s">
        <v>47</v>
      </c>
    </row>
    <row r="180" spans="2:65" s="291" customFormat="1" ht="49.15" customHeight="1" x14ac:dyDescent="0.2">
      <c r="B180" s="355"/>
      <c r="C180" s="533" t="s">
        <v>4007</v>
      </c>
      <c r="D180" s="533" t="s">
        <v>516</v>
      </c>
      <c r="E180" s="534" t="s">
        <v>747</v>
      </c>
      <c r="F180" s="535" t="s">
        <v>748</v>
      </c>
      <c r="G180" s="536" t="s">
        <v>99</v>
      </c>
      <c r="H180" s="537">
        <v>2</v>
      </c>
      <c r="I180" s="560"/>
      <c r="J180" s="356">
        <f>ROUND(I180*H180,2)</f>
        <v>0</v>
      </c>
      <c r="K180" s="535" t="s">
        <v>519</v>
      </c>
      <c r="L180" s="292"/>
      <c r="M180" s="561" t="s">
        <v>771</v>
      </c>
      <c r="N180" s="358" t="s">
        <v>2877</v>
      </c>
      <c r="P180" s="359">
        <f>O180*H180</f>
        <v>0</v>
      </c>
      <c r="Q180" s="359">
        <v>9.0300000000000005E-2</v>
      </c>
      <c r="R180" s="359">
        <f>Q180*H180</f>
        <v>0.18060000000000001</v>
      </c>
      <c r="S180" s="359">
        <v>0</v>
      </c>
      <c r="T180" s="359">
        <f>S180*H180</f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2222</v>
      </c>
      <c r="BM180" s="361" t="s">
        <v>4008</v>
      </c>
    </row>
    <row r="181" spans="2:65" s="291" customFormat="1" ht="12.75" x14ac:dyDescent="0.2">
      <c r="B181" s="292"/>
      <c r="D181" s="458" t="s">
        <v>3704</v>
      </c>
      <c r="F181" s="562" t="s">
        <v>4009</v>
      </c>
      <c r="I181" s="467"/>
      <c r="L181" s="292"/>
      <c r="M181" s="363"/>
      <c r="U181" s="364"/>
      <c r="AT181" s="284" t="s">
        <v>3704</v>
      </c>
      <c r="AU181" s="284" t="s">
        <v>47</v>
      </c>
    </row>
    <row r="182" spans="2:65" s="291" customFormat="1" ht="16.5" customHeight="1" x14ac:dyDescent="0.2">
      <c r="B182" s="355"/>
      <c r="C182" s="533" t="s">
        <v>4032</v>
      </c>
      <c r="D182" s="533" t="s">
        <v>516</v>
      </c>
      <c r="E182" s="534" t="s">
        <v>5052</v>
      </c>
      <c r="F182" s="535" t="s">
        <v>5053</v>
      </c>
      <c r="G182" s="536" t="s">
        <v>5038</v>
      </c>
      <c r="H182" s="537">
        <v>1</v>
      </c>
      <c r="I182" s="560"/>
      <c r="J182" s="356">
        <f>ROUND(I182*H182,2)</f>
        <v>0</v>
      </c>
      <c r="K182" s="535" t="s">
        <v>771</v>
      </c>
      <c r="L182" s="292"/>
      <c r="M182" s="561" t="s">
        <v>771</v>
      </c>
      <c r="N182" s="358" t="s">
        <v>2877</v>
      </c>
      <c r="P182" s="359">
        <f>O182*H182</f>
        <v>0</v>
      </c>
      <c r="Q182" s="359">
        <v>0</v>
      </c>
      <c r="R182" s="359">
        <f>Q182*H182</f>
        <v>0</v>
      </c>
      <c r="S182" s="359">
        <v>0</v>
      </c>
      <c r="T182" s="359">
        <f>S182*H182</f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2874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2222</v>
      </c>
      <c r="BM182" s="361" t="s">
        <v>5054</v>
      </c>
    </row>
    <row r="183" spans="2:65" s="291" customFormat="1" ht="21.75" customHeight="1" x14ac:dyDescent="0.2">
      <c r="B183" s="355"/>
      <c r="C183" s="533" t="s">
        <v>4062</v>
      </c>
      <c r="D183" s="533" t="s">
        <v>516</v>
      </c>
      <c r="E183" s="534" t="s">
        <v>5055</v>
      </c>
      <c r="F183" s="535" t="s">
        <v>5056</v>
      </c>
      <c r="G183" s="536" t="s">
        <v>5038</v>
      </c>
      <c r="H183" s="537">
        <v>1</v>
      </c>
      <c r="I183" s="560"/>
      <c r="J183" s="356">
        <f>ROUND(I183*H183,2)</f>
        <v>0</v>
      </c>
      <c r="K183" s="535" t="s">
        <v>771</v>
      </c>
      <c r="L183" s="292"/>
      <c r="M183" s="561" t="s">
        <v>771</v>
      </c>
      <c r="N183" s="358" t="s">
        <v>2877</v>
      </c>
      <c r="P183" s="359">
        <f>O183*H183</f>
        <v>0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5057</v>
      </c>
    </row>
    <row r="184" spans="2:65" s="291" customFormat="1" ht="16.5" customHeight="1" x14ac:dyDescent="0.2">
      <c r="B184" s="355"/>
      <c r="C184" s="533" t="s">
        <v>3803</v>
      </c>
      <c r="D184" s="533" t="s">
        <v>516</v>
      </c>
      <c r="E184" s="534" t="s">
        <v>5058</v>
      </c>
      <c r="F184" s="535" t="s">
        <v>5059</v>
      </c>
      <c r="G184" s="536" t="s">
        <v>5038</v>
      </c>
      <c r="H184" s="537">
        <v>1</v>
      </c>
      <c r="I184" s="560"/>
      <c r="J184" s="356">
        <f>ROUND(I184*H184,2)</f>
        <v>0</v>
      </c>
      <c r="K184" s="535" t="s">
        <v>771</v>
      </c>
      <c r="L184" s="292"/>
      <c r="M184" s="561" t="s">
        <v>771</v>
      </c>
      <c r="N184" s="358" t="s">
        <v>2877</v>
      </c>
      <c r="P184" s="359">
        <f>O184*H184</f>
        <v>0</v>
      </c>
      <c r="Q184" s="359">
        <v>0</v>
      </c>
      <c r="R184" s="359">
        <f>Q184*H184</f>
        <v>0</v>
      </c>
      <c r="S184" s="359">
        <v>0</v>
      </c>
      <c r="T184" s="359">
        <f>S184*H184</f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2874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2222</v>
      </c>
      <c r="BM184" s="361" t="s">
        <v>5060</v>
      </c>
    </row>
    <row r="185" spans="2:65" s="291" customFormat="1" ht="44.25" customHeight="1" x14ac:dyDescent="0.2">
      <c r="B185" s="355"/>
      <c r="C185" s="533" t="s">
        <v>3770</v>
      </c>
      <c r="D185" s="533" t="s">
        <v>516</v>
      </c>
      <c r="E185" s="534" t="s">
        <v>749</v>
      </c>
      <c r="F185" s="535" t="s">
        <v>750</v>
      </c>
      <c r="G185" s="536" t="s">
        <v>150</v>
      </c>
      <c r="H185" s="537">
        <v>0.63900000000000001</v>
      </c>
      <c r="I185" s="560"/>
      <c r="J185" s="356">
        <f>ROUND(I185*H185,2)</f>
        <v>0</v>
      </c>
      <c r="K185" s="535" t="s">
        <v>519</v>
      </c>
      <c r="L185" s="292"/>
      <c r="M185" s="561" t="s">
        <v>771</v>
      </c>
      <c r="N185" s="358" t="s">
        <v>2877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2874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4010</v>
      </c>
    </row>
    <row r="186" spans="2:65" s="291" customFormat="1" ht="12.75" x14ac:dyDescent="0.2">
      <c r="B186" s="292"/>
      <c r="D186" s="458" t="s">
        <v>3704</v>
      </c>
      <c r="F186" s="562" t="s">
        <v>4011</v>
      </c>
      <c r="I186" s="467"/>
      <c r="L186" s="292"/>
      <c r="M186" s="363"/>
      <c r="U186" s="364"/>
      <c r="AT186" s="284" t="s">
        <v>3704</v>
      </c>
      <c r="AU186" s="284" t="s">
        <v>47</v>
      </c>
    </row>
    <row r="187" spans="2:65" s="343" customFormat="1" ht="25.9" customHeight="1" x14ac:dyDescent="0.2">
      <c r="B187" s="344"/>
      <c r="D187" s="345" t="s">
        <v>514</v>
      </c>
      <c r="E187" s="346" t="s">
        <v>709</v>
      </c>
      <c r="F187" s="346" t="s">
        <v>751</v>
      </c>
      <c r="I187" s="468"/>
      <c r="J187" s="347">
        <f>BK187</f>
        <v>0</v>
      </c>
      <c r="L187" s="344"/>
      <c r="M187" s="348"/>
      <c r="P187" s="349">
        <f>SUM(P188:P189)</f>
        <v>0</v>
      </c>
      <c r="R187" s="349">
        <f>SUM(R188:R189)</f>
        <v>0</v>
      </c>
      <c r="T187" s="349">
        <f>SUM(T188:T189)</f>
        <v>0</v>
      </c>
      <c r="U187" s="380"/>
      <c r="AR187" s="345" t="s">
        <v>51</v>
      </c>
      <c r="AT187" s="351" t="s">
        <v>514</v>
      </c>
      <c r="AU187" s="351" t="s">
        <v>2873</v>
      </c>
      <c r="AY187" s="345" t="s">
        <v>2874</v>
      </c>
      <c r="BK187" s="352">
        <f>SUM(BK188:BK189)</f>
        <v>0</v>
      </c>
    </row>
    <row r="188" spans="2:65" s="291" customFormat="1" ht="24.4" customHeight="1" x14ac:dyDescent="0.2">
      <c r="B188" s="355"/>
      <c r="C188" s="533" t="s">
        <v>3901</v>
      </c>
      <c r="D188" s="533" t="s">
        <v>516</v>
      </c>
      <c r="E188" s="534" t="s">
        <v>752</v>
      </c>
      <c r="F188" s="535" t="s">
        <v>4012</v>
      </c>
      <c r="G188" s="536" t="s">
        <v>753</v>
      </c>
      <c r="H188" s="537">
        <v>24</v>
      </c>
      <c r="I188" s="560"/>
      <c r="J188" s="356">
        <f>ROUND(I188*H188,2)</f>
        <v>0</v>
      </c>
      <c r="K188" s="535" t="s">
        <v>523</v>
      </c>
      <c r="L188" s="292"/>
      <c r="M188" s="561" t="s">
        <v>771</v>
      </c>
      <c r="N188" s="358" t="s">
        <v>2877</v>
      </c>
      <c r="P188" s="359">
        <f>O188*H188</f>
        <v>0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3966</v>
      </c>
      <c r="AT188" s="361" t="s">
        <v>516</v>
      </c>
      <c r="AU188" s="361" t="s">
        <v>45</v>
      </c>
      <c r="AY188" s="284" t="s">
        <v>2874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3966</v>
      </c>
      <c r="BM188" s="361" t="s">
        <v>4013</v>
      </c>
    </row>
    <row r="189" spans="2:65" s="291" customFormat="1" ht="12.75" x14ac:dyDescent="0.2">
      <c r="B189" s="292"/>
      <c r="D189" s="458" t="s">
        <v>3704</v>
      </c>
      <c r="F189" s="562" t="s">
        <v>4014</v>
      </c>
      <c r="I189" s="467"/>
      <c r="L189" s="292"/>
      <c r="M189" s="369"/>
      <c r="N189" s="370"/>
      <c r="O189" s="370"/>
      <c r="P189" s="370"/>
      <c r="Q189" s="370"/>
      <c r="R189" s="370"/>
      <c r="S189" s="370"/>
      <c r="T189" s="370"/>
      <c r="U189" s="371"/>
      <c r="AT189" s="284" t="s">
        <v>3704</v>
      </c>
      <c r="AU189" s="284" t="s">
        <v>45</v>
      </c>
    </row>
    <row r="190" spans="2:65" s="291" customFormat="1" ht="7.15" customHeight="1" x14ac:dyDescent="0.2">
      <c r="B190" s="312"/>
      <c r="C190" s="313"/>
      <c r="D190" s="313"/>
      <c r="E190" s="313"/>
      <c r="F190" s="313"/>
      <c r="G190" s="313"/>
      <c r="H190" s="313"/>
      <c r="I190" s="313"/>
      <c r="J190" s="313"/>
      <c r="K190" s="313"/>
      <c r="L190" s="292"/>
    </row>
    <row r="191" spans="2:65" ht="12.75" x14ac:dyDescent="0.2"/>
    <row r="192" spans="2:65" ht="12.75" x14ac:dyDescent="0.2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" defaultRowHeight="15" customHeight="1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6" t="s">
        <v>100</v>
      </c>
      <c r="B1" s="656"/>
      <c r="C1" s="656"/>
      <c r="D1" s="656"/>
      <c r="E1" s="656"/>
      <c r="F1" s="656"/>
      <c r="G1" s="656"/>
    </row>
    <row r="2" spans="1:29" customFormat="1" ht="25.15" customHeight="1" x14ac:dyDescent="0.2">
      <c r="A2" s="247" t="s">
        <v>88</v>
      </c>
      <c r="B2" s="197"/>
      <c r="C2" s="657" t="s">
        <v>4</v>
      </c>
      <c r="D2" s="658"/>
      <c r="E2" s="658"/>
      <c r="F2" s="658"/>
      <c r="G2" s="659"/>
    </row>
    <row r="3" spans="1:29" customFormat="1" ht="25.15" customHeight="1" x14ac:dyDescent="0.2">
      <c r="A3" s="247" t="s">
        <v>89</v>
      </c>
      <c r="B3" s="197"/>
      <c r="C3" s="657" t="s">
        <v>27</v>
      </c>
      <c r="D3" s="658"/>
      <c r="E3" s="658"/>
      <c r="F3" s="658"/>
      <c r="G3" s="659"/>
      <c r="AC3" s="198"/>
    </row>
    <row r="4" spans="1:29" customFormat="1" ht="25.15" customHeight="1" x14ac:dyDescent="0.2">
      <c r="A4" s="248" t="s">
        <v>90</v>
      </c>
      <c r="B4" s="199"/>
      <c r="C4" s="660" t="s">
        <v>3449</v>
      </c>
      <c r="D4" s="661"/>
      <c r="E4" s="661"/>
      <c r="F4" s="661"/>
      <c r="G4" s="662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0">
        <v>210200004</v>
      </c>
      <c r="C7" s="261" t="s">
        <v>3450</v>
      </c>
      <c r="D7" s="261" t="s">
        <v>303</v>
      </c>
      <c r="E7" s="262">
        <v>4</v>
      </c>
      <c r="F7" s="470"/>
      <c r="G7" s="281">
        <f>E7*F7</f>
        <v>0</v>
      </c>
    </row>
    <row r="8" spans="1:29" ht="15" customHeight="1" x14ac:dyDescent="0.25">
      <c r="B8" s="260">
        <v>210200004</v>
      </c>
      <c r="C8" s="261" t="s">
        <v>3450</v>
      </c>
      <c r="D8" s="261" t="s">
        <v>303</v>
      </c>
      <c r="E8" s="262">
        <v>16</v>
      </c>
      <c r="F8" s="470"/>
      <c r="G8" s="281">
        <f t="shared" ref="G8:G71" si="0">E8*F8</f>
        <v>0</v>
      </c>
    </row>
    <row r="9" spans="1:29" ht="15" customHeight="1" x14ac:dyDescent="0.25">
      <c r="B9" s="260">
        <v>210200004</v>
      </c>
      <c r="C9" s="261" t="s">
        <v>3450</v>
      </c>
      <c r="D9" s="261" t="s">
        <v>303</v>
      </c>
      <c r="E9" s="262">
        <v>30</v>
      </c>
      <c r="F9" s="470"/>
      <c r="G9" s="281">
        <f t="shared" si="0"/>
        <v>0</v>
      </c>
    </row>
    <row r="10" spans="1:29" ht="15" customHeight="1" x14ac:dyDescent="0.25">
      <c r="B10" s="260">
        <v>210200004</v>
      </c>
      <c r="C10" s="261" t="s">
        <v>3450</v>
      </c>
      <c r="D10" s="261" t="s">
        <v>303</v>
      </c>
      <c r="E10" s="262">
        <v>6</v>
      </c>
      <c r="F10" s="470"/>
      <c r="G10" s="281">
        <f t="shared" si="0"/>
        <v>0</v>
      </c>
    </row>
    <row r="11" spans="1:29" ht="15" customHeight="1" x14ac:dyDescent="0.25">
      <c r="B11" s="260">
        <v>210200004</v>
      </c>
      <c r="C11" s="261" t="s">
        <v>3450</v>
      </c>
      <c r="D11" s="261" t="s">
        <v>303</v>
      </c>
      <c r="E11" s="262">
        <v>2</v>
      </c>
      <c r="F11" s="470"/>
      <c r="G11" s="281">
        <f t="shared" si="0"/>
        <v>0</v>
      </c>
    </row>
    <row r="12" spans="1:29" ht="15" customHeight="1" x14ac:dyDescent="0.25">
      <c r="B12" s="260">
        <v>210800547</v>
      </c>
      <c r="C12" s="261" t="s">
        <v>768</v>
      </c>
      <c r="D12" s="261" t="s">
        <v>223</v>
      </c>
      <c r="E12" s="262">
        <v>400</v>
      </c>
      <c r="F12" s="470"/>
      <c r="G12" s="281">
        <f t="shared" si="0"/>
        <v>0</v>
      </c>
    </row>
    <row r="13" spans="1:29" ht="15" customHeight="1" x14ac:dyDescent="0.25">
      <c r="B13" s="260">
        <v>210800105</v>
      </c>
      <c r="C13" s="261" t="s">
        <v>764</v>
      </c>
      <c r="D13" s="261" t="s">
        <v>223</v>
      </c>
      <c r="E13" s="262">
        <v>150</v>
      </c>
      <c r="F13" s="470"/>
      <c r="G13" s="281">
        <f t="shared" si="0"/>
        <v>0</v>
      </c>
    </row>
    <row r="14" spans="1:29" ht="15" customHeight="1" x14ac:dyDescent="0.25">
      <c r="B14" s="260">
        <v>210800106</v>
      </c>
      <c r="C14" s="261" t="s">
        <v>766</v>
      </c>
      <c r="D14" s="261" t="s">
        <v>223</v>
      </c>
      <c r="E14" s="262">
        <v>900</v>
      </c>
      <c r="F14" s="470"/>
      <c r="G14" s="281">
        <f t="shared" si="0"/>
        <v>0</v>
      </c>
    </row>
    <row r="15" spans="1:29" ht="15" customHeight="1" x14ac:dyDescent="0.25">
      <c r="B15" s="260">
        <v>210800105</v>
      </c>
      <c r="C15" s="261" t="s">
        <v>765</v>
      </c>
      <c r="D15" s="261" t="s">
        <v>223</v>
      </c>
      <c r="E15" s="262">
        <v>700</v>
      </c>
      <c r="F15" s="470"/>
      <c r="G15" s="281">
        <f t="shared" si="0"/>
        <v>0</v>
      </c>
    </row>
    <row r="16" spans="1:29" ht="15" customHeight="1" x14ac:dyDescent="0.25">
      <c r="B16" s="260">
        <v>210800116</v>
      </c>
      <c r="C16" s="261" t="s">
        <v>767</v>
      </c>
      <c r="D16" s="261" t="s">
        <v>223</v>
      </c>
      <c r="E16" s="262">
        <v>50</v>
      </c>
      <c r="F16" s="470"/>
      <c r="G16" s="281">
        <f t="shared" si="0"/>
        <v>0</v>
      </c>
    </row>
    <row r="17" spans="2:7" ht="15" customHeight="1" x14ac:dyDescent="0.25">
      <c r="B17" s="260">
        <v>215121150</v>
      </c>
      <c r="C17" s="261" t="s">
        <v>770</v>
      </c>
      <c r="D17" s="261" t="s">
        <v>303</v>
      </c>
      <c r="E17" s="262">
        <v>1</v>
      </c>
      <c r="F17" s="470"/>
      <c r="G17" s="281">
        <f t="shared" si="0"/>
        <v>0</v>
      </c>
    </row>
    <row r="18" spans="2:7" ht="15" customHeight="1" x14ac:dyDescent="0.25">
      <c r="B18" s="260">
        <v>215121150</v>
      </c>
      <c r="C18" s="261" t="s">
        <v>770</v>
      </c>
      <c r="D18" s="261" t="s">
        <v>303</v>
      </c>
      <c r="E18" s="262">
        <v>2</v>
      </c>
      <c r="F18" s="470"/>
      <c r="G18" s="281">
        <f t="shared" si="0"/>
        <v>0</v>
      </c>
    </row>
    <row r="19" spans="2:7" ht="15" customHeight="1" x14ac:dyDescent="0.25">
      <c r="B19" s="260">
        <v>210120453</v>
      </c>
      <c r="C19" s="261" t="s">
        <v>758</v>
      </c>
      <c r="D19" s="261" t="s">
        <v>303</v>
      </c>
      <c r="E19" s="262">
        <v>2</v>
      </c>
      <c r="F19" s="470"/>
      <c r="G19" s="281">
        <f t="shared" si="0"/>
        <v>0</v>
      </c>
    </row>
    <row r="20" spans="2:7" ht="15" customHeight="1" x14ac:dyDescent="0.25">
      <c r="B20" s="260">
        <v>210120469</v>
      </c>
      <c r="C20" s="261" t="s">
        <v>759</v>
      </c>
      <c r="D20" s="261" t="s">
        <v>303</v>
      </c>
      <c r="E20" s="262">
        <v>1</v>
      </c>
      <c r="F20" s="470"/>
      <c r="G20" s="281">
        <f t="shared" si="0"/>
        <v>0</v>
      </c>
    </row>
    <row r="21" spans="2:7" ht="15" customHeight="1" x14ac:dyDescent="0.25">
      <c r="B21" s="260">
        <v>210110005</v>
      </c>
      <c r="C21" s="261" t="s">
        <v>756</v>
      </c>
      <c r="D21" s="261" t="s">
        <v>303</v>
      </c>
      <c r="E21" s="262">
        <v>5</v>
      </c>
      <c r="F21" s="470"/>
      <c r="G21" s="281">
        <f t="shared" si="0"/>
        <v>0</v>
      </c>
    </row>
    <row r="22" spans="2:7" ht="15" customHeight="1" x14ac:dyDescent="0.25">
      <c r="B22" s="260">
        <v>215112211</v>
      </c>
      <c r="C22" s="261" t="s">
        <v>769</v>
      </c>
      <c r="D22" s="261" t="s">
        <v>303</v>
      </c>
      <c r="E22" s="262">
        <v>18</v>
      </c>
      <c r="F22" s="470"/>
      <c r="G22" s="281">
        <f t="shared" si="0"/>
        <v>0</v>
      </c>
    </row>
    <row r="23" spans="2:7" ht="15" customHeight="1" x14ac:dyDescent="0.25">
      <c r="B23" s="260">
        <v>215041100</v>
      </c>
      <c r="C23" s="261" t="s">
        <v>3451</v>
      </c>
      <c r="D23" s="261" t="s">
        <v>223</v>
      </c>
      <c r="E23" s="262">
        <v>3</v>
      </c>
      <c r="F23" s="470"/>
      <c r="G23" s="281">
        <f t="shared" si="0"/>
        <v>0</v>
      </c>
    </row>
    <row r="24" spans="2:7" ht="15" customHeight="1" x14ac:dyDescent="0.25">
      <c r="B24" s="260">
        <v>210121013</v>
      </c>
      <c r="C24" s="261" t="s">
        <v>761</v>
      </c>
      <c r="D24" s="261" t="s">
        <v>303</v>
      </c>
      <c r="E24" s="262">
        <v>28</v>
      </c>
      <c r="F24" s="470"/>
      <c r="G24" s="281">
        <f t="shared" si="0"/>
        <v>0</v>
      </c>
    </row>
    <row r="25" spans="2:7" ht="15" customHeight="1" x14ac:dyDescent="0.25">
      <c r="B25" s="260">
        <v>210121013</v>
      </c>
      <c r="C25" s="261" t="s">
        <v>761</v>
      </c>
      <c r="D25" s="261" t="s">
        <v>303</v>
      </c>
      <c r="E25" s="262">
        <v>11</v>
      </c>
      <c r="F25" s="470"/>
      <c r="G25" s="281">
        <f t="shared" si="0"/>
        <v>0</v>
      </c>
    </row>
    <row r="26" spans="2:7" ht="15" customHeight="1" x14ac:dyDescent="0.25">
      <c r="B26" s="260">
        <v>210192553</v>
      </c>
      <c r="C26" s="261" t="s">
        <v>763</v>
      </c>
      <c r="D26" s="261" t="s">
        <v>303</v>
      </c>
      <c r="E26" s="262">
        <v>1</v>
      </c>
      <c r="F26" s="470"/>
      <c r="G26" s="281">
        <f t="shared" si="0"/>
        <v>0</v>
      </c>
    </row>
    <row r="27" spans="2:7" ht="15" customHeight="1" x14ac:dyDescent="0.25">
      <c r="B27" s="260">
        <v>210110004</v>
      </c>
      <c r="C27" s="261" t="s">
        <v>755</v>
      </c>
      <c r="D27" s="261" t="s">
        <v>303</v>
      </c>
      <c r="E27" s="262">
        <v>12</v>
      </c>
      <c r="F27" s="470"/>
      <c r="G27" s="281">
        <f t="shared" si="0"/>
        <v>0</v>
      </c>
    </row>
    <row r="28" spans="2:7" ht="15" customHeight="1" x14ac:dyDescent="0.25">
      <c r="B28" s="260">
        <v>210122001</v>
      </c>
      <c r="C28" s="261" t="s">
        <v>762</v>
      </c>
      <c r="D28" s="261" t="s">
        <v>303</v>
      </c>
      <c r="E28" s="262">
        <v>1</v>
      </c>
      <c r="F28" s="470"/>
      <c r="G28" s="281">
        <f t="shared" si="0"/>
        <v>0</v>
      </c>
    </row>
    <row r="29" spans="2:7" ht="15" customHeight="1" x14ac:dyDescent="0.25">
      <c r="B29" s="260">
        <v>210111021</v>
      </c>
      <c r="C29" s="261" t="s">
        <v>757</v>
      </c>
      <c r="D29" s="261" t="s">
        <v>303</v>
      </c>
      <c r="E29" s="262">
        <v>9</v>
      </c>
      <c r="F29" s="470"/>
      <c r="G29" s="281">
        <f t="shared" si="0"/>
        <v>0</v>
      </c>
    </row>
    <row r="30" spans="2:7" ht="15" customHeight="1" x14ac:dyDescent="0.25">
      <c r="B30" s="260">
        <v>210111021</v>
      </c>
      <c r="C30" s="261" t="s">
        <v>757</v>
      </c>
      <c r="D30" s="261" t="s">
        <v>303</v>
      </c>
      <c r="E30" s="262">
        <v>107</v>
      </c>
      <c r="F30" s="470"/>
      <c r="G30" s="281">
        <f t="shared" si="0"/>
        <v>0</v>
      </c>
    </row>
    <row r="31" spans="2:7" ht="15" customHeight="1" x14ac:dyDescent="0.25">
      <c r="B31" s="260">
        <v>210111021</v>
      </c>
      <c r="C31" s="261" t="s">
        <v>757</v>
      </c>
      <c r="D31" s="261" t="s">
        <v>303</v>
      </c>
      <c r="E31" s="262">
        <v>5</v>
      </c>
      <c r="F31" s="470"/>
      <c r="G31" s="281">
        <f t="shared" si="0"/>
        <v>0</v>
      </c>
    </row>
    <row r="32" spans="2:7" ht="15" customHeight="1" x14ac:dyDescent="0.25">
      <c r="B32" s="260">
        <v>210111021</v>
      </c>
      <c r="C32" s="261" t="s">
        <v>757</v>
      </c>
      <c r="D32" s="261" t="s">
        <v>303</v>
      </c>
      <c r="E32" s="262">
        <v>3</v>
      </c>
      <c r="F32" s="470"/>
      <c r="G32" s="281">
        <f t="shared" si="0"/>
        <v>0</v>
      </c>
    </row>
    <row r="33" spans="2:7" ht="15" customHeight="1" x14ac:dyDescent="0.25">
      <c r="B33" s="260">
        <v>220521042</v>
      </c>
      <c r="C33" s="261" t="s">
        <v>773</v>
      </c>
      <c r="D33" s="261" t="s">
        <v>303</v>
      </c>
      <c r="E33" s="261">
        <v>80</v>
      </c>
      <c r="F33" s="470"/>
      <c r="G33" s="281">
        <f t="shared" si="0"/>
        <v>0</v>
      </c>
    </row>
    <row r="34" spans="2:7" ht="15" customHeight="1" x14ac:dyDescent="0.25">
      <c r="B34" s="260">
        <v>220521036</v>
      </c>
      <c r="C34" s="261" t="s">
        <v>772</v>
      </c>
      <c r="D34" s="261" t="s">
        <v>303</v>
      </c>
      <c r="E34" s="261">
        <v>1</v>
      </c>
      <c r="F34" s="470"/>
      <c r="G34" s="281">
        <f t="shared" si="0"/>
        <v>0</v>
      </c>
    </row>
    <row r="35" spans="2:7" ht="15" customHeight="1" x14ac:dyDescent="0.25">
      <c r="B35" s="259"/>
      <c r="C35" s="261" t="s">
        <v>3452</v>
      </c>
      <c r="D35" s="261" t="s">
        <v>303</v>
      </c>
      <c r="E35" s="261">
        <v>58</v>
      </c>
      <c r="F35" s="470"/>
      <c r="G35" s="281">
        <f t="shared" si="0"/>
        <v>0</v>
      </c>
    </row>
    <row r="36" spans="2:7" ht="15" customHeight="1" x14ac:dyDescent="0.25">
      <c r="B36" s="259"/>
      <c r="C36" s="261" t="s">
        <v>3453</v>
      </c>
      <c r="D36" s="261" t="s">
        <v>303</v>
      </c>
      <c r="E36" s="261">
        <v>35</v>
      </c>
      <c r="F36" s="470"/>
      <c r="G36" s="281">
        <f t="shared" si="0"/>
        <v>0</v>
      </c>
    </row>
    <row r="37" spans="2:7" ht="15" customHeight="1" x14ac:dyDescent="0.25">
      <c r="B37" s="259"/>
      <c r="C37" s="261" t="s">
        <v>3454</v>
      </c>
      <c r="D37" s="261" t="s">
        <v>303</v>
      </c>
      <c r="E37" s="261">
        <v>124</v>
      </c>
      <c r="F37" s="470"/>
      <c r="G37" s="281">
        <f t="shared" si="0"/>
        <v>0</v>
      </c>
    </row>
    <row r="38" spans="2:7" ht="15" customHeight="1" x14ac:dyDescent="0.25">
      <c r="B38" s="261" t="s">
        <v>774</v>
      </c>
      <c r="C38" s="261" t="s">
        <v>775</v>
      </c>
      <c r="D38" s="261" t="s">
        <v>303</v>
      </c>
      <c r="E38" s="261">
        <v>59</v>
      </c>
      <c r="F38" s="470"/>
      <c r="G38" s="281">
        <f t="shared" si="0"/>
        <v>0</v>
      </c>
    </row>
    <row r="39" spans="2:7" ht="15" customHeight="1" x14ac:dyDescent="0.25">
      <c r="B39" s="261" t="s">
        <v>774</v>
      </c>
      <c r="C39" s="261" t="s">
        <v>775</v>
      </c>
      <c r="D39" s="261" t="s">
        <v>303</v>
      </c>
      <c r="E39" s="261">
        <v>29</v>
      </c>
      <c r="F39" s="470"/>
      <c r="G39" s="281">
        <f t="shared" si="0"/>
        <v>0</v>
      </c>
    </row>
    <row r="40" spans="2:7" ht="15" customHeight="1" x14ac:dyDescent="0.25">
      <c r="B40" s="261" t="s">
        <v>774</v>
      </c>
      <c r="C40" s="261" t="s">
        <v>775</v>
      </c>
      <c r="D40" s="261" t="s">
        <v>303</v>
      </c>
      <c r="E40" s="261">
        <v>1</v>
      </c>
      <c r="F40" s="470"/>
      <c r="G40" s="281">
        <f t="shared" si="0"/>
        <v>0</v>
      </c>
    </row>
    <row r="41" spans="2:7" ht="15" customHeight="1" x14ac:dyDescent="0.25">
      <c r="B41" s="261" t="s">
        <v>774</v>
      </c>
      <c r="C41" s="261" t="s">
        <v>775</v>
      </c>
      <c r="D41" s="261" t="s">
        <v>303</v>
      </c>
      <c r="E41" s="261">
        <v>7</v>
      </c>
      <c r="F41" s="470"/>
      <c r="G41" s="281">
        <f t="shared" si="0"/>
        <v>0</v>
      </c>
    </row>
    <row r="42" spans="2:7" ht="15" customHeight="1" x14ac:dyDescent="0.25">
      <c r="B42" s="259"/>
      <c r="C42" s="261" t="s">
        <v>3455</v>
      </c>
      <c r="D42" s="261" t="s">
        <v>776</v>
      </c>
      <c r="E42" s="263">
        <v>5</v>
      </c>
      <c r="F42" s="470"/>
      <c r="G42" s="281">
        <f t="shared" si="0"/>
        <v>0</v>
      </c>
    </row>
    <row r="43" spans="2:7" ht="15" customHeight="1" x14ac:dyDescent="0.25">
      <c r="B43" s="259"/>
      <c r="C43" s="261" t="s">
        <v>3456</v>
      </c>
      <c r="D43" s="261" t="s">
        <v>776</v>
      </c>
      <c r="E43" s="263">
        <v>7</v>
      </c>
      <c r="F43" s="470"/>
      <c r="G43" s="281">
        <f t="shared" si="0"/>
        <v>0</v>
      </c>
    </row>
    <row r="44" spans="2:7" ht="15" customHeight="1" x14ac:dyDescent="0.25">
      <c r="B44" s="259"/>
      <c r="C44" s="261" t="s">
        <v>3457</v>
      </c>
      <c r="D44" s="261" t="s">
        <v>776</v>
      </c>
      <c r="E44" s="263">
        <v>29</v>
      </c>
      <c r="F44" s="470"/>
      <c r="G44" s="281">
        <f t="shared" si="0"/>
        <v>0</v>
      </c>
    </row>
    <row r="45" spans="2:7" ht="15" customHeight="1" x14ac:dyDescent="0.25">
      <c r="B45" s="259"/>
      <c r="C45" s="261" t="s">
        <v>3458</v>
      </c>
      <c r="D45" s="261" t="s">
        <v>776</v>
      </c>
      <c r="E45" s="263">
        <v>35</v>
      </c>
      <c r="F45" s="470"/>
      <c r="G45" s="281">
        <f t="shared" si="0"/>
        <v>0</v>
      </c>
    </row>
    <row r="46" spans="2:7" ht="15" customHeight="1" x14ac:dyDescent="0.25">
      <c r="B46" s="259"/>
      <c r="C46" s="261" t="s">
        <v>3459</v>
      </c>
      <c r="D46" s="261" t="s">
        <v>776</v>
      </c>
      <c r="E46" s="263">
        <v>59</v>
      </c>
      <c r="F46" s="470"/>
      <c r="G46" s="281">
        <f t="shared" si="0"/>
        <v>0</v>
      </c>
    </row>
    <row r="47" spans="2:7" ht="15" customHeight="1" x14ac:dyDescent="0.25">
      <c r="B47" s="259"/>
      <c r="C47" s="261" t="s">
        <v>3460</v>
      </c>
      <c r="D47" s="261" t="s">
        <v>776</v>
      </c>
      <c r="E47" s="263">
        <v>12</v>
      </c>
      <c r="F47" s="470"/>
      <c r="G47" s="281">
        <f t="shared" si="0"/>
        <v>0</v>
      </c>
    </row>
    <row r="48" spans="2:7" ht="15" customHeight="1" x14ac:dyDescent="0.25">
      <c r="B48" s="259"/>
      <c r="C48" s="261" t="s">
        <v>3461</v>
      </c>
      <c r="D48" s="261" t="s">
        <v>776</v>
      </c>
      <c r="E48" s="263">
        <v>5</v>
      </c>
      <c r="F48" s="470"/>
      <c r="G48" s="281">
        <f t="shared" si="0"/>
        <v>0</v>
      </c>
    </row>
    <row r="49" spans="2:7" ht="15" customHeight="1" x14ac:dyDescent="0.25">
      <c r="B49" s="259"/>
      <c r="C49" s="261" t="s">
        <v>3462</v>
      </c>
      <c r="D49" s="261" t="s">
        <v>776</v>
      </c>
      <c r="E49" s="263">
        <v>18</v>
      </c>
      <c r="F49" s="470"/>
      <c r="G49" s="281">
        <f t="shared" si="0"/>
        <v>0</v>
      </c>
    </row>
    <row r="50" spans="2:7" ht="15" customHeight="1" x14ac:dyDescent="0.25">
      <c r="B50" s="259"/>
      <c r="C50" s="261" t="s">
        <v>3463</v>
      </c>
      <c r="D50" s="261" t="s">
        <v>776</v>
      </c>
      <c r="E50" s="263">
        <v>1</v>
      </c>
      <c r="F50" s="470"/>
      <c r="G50" s="281">
        <f t="shared" si="0"/>
        <v>0</v>
      </c>
    </row>
    <row r="51" spans="2:7" ht="15" customHeight="1" x14ac:dyDescent="0.25">
      <c r="B51" s="259"/>
      <c r="C51" s="261" t="s">
        <v>3464</v>
      </c>
      <c r="D51" s="261" t="s">
        <v>776</v>
      </c>
      <c r="E51" s="263">
        <v>107</v>
      </c>
      <c r="F51" s="470"/>
      <c r="G51" s="281">
        <f t="shared" si="0"/>
        <v>0</v>
      </c>
    </row>
    <row r="52" spans="2:7" ht="15" customHeight="1" x14ac:dyDescent="0.25">
      <c r="B52" s="259"/>
      <c r="C52" s="261" t="s">
        <v>781</v>
      </c>
      <c r="D52" s="261" t="s">
        <v>550</v>
      </c>
      <c r="E52" s="263">
        <v>700</v>
      </c>
      <c r="F52" s="470"/>
      <c r="G52" s="281">
        <f t="shared" si="0"/>
        <v>0</v>
      </c>
    </row>
    <row r="53" spans="2:7" ht="15" customHeight="1" x14ac:dyDescent="0.25">
      <c r="B53" s="259"/>
      <c r="C53" s="261" t="s">
        <v>779</v>
      </c>
      <c r="D53" s="261" t="s">
        <v>550</v>
      </c>
      <c r="E53" s="263">
        <v>900</v>
      </c>
      <c r="F53" s="470"/>
      <c r="G53" s="281">
        <f t="shared" si="0"/>
        <v>0</v>
      </c>
    </row>
    <row r="54" spans="2:7" ht="15" customHeight="1" x14ac:dyDescent="0.25">
      <c r="B54" s="259"/>
      <c r="C54" s="261" t="s">
        <v>778</v>
      </c>
      <c r="D54" s="261" t="s">
        <v>550</v>
      </c>
      <c r="E54" s="263">
        <v>50</v>
      </c>
      <c r="F54" s="470"/>
      <c r="G54" s="281">
        <f t="shared" si="0"/>
        <v>0</v>
      </c>
    </row>
    <row r="55" spans="2:7" ht="15" customHeight="1" x14ac:dyDescent="0.25">
      <c r="B55" s="259"/>
      <c r="C55" s="261" t="s">
        <v>777</v>
      </c>
      <c r="D55" s="261" t="s">
        <v>550</v>
      </c>
      <c r="E55" s="263">
        <v>150</v>
      </c>
      <c r="F55" s="470"/>
      <c r="G55" s="281">
        <f t="shared" si="0"/>
        <v>0</v>
      </c>
    </row>
    <row r="56" spans="2:7" ht="15" customHeight="1" x14ac:dyDescent="0.25">
      <c r="B56" s="259"/>
      <c r="C56" s="261" t="s">
        <v>3465</v>
      </c>
      <c r="D56" s="261" t="s">
        <v>776</v>
      </c>
      <c r="E56" s="263">
        <v>1</v>
      </c>
      <c r="F56" s="470"/>
      <c r="G56" s="281">
        <f t="shared" si="0"/>
        <v>0</v>
      </c>
    </row>
    <row r="57" spans="2:7" ht="15" customHeight="1" x14ac:dyDescent="0.25">
      <c r="B57" s="259"/>
      <c r="C57" s="261" t="s">
        <v>3466</v>
      </c>
      <c r="D57" s="261" t="s">
        <v>776</v>
      </c>
      <c r="E57" s="263">
        <v>1</v>
      </c>
      <c r="F57" s="470"/>
      <c r="G57" s="281">
        <f t="shared" si="0"/>
        <v>0</v>
      </c>
    </row>
    <row r="58" spans="2:7" ht="15" customHeight="1" x14ac:dyDescent="0.25">
      <c r="B58" s="259"/>
      <c r="C58" s="261" t="s">
        <v>3467</v>
      </c>
      <c r="D58" s="261" t="s">
        <v>776</v>
      </c>
      <c r="E58" s="263">
        <v>1</v>
      </c>
      <c r="F58" s="470"/>
      <c r="G58" s="281">
        <f t="shared" si="0"/>
        <v>0</v>
      </c>
    </row>
    <row r="59" spans="2:7" ht="15" customHeight="1" x14ac:dyDescent="0.25">
      <c r="B59" s="259"/>
      <c r="C59" s="261" t="s">
        <v>3468</v>
      </c>
      <c r="D59" s="261" t="s">
        <v>776</v>
      </c>
      <c r="E59" s="263">
        <v>1</v>
      </c>
      <c r="F59" s="470"/>
      <c r="G59" s="281">
        <f t="shared" si="0"/>
        <v>0</v>
      </c>
    </row>
    <row r="60" spans="2:7" ht="15" customHeight="1" x14ac:dyDescent="0.25">
      <c r="B60" s="259"/>
      <c r="C60" s="261" t="s">
        <v>3469</v>
      </c>
      <c r="D60" s="261" t="s">
        <v>776</v>
      </c>
      <c r="E60" s="263">
        <v>11</v>
      </c>
      <c r="F60" s="470"/>
      <c r="G60" s="281">
        <f t="shared" si="0"/>
        <v>0</v>
      </c>
    </row>
    <row r="61" spans="2:7" ht="15" customHeight="1" x14ac:dyDescent="0.25">
      <c r="B61" s="259"/>
      <c r="C61" s="261" t="s">
        <v>3470</v>
      </c>
      <c r="D61" s="261" t="s">
        <v>776</v>
      </c>
      <c r="E61" s="263">
        <v>28</v>
      </c>
      <c r="F61" s="470"/>
      <c r="G61" s="281">
        <f t="shared" si="0"/>
        <v>0</v>
      </c>
    </row>
    <row r="62" spans="2:7" ht="15" customHeight="1" x14ac:dyDescent="0.25">
      <c r="B62" s="259"/>
      <c r="C62" s="261" t="s">
        <v>3471</v>
      </c>
      <c r="D62" s="261" t="s">
        <v>776</v>
      </c>
      <c r="E62" s="263">
        <v>1</v>
      </c>
      <c r="F62" s="470"/>
      <c r="G62" s="281">
        <f t="shared" si="0"/>
        <v>0</v>
      </c>
    </row>
    <row r="63" spans="2:7" ht="15" customHeight="1" x14ac:dyDescent="0.25">
      <c r="B63" s="259"/>
      <c r="C63" s="261" t="s">
        <v>3472</v>
      </c>
      <c r="D63" s="261" t="s">
        <v>776</v>
      </c>
      <c r="E63" s="263">
        <v>2</v>
      </c>
      <c r="F63" s="470"/>
      <c r="G63" s="281">
        <f t="shared" si="0"/>
        <v>0</v>
      </c>
    </row>
    <row r="64" spans="2:7" ht="15" customHeight="1" x14ac:dyDescent="0.25">
      <c r="B64" s="259"/>
      <c r="C64" s="261" t="s">
        <v>3473</v>
      </c>
      <c r="D64" s="261" t="s">
        <v>776</v>
      </c>
      <c r="E64" s="263">
        <v>2</v>
      </c>
      <c r="F64" s="470"/>
      <c r="G64" s="281">
        <f t="shared" si="0"/>
        <v>0</v>
      </c>
    </row>
    <row r="65" spans="2:7" ht="15" customHeight="1" x14ac:dyDescent="0.25">
      <c r="B65" s="259"/>
      <c r="C65" s="261" t="s">
        <v>3474</v>
      </c>
      <c r="D65" s="261" t="s">
        <v>776</v>
      </c>
      <c r="E65" s="263">
        <v>1</v>
      </c>
      <c r="F65" s="470"/>
      <c r="G65" s="281">
        <f t="shared" si="0"/>
        <v>0</v>
      </c>
    </row>
    <row r="66" spans="2:7" ht="15" customHeight="1" x14ac:dyDescent="0.25">
      <c r="B66" s="259"/>
      <c r="C66" s="261" t="s">
        <v>3475</v>
      </c>
      <c r="D66" s="261" t="s">
        <v>776</v>
      </c>
      <c r="E66" s="263">
        <v>2</v>
      </c>
      <c r="F66" s="470"/>
      <c r="G66" s="281">
        <f t="shared" si="0"/>
        <v>0</v>
      </c>
    </row>
    <row r="67" spans="2:7" ht="15" customHeight="1" x14ac:dyDescent="0.25">
      <c r="B67" s="259"/>
      <c r="C67" s="261" t="s">
        <v>3476</v>
      </c>
      <c r="D67" s="261" t="s">
        <v>776</v>
      </c>
      <c r="E67" s="263">
        <v>1</v>
      </c>
      <c r="F67" s="470"/>
      <c r="G67" s="281">
        <f t="shared" si="0"/>
        <v>0</v>
      </c>
    </row>
    <row r="68" spans="2:7" ht="15" customHeight="1" x14ac:dyDescent="0.25">
      <c r="B68" s="259"/>
      <c r="C68" s="261" t="s">
        <v>3476</v>
      </c>
      <c r="D68" s="261" t="s">
        <v>776</v>
      </c>
      <c r="E68" s="263">
        <v>1</v>
      </c>
      <c r="F68" s="470"/>
      <c r="G68" s="281">
        <f t="shared" si="0"/>
        <v>0</v>
      </c>
    </row>
    <row r="69" spans="2:7" ht="15" customHeight="1" x14ac:dyDescent="0.25">
      <c r="B69" s="259"/>
      <c r="C69" s="261" t="s">
        <v>3477</v>
      </c>
      <c r="D69" s="261" t="s">
        <v>776</v>
      </c>
      <c r="E69" s="263">
        <v>1</v>
      </c>
      <c r="F69" s="470"/>
      <c r="G69" s="281">
        <f t="shared" si="0"/>
        <v>0</v>
      </c>
    </row>
    <row r="70" spans="2:7" ht="15" customHeight="1" x14ac:dyDescent="0.25">
      <c r="B70" s="259"/>
      <c r="C70" s="261" t="s">
        <v>3478</v>
      </c>
      <c r="D70" s="261" t="s">
        <v>776</v>
      </c>
      <c r="E70" s="263">
        <v>1</v>
      </c>
      <c r="F70" s="470"/>
      <c r="G70" s="281">
        <f t="shared" si="0"/>
        <v>0</v>
      </c>
    </row>
    <row r="71" spans="2:7" ht="15" customHeight="1" x14ac:dyDescent="0.25">
      <c r="B71" s="259"/>
      <c r="C71" s="261" t="s">
        <v>3479</v>
      </c>
      <c r="D71" s="261" t="s">
        <v>776</v>
      </c>
      <c r="E71" s="263">
        <v>3</v>
      </c>
      <c r="F71" s="470"/>
      <c r="G71" s="281">
        <f t="shared" si="0"/>
        <v>0</v>
      </c>
    </row>
    <row r="72" spans="2:7" ht="15" customHeight="1" x14ac:dyDescent="0.25">
      <c r="B72" s="259"/>
      <c r="C72" s="261" t="s">
        <v>780</v>
      </c>
      <c r="D72" s="261" t="s">
        <v>550</v>
      </c>
      <c r="E72" s="263">
        <v>400</v>
      </c>
      <c r="F72" s="470"/>
      <c r="G72" s="281">
        <f t="shared" ref="G72:G95" si="1">E72*F72</f>
        <v>0</v>
      </c>
    </row>
    <row r="73" spans="2:7" ht="15" customHeight="1" x14ac:dyDescent="0.25">
      <c r="B73" s="259"/>
      <c r="C73" s="261" t="s">
        <v>3480</v>
      </c>
      <c r="D73" s="261" t="s">
        <v>776</v>
      </c>
      <c r="E73" s="263">
        <v>160</v>
      </c>
      <c r="F73" s="470"/>
      <c r="G73" s="281">
        <f t="shared" si="1"/>
        <v>0</v>
      </c>
    </row>
    <row r="74" spans="2:7" ht="15" customHeight="1" x14ac:dyDescent="0.25">
      <c r="B74" s="259"/>
      <c r="C74" s="261" t="s">
        <v>3481</v>
      </c>
      <c r="D74" s="261" t="s">
        <v>776</v>
      </c>
      <c r="E74" s="263">
        <v>160</v>
      </c>
      <c r="F74" s="470"/>
      <c r="G74" s="281">
        <f t="shared" si="1"/>
        <v>0</v>
      </c>
    </row>
    <row r="75" spans="2:7" ht="15" customHeight="1" x14ac:dyDescent="0.25">
      <c r="B75" s="259"/>
      <c r="C75" s="261" t="s">
        <v>3482</v>
      </c>
      <c r="D75" s="261" t="s">
        <v>550</v>
      </c>
      <c r="E75" s="263">
        <v>24</v>
      </c>
      <c r="F75" s="470"/>
      <c r="G75" s="281">
        <f t="shared" si="1"/>
        <v>0</v>
      </c>
    </row>
    <row r="76" spans="2:7" ht="15" customHeight="1" x14ac:dyDescent="0.25">
      <c r="B76" s="259"/>
      <c r="C76" s="261" t="s">
        <v>3483</v>
      </c>
      <c r="D76" s="261" t="s">
        <v>776</v>
      </c>
      <c r="E76" s="263">
        <v>54</v>
      </c>
      <c r="F76" s="470"/>
      <c r="G76" s="281">
        <f t="shared" si="1"/>
        <v>0</v>
      </c>
    </row>
    <row r="77" spans="2:7" ht="15" customHeight="1" x14ac:dyDescent="0.25">
      <c r="B77" s="259"/>
      <c r="C77" s="261" t="s">
        <v>3484</v>
      </c>
      <c r="D77" s="261" t="s">
        <v>776</v>
      </c>
      <c r="E77" s="263">
        <v>160</v>
      </c>
      <c r="F77" s="470"/>
      <c r="G77" s="281">
        <f t="shared" si="1"/>
        <v>0</v>
      </c>
    </row>
    <row r="78" spans="2:7" ht="15" customHeight="1" x14ac:dyDescent="0.25">
      <c r="B78" s="259"/>
      <c r="C78" s="261" t="s">
        <v>3485</v>
      </c>
      <c r="D78" s="261" t="s">
        <v>550</v>
      </c>
      <c r="E78" s="263">
        <v>11</v>
      </c>
      <c r="F78" s="470"/>
      <c r="G78" s="281">
        <f t="shared" si="1"/>
        <v>0</v>
      </c>
    </row>
    <row r="79" spans="2:7" ht="15" customHeight="1" x14ac:dyDescent="0.25">
      <c r="B79" s="259"/>
      <c r="C79" s="261" t="s">
        <v>3486</v>
      </c>
      <c r="D79" s="261" t="s">
        <v>776</v>
      </c>
      <c r="E79" s="263">
        <v>320</v>
      </c>
      <c r="F79" s="470"/>
      <c r="G79" s="281">
        <f t="shared" si="1"/>
        <v>0</v>
      </c>
    </row>
    <row r="80" spans="2:7" ht="15" customHeight="1" x14ac:dyDescent="0.25">
      <c r="B80" s="259"/>
      <c r="C80" s="261" t="s">
        <v>3487</v>
      </c>
      <c r="D80" s="261" t="s">
        <v>550</v>
      </c>
      <c r="E80" s="263">
        <v>80</v>
      </c>
      <c r="F80" s="470"/>
      <c r="G80" s="281">
        <f t="shared" si="1"/>
        <v>0</v>
      </c>
    </row>
    <row r="81" spans="2:7" ht="15" customHeight="1" x14ac:dyDescent="0.25">
      <c r="B81" s="259"/>
      <c r="C81" s="261" t="s">
        <v>3488</v>
      </c>
      <c r="D81" s="261" t="s">
        <v>776</v>
      </c>
      <c r="E81" s="263">
        <v>3</v>
      </c>
      <c r="F81" s="470"/>
      <c r="G81" s="281">
        <f t="shared" si="1"/>
        <v>0</v>
      </c>
    </row>
    <row r="82" spans="2:7" ht="15" customHeight="1" x14ac:dyDescent="0.25">
      <c r="B82" s="259"/>
      <c r="C82" s="261" t="s">
        <v>3489</v>
      </c>
      <c r="D82" s="261" t="s">
        <v>776</v>
      </c>
      <c r="E82" s="263">
        <v>3</v>
      </c>
      <c r="F82" s="470"/>
      <c r="G82" s="281">
        <f t="shared" si="1"/>
        <v>0</v>
      </c>
    </row>
    <row r="83" spans="2:7" ht="15" customHeight="1" x14ac:dyDescent="0.25">
      <c r="B83" s="259"/>
      <c r="C83" s="261" t="s">
        <v>3490</v>
      </c>
      <c r="D83" s="261" t="s">
        <v>776</v>
      </c>
      <c r="E83" s="263">
        <v>3</v>
      </c>
      <c r="F83" s="470"/>
      <c r="G83" s="281">
        <f t="shared" si="1"/>
        <v>0</v>
      </c>
    </row>
    <row r="84" spans="2:7" ht="15" customHeight="1" x14ac:dyDescent="0.25">
      <c r="B84" s="259"/>
      <c r="C84" s="261" t="s">
        <v>3491</v>
      </c>
      <c r="D84" s="261" t="s">
        <v>776</v>
      </c>
      <c r="E84" s="263">
        <v>9</v>
      </c>
      <c r="F84" s="470"/>
      <c r="G84" s="281">
        <f t="shared" si="1"/>
        <v>0</v>
      </c>
    </row>
    <row r="85" spans="2:7" ht="15" customHeight="1" x14ac:dyDescent="0.25">
      <c r="B85" s="259"/>
      <c r="C85" s="261" t="s">
        <v>3492</v>
      </c>
      <c r="D85" s="261" t="s">
        <v>776</v>
      </c>
      <c r="E85" s="263">
        <v>3</v>
      </c>
      <c r="F85" s="470"/>
      <c r="G85" s="281">
        <f t="shared" si="1"/>
        <v>0</v>
      </c>
    </row>
    <row r="86" spans="2:7" ht="15" customHeight="1" x14ac:dyDescent="0.25">
      <c r="B86" s="259"/>
      <c r="C86" s="261" t="s">
        <v>3493</v>
      </c>
      <c r="D86" s="261" t="s">
        <v>776</v>
      </c>
      <c r="E86" s="263">
        <v>1</v>
      </c>
      <c r="F86" s="470"/>
      <c r="G86" s="281">
        <f t="shared" si="1"/>
        <v>0</v>
      </c>
    </row>
    <row r="87" spans="2:7" ht="15" customHeight="1" x14ac:dyDescent="0.25">
      <c r="B87" s="259"/>
      <c r="C87" s="261" t="s">
        <v>3494</v>
      </c>
      <c r="D87" s="261" t="s">
        <v>776</v>
      </c>
      <c r="E87" s="263">
        <v>1</v>
      </c>
      <c r="F87" s="470"/>
      <c r="G87" s="281">
        <f t="shared" si="1"/>
        <v>0</v>
      </c>
    </row>
    <row r="88" spans="2:7" ht="15" customHeight="1" x14ac:dyDescent="0.25">
      <c r="B88" s="259"/>
      <c r="C88" s="261" t="s">
        <v>3495</v>
      </c>
      <c r="D88" s="261" t="s">
        <v>776</v>
      </c>
      <c r="E88" s="263">
        <v>1</v>
      </c>
      <c r="F88" s="470"/>
      <c r="G88" s="281">
        <f t="shared" si="1"/>
        <v>0</v>
      </c>
    </row>
    <row r="89" spans="2:7" ht="15" customHeight="1" x14ac:dyDescent="0.25">
      <c r="B89" s="259"/>
      <c r="C89" s="261" t="s">
        <v>782</v>
      </c>
      <c r="D89" s="261" t="s">
        <v>776</v>
      </c>
      <c r="E89" s="263">
        <v>1</v>
      </c>
      <c r="F89" s="470"/>
      <c r="G89" s="281">
        <f t="shared" si="1"/>
        <v>0</v>
      </c>
    </row>
    <row r="90" spans="2:7" ht="15" customHeight="1" x14ac:dyDescent="0.25">
      <c r="B90" s="259"/>
      <c r="C90" s="261" t="s">
        <v>783</v>
      </c>
      <c r="D90" s="261" t="s">
        <v>776</v>
      </c>
      <c r="E90" s="263">
        <v>1</v>
      </c>
      <c r="F90" s="470"/>
      <c r="G90" s="281">
        <f t="shared" si="1"/>
        <v>0</v>
      </c>
    </row>
    <row r="91" spans="2:7" ht="15" customHeight="1" x14ac:dyDescent="0.25">
      <c r="B91" s="259"/>
      <c r="C91" s="261" t="s">
        <v>3496</v>
      </c>
      <c r="D91" s="261" t="s">
        <v>776</v>
      </c>
      <c r="E91" s="263">
        <v>6</v>
      </c>
      <c r="F91" s="470"/>
      <c r="G91" s="281">
        <f t="shared" si="1"/>
        <v>0</v>
      </c>
    </row>
    <row r="92" spans="2:7" ht="15" customHeight="1" x14ac:dyDescent="0.25">
      <c r="B92" s="259"/>
      <c r="C92" s="261" t="s">
        <v>3497</v>
      </c>
      <c r="D92" s="261" t="s">
        <v>776</v>
      </c>
      <c r="E92" s="263">
        <v>30</v>
      </c>
      <c r="F92" s="470"/>
      <c r="G92" s="281">
        <f t="shared" si="1"/>
        <v>0</v>
      </c>
    </row>
    <row r="93" spans="2:7" ht="15" customHeight="1" x14ac:dyDescent="0.25">
      <c r="B93" s="259"/>
      <c r="C93" s="261" t="s">
        <v>3498</v>
      </c>
      <c r="D93" s="261" t="s">
        <v>776</v>
      </c>
      <c r="E93" s="263">
        <v>16</v>
      </c>
      <c r="F93" s="470"/>
      <c r="G93" s="281">
        <f t="shared" si="1"/>
        <v>0</v>
      </c>
    </row>
    <row r="94" spans="2:7" ht="15" customHeight="1" x14ac:dyDescent="0.25">
      <c r="B94" s="259"/>
      <c r="C94" s="261" t="s">
        <v>3499</v>
      </c>
      <c r="D94" s="261" t="s">
        <v>776</v>
      </c>
      <c r="E94" s="263">
        <v>2</v>
      </c>
      <c r="F94" s="470"/>
      <c r="G94" s="281">
        <f t="shared" si="1"/>
        <v>0</v>
      </c>
    </row>
    <row r="95" spans="2:7" ht="15" customHeight="1" x14ac:dyDescent="0.25">
      <c r="B95" s="259"/>
      <c r="C95" s="261" t="s">
        <v>3500</v>
      </c>
      <c r="D95" s="261" t="s">
        <v>776</v>
      </c>
      <c r="E95" s="263">
        <v>4</v>
      </c>
      <c r="F95" s="470"/>
      <c r="G95" s="281">
        <f t="shared" si="1"/>
        <v>0</v>
      </c>
    </row>
    <row r="96" spans="2:7" ht="15" customHeight="1" x14ac:dyDescent="0.25">
      <c r="B96" s="264"/>
      <c r="C96" s="672" t="s">
        <v>511</v>
      </c>
      <c r="D96" s="672"/>
      <c r="E96" s="672"/>
      <c r="F96" s="672"/>
      <c r="G96" s="280">
        <f>SUM(G7:G95)</f>
        <v>0</v>
      </c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>
      <c r="D4564" s="200"/>
    </row>
    <row r="4565" spans="4:4" ht="15" customHeight="1" x14ac:dyDescent="0.25">
      <c r="D4565" s="200"/>
    </row>
    <row r="4566" spans="4:4" ht="15" customHeight="1" x14ac:dyDescent="0.25">
      <c r="D4566" s="200"/>
    </row>
    <row r="4567" spans="4:4" ht="15" customHeight="1" x14ac:dyDescent="0.25">
      <c r="D4567" s="200"/>
    </row>
    <row r="4568" spans="4:4" ht="15" customHeight="1" x14ac:dyDescent="0.25">
      <c r="D4568" s="200"/>
    </row>
    <row r="4569" spans="4:4" ht="15" customHeight="1" x14ac:dyDescent="0.25">
      <c r="D4569" s="200"/>
    </row>
    <row r="4570" spans="4:4" ht="15" customHeight="1" x14ac:dyDescent="0.25">
      <c r="D4570" s="200"/>
    </row>
    <row r="4571" spans="4:4" ht="15" customHeight="1" x14ac:dyDescent="0.25">
      <c r="D4571" s="200"/>
    </row>
    <row r="4572" spans="4:4" ht="15" customHeight="1" x14ac:dyDescent="0.25">
      <c r="D4572" s="200"/>
    </row>
    <row r="4573" spans="4:4" ht="15" customHeight="1" x14ac:dyDescent="0.25">
      <c r="D4573" s="200"/>
    </row>
    <row r="4574" spans="4:4" ht="15" customHeight="1" x14ac:dyDescent="0.25">
      <c r="D4574" s="200"/>
    </row>
    <row r="4575" spans="4:4" ht="15" customHeight="1" x14ac:dyDescent="0.25">
      <c r="D4575" s="200"/>
    </row>
    <row r="4576" spans="4:4" ht="15" customHeight="1" x14ac:dyDescent="0.25">
      <c r="D4576" s="200"/>
    </row>
    <row r="4577" spans="4:4" ht="15" customHeight="1" x14ac:dyDescent="0.25">
      <c r="D4577" s="200"/>
    </row>
    <row r="4578" spans="4:4" ht="15" customHeight="1" x14ac:dyDescent="0.25">
      <c r="D4578" s="200"/>
    </row>
    <row r="4579" spans="4:4" ht="15" customHeight="1" x14ac:dyDescent="0.25">
      <c r="D4579" s="200"/>
    </row>
    <row r="4580" spans="4:4" ht="15" customHeight="1" x14ac:dyDescent="0.25">
      <c r="D4580" s="200"/>
    </row>
    <row r="4581" spans="4:4" ht="15" customHeight="1" x14ac:dyDescent="0.25">
      <c r="D4581" s="200"/>
    </row>
    <row r="4582" spans="4:4" ht="15" customHeight="1" x14ac:dyDescent="0.25">
      <c r="D4582" s="200"/>
    </row>
    <row r="4583" spans="4:4" ht="15" customHeight="1" x14ac:dyDescent="0.25">
      <c r="D4583" s="200"/>
    </row>
    <row r="4584" spans="4:4" ht="15" customHeight="1" x14ac:dyDescent="0.25">
      <c r="D4584" s="200"/>
    </row>
    <row r="4585" spans="4:4" ht="15" customHeight="1" x14ac:dyDescent="0.25">
      <c r="D4585" s="200"/>
    </row>
    <row r="4586" spans="4:4" ht="15" customHeight="1" x14ac:dyDescent="0.25">
      <c r="D4586" s="200"/>
    </row>
    <row r="4587" spans="4:4" ht="15" customHeight="1" x14ac:dyDescent="0.25">
      <c r="D4587" s="200"/>
    </row>
    <row r="4588" spans="4:4" ht="15" customHeight="1" x14ac:dyDescent="0.25">
      <c r="D4588" s="200"/>
    </row>
    <row r="4589" spans="4:4" ht="15" customHeight="1" x14ac:dyDescent="0.25">
      <c r="D4589" s="200"/>
    </row>
    <row r="4590" spans="4:4" ht="15" customHeight="1" x14ac:dyDescent="0.25">
      <c r="D4590" s="200"/>
    </row>
    <row r="4591" spans="4:4" ht="15" customHeight="1" x14ac:dyDescent="0.25">
      <c r="D4591" s="200"/>
    </row>
    <row r="4592" spans="4:4" ht="15" customHeight="1" x14ac:dyDescent="0.25">
      <c r="D4592" s="200"/>
    </row>
    <row r="4593" spans="4:4" ht="15" customHeight="1" x14ac:dyDescent="0.25">
      <c r="D4593" s="200"/>
    </row>
    <row r="4594" spans="4:4" ht="15" customHeight="1" x14ac:dyDescent="0.25">
      <c r="D4594" s="200"/>
    </row>
    <row r="4595" spans="4:4" ht="15" customHeight="1" x14ac:dyDescent="0.25">
      <c r="D4595" s="200"/>
    </row>
    <row r="4596" spans="4:4" ht="15" customHeight="1" x14ac:dyDescent="0.25">
      <c r="D4596" s="200"/>
    </row>
    <row r="4597" spans="4:4" ht="15" customHeight="1" x14ac:dyDescent="0.25">
      <c r="D4597" s="200"/>
    </row>
    <row r="4598" spans="4:4" ht="15" customHeight="1" x14ac:dyDescent="0.25">
      <c r="D4598" s="200"/>
    </row>
    <row r="4599" spans="4:4" ht="15" customHeight="1" x14ac:dyDescent="0.25">
      <c r="D4599" s="200"/>
    </row>
    <row r="4600" spans="4:4" ht="15" customHeight="1" x14ac:dyDescent="0.25">
      <c r="D4600" s="200"/>
    </row>
    <row r="4601" spans="4:4" ht="15" customHeight="1" x14ac:dyDescent="0.25">
      <c r="D4601" s="200"/>
    </row>
    <row r="4602" spans="4:4" ht="15" customHeight="1" x14ac:dyDescent="0.25">
      <c r="D4602" s="200"/>
    </row>
    <row r="4603" spans="4:4" ht="15" customHeight="1" x14ac:dyDescent="0.25">
      <c r="D4603" s="200"/>
    </row>
    <row r="4604" spans="4:4" ht="15" customHeight="1" x14ac:dyDescent="0.25">
      <c r="D4604" s="200"/>
    </row>
    <row r="4605" spans="4:4" ht="15" customHeight="1" x14ac:dyDescent="0.25">
      <c r="D4605" s="200"/>
    </row>
    <row r="4606" spans="4:4" ht="15" customHeight="1" x14ac:dyDescent="0.25">
      <c r="D4606" s="200"/>
    </row>
    <row r="4607" spans="4:4" ht="15" customHeight="1" x14ac:dyDescent="0.25">
      <c r="D4607" s="200"/>
    </row>
    <row r="4608" spans="4:4" ht="15" customHeight="1" x14ac:dyDescent="0.25">
      <c r="D4608" s="200"/>
    </row>
    <row r="4609" spans="4:4" ht="15" customHeight="1" x14ac:dyDescent="0.25">
      <c r="D4609" s="200"/>
    </row>
    <row r="4610" spans="4:4" ht="15" customHeight="1" x14ac:dyDescent="0.25">
      <c r="D4610" s="200"/>
    </row>
    <row r="4611" spans="4:4" ht="15" customHeight="1" x14ac:dyDescent="0.25">
      <c r="D4611" s="200"/>
    </row>
    <row r="4612" spans="4:4" ht="15" customHeight="1" x14ac:dyDescent="0.25">
      <c r="D4612" s="200"/>
    </row>
    <row r="4613" spans="4:4" ht="15" customHeight="1" x14ac:dyDescent="0.25">
      <c r="D4613" s="200"/>
    </row>
    <row r="4614" spans="4:4" ht="15" customHeight="1" x14ac:dyDescent="0.25">
      <c r="D4614" s="200"/>
    </row>
    <row r="4615" spans="4:4" ht="15" customHeight="1" x14ac:dyDescent="0.25">
      <c r="D4615" s="200"/>
    </row>
    <row r="4616" spans="4:4" ht="15" customHeight="1" x14ac:dyDescent="0.25">
      <c r="D4616" s="200"/>
    </row>
    <row r="4617" spans="4:4" ht="15" customHeight="1" x14ac:dyDescent="0.25">
      <c r="D4617" s="200"/>
    </row>
    <row r="4618" spans="4:4" ht="15" customHeight="1" x14ac:dyDescent="0.25">
      <c r="D4618" s="200"/>
    </row>
    <row r="4619" spans="4:4" ht="15" customHeight="1" x14ac:dyDescent="0.25">
      <c r="D4619" s="200"/>
    </row>
    <row r="4620" spans="4:4" ht="15" customHeight="1" x14ac:dyDescent="0.25">
      <c r="D4620" s="200"/>
    </row>
    <row r="4621" spans="4:4" ht="15" customHeight="1" x14ac:dyDescent="0.25">
      <c r="D4621" s="200"/>
    </row>
    <row r="4622" spans="4:4" ht="15" customHeight="1" x14ac:dyDescent="0.25">
      <c r="D4622" s="200"/>
    </row>
    <row r="4623" spans="4:4" ht="15" customHeight="1" x14ac:dyDescent="0.25">
      <c r="D4623" s="200"/>
    </row>
    <row r="4624" spans="4:4" ht="15" customHeight="1" x14ac:dyDescent="0.25">
      <c r="D4624" s="200"/>
    </row>
    <row r="4625" spans="4:4" ht="15" customHeight="1" x14ac:dyDescent="0.25">
      <c r="D4625" s="200"/>
    </row>
    <row r="4626" spans="4:4" ht="15" customHeight="1" x14ac:dyDescent="0.25">
      <c r="D4626" s="200"/>
    </row>
    <row r="4627" spans="4:4" ht="15" customHeight="1" x14ac:dyDescent="0.25">
      <c r="D4627" s="200"/>
    </row>
    <row r="4628" spans="4:4" ht="15" customHeight="1" x14ac:dyDescent="0.25">
      <c r="D4628" s="200"/>
    </row>
    <row r="4629" spans="4:4" ht="15" customHeight="1" x14ac:dyDescent="0.25">
      <c r="D4629" s="200"/>
    </row>
    <row r="4630" spans="4:4" ht="15" customHeight="1" x14ac:dyDescent="0.25">
      <c r="D4630" s="200"/>
    </row>
    <row r="4631" spans="4:4" ht="15" customHeight="1" x14ac:dyDescent="0.25">
      <c r="D4631" s="200"/>
    </row>
    <row r="4632" spans="4:4" ht="15" customHeight="1" x14ac:dyDescent="0.25">
      <c r="D4632" s="200"/>
    </row>
    <row r="4633" spans="4:4" ht="15" customHeight="1" x14ac:dyDescent="0.25">
      <c r="D4633" s="200"/>
    </row>
    <row r="4634" spans="4:4" ht="15" customHeight="1" x14ac:dyDescent="0.25">
      <c r="D4634" s="200"/>
    </row>
    <row r="4635" spans="4:4" ht="15" customHeight="1" x14ac:dyDescent="0.25">
      <c r="D4635" s="200"/>
    </row>
    <row r="4636" spans="4:4" ht="15" customHeight="1" x14ac:dyDescent="0.25">
      <c r="D4636" s="200"/>
    </row>
    <row r="4637" spans="4:4" ht="15" customHeight="1" x14ac:dyDescent="0.25">
      <c r="D4637" s="200"/>
    </row>
    <row r="4638" spans="4:4" ht="15" customHeight="1" x14ac:dyDescent="0.25">
      <c r="D4638" s="200"/>
    </row>
    <row r="4639" spans="4:4" ht="15" customHeight="1" x14ac:dyDescent="0.25">
      <c r="D4639" s="200"/>
    </row>
    <row r="4640" spans="4:4" ht="15" customHeight="1" x14ac:dyDescent="0.25">
      <c r="D4640" s="200"/>
    </row>
    <row r="4641" spans="4:4" ht="15" customHeight="1" x14ac:dyDescent="0.25">
      <c r="D4641" s="200"/>
    </row>
    <row r="4642" spans="4:4" ht="15" customHeight="1" x14ac:dyDescent="0.25">
      <c r="D4642" s="200"/>
    </row>
    <row r="4643" spans="4:4" ht="15" customHeight="1" x14ac:dyDescent="0.25">
      <c r="D4643" s="200"/>
    </row>
    <row r="4644" spans="4:4" ht="15" customHeight="1" x14ac:dyDescent="0.25">
      <c r="D4644" s="200"/>
    </row>
    <row r="4645" spans="4:4" ht="15" customHeight="1" x14ac:dyDescent="0.25">
      <c r="D4645" s="200"/>
    </row>
    <row r="4646" spans="4:4" ht="15" customHeight="1" x14ac:dyDescent="0.25">
      <c r="D4646" s="200"/>
    </row>
    <row r="4647" spans="4:4" ht="15" customHeight="1" x14ac:dyDescent="0.25">
      <c r="D4647" s="200"/>
    </row>
    <row r="4648" spans="4:4" ht="15" customHeight="1" x14ac:dyDescent="0.25">
      <c r="D4648" s="200"/>
    </row>
    <row r="4649" spans="4:4" ht="15" customHeight="1" x14ac:dyDescent="0.25">
      <c r="D4649" s="200"/>
    </row>
    <row r="4650" spans="4:4" ht="15" customHeight="1" x14ac:dyDescent="0.25">
      <c r="D4650" s="200"/>
    </row>
    <row r="4651" spans="4:4" ht="15" customHeight="1" x14ac:dyDescent="0.25">
      <c r="D4651" s="200"/>
    </row>
    <row r="4652" spans="4:4" ht="15" customHeight="1" x14ac:dyDescent="0.25">
      <c r="D4652" s="200"/>
    </row>
    <row r="4653" spans="4:4" ht="15" customHeight="1" x14ac:dyDescent="0.25">
      <c r="D4653" s="200"/>
    </row>
    <row r="4654" spans="4:4" ht="15" customHeight="1" x14ac:dyDescent="0.2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8554687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3" t="s">
        <v>784</v>
      </c>
      <c r="B2" s="674"/>
      <c r="C2" s="674"/>
      <c r="D2" s="674"/>
      <c r="E2" s="674"/>
      <c r="F2" s="674"/>
      <c r="G2" s="674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172</v>
      </c>
      <c r="E8" s="397" t="s">
        <v>303</v>
      </c>
      <c r="F8" s="486"/>
      <c r="G8" s="407">
        <f t="shared" ref="G8:G31" si="0">D8*F8</f>
        <v>0</v>
      </c>
    </row>
    <row r="9" spans="1:7" x14ac:dyDescent="0.2">
      <c r="A9" s="404">
        <f t="shared" ref="A9:A31" si="1">ROW(A2)</f>
        <v>2</v>
      </c>
      <c r="B9" s="404" t="s">
        <v>792</v>
      </c>
      <c r="C9" s="405" t="s">
        <v>793</v>
      </c>
      <c r="D9" s="406">
        <v>68</v>
      </c>
      <c r="E9" s="397" t="s">
        <v>303</v>
      </c>
      <c r="F9" s="486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4</v>
      </c>
      <c r="E10" s="397" t="s">
        <v>303</v>
      </c>
      <c r="F10" s="486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4</v>
      </c>
      <c r="E11" s="397" t="s">
        <v>303</v>
      </c>
      <c r="F11" s="486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248</v>
      </c>
      <c r="E12" s="397" t="s">
        <v>303</v>
      </c>
      <c r="F12" s="486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240</v>
      </c>
      <c r="E13" s="397" t="s">
        <v>303</v>
      </c>
      <c r="F13" s="486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8</v>
      </c>
      <c r="E14" s="397" t="s">
        <v>303</v>
      </c>
      <c r="F14" s="486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146</v>
      </c>
      <c r="E15" s="397" t="s">
        <v>223</v>
      </c>
      <c r="F15" s="486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72</v>
      </c>
      <c r="E16" s="397" t="s">
        <v>223</v>
      </c>
      <c r="F16" s="486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468</v>
      </c>
      <c r="E17" s="404" t="s">
        <v>223</v>
      </c>
      <c r="F17" s="487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88</v>
      </c>
      <c r="E18" s="404" t="s">
        <v>223</v>
      </c>
      <c r="F18" s="487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218</v>
      </c>
      <c r="E19" s="397" t="s">
        <v>223</v>
      </c>
      <c r="F19" s="486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218</v>
      </c>
      <c r="E20" s="397" t="s">
        <v>223</v>
      </c>
      <c r="F20" s="486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218</v>
      </c>
      <c r="E21" s="397" t="s">
        <v>223</v>
      </c>
      <c r="F21" s="486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831</v>
      </c>
      <c r="C22" s="405" t="s">
        <v>832</v>
      </c>
      <c r="D22" s="397">
        <v>2136</v>
      </c>
      <c r="E22" s="404" t="s">
        <v>303</v>
      </c>
      <c r="F22" s="487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833</v>
      </c>
      <c r="C23" s="405" t="s">
        <v>834</v>
      </c>
      <c r="D23" s="397">
        <v>264</v>
      </c>
      <c r="E23" s="404" t="s">
        <v>303</v>
      </c>
      <c r="F23" s="487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835</v>
      </c>
      <c r="C24" s="405" t="s">
        <v>836</v>
      </c>
      <c r="D24" s="397">
        <v>12</v>
      </c>
      <c r="E24" s="397" t="s">
        <v>223</v>
      </c>
      <c r="F24" s="486"/>
      <c r="G24" s="407">
        <f t="shared" si="0"/>
        <v>0</v>
      </c>
    </row>
    <row r="25" spans="1:7" x14ac:dyDescent="0.2">
      <c r="A25" s="404">
        <f t="shared" si="1"/>
        <v>18</v>
      </c>
      <c r="B25" s="408" t="s">
        <v>837</v>
      </c>
      <c r="C25" s="405" t="s">
        <v>838</v>
      </c>
      <c r="D25" s="397">
        <v>0.2</v>
      </c>
      <c r="E25" s="397" t="s">
        <v>158</v>
      </c>
      <c r="F25" s="486"/>
      <c r="G25" s="407">
        <f t="shared" si="0"/>
        <v>0</v>
      </c>
    </row>
    <row r="26" spans="1:7" x14ac:dyDescent="0.2">
      <c r="A26" s="404">
        <f t="shared" si="1"/>
        <v>19</v>
      </c>
      <c r="B26" s="408" t="s">
        <v>839</v>
      </c>
      <c r="C26" s="405" t="s">
        <v>840</v>
      </c>
      <c r="D26" s="397">
        <v>0.2</v>
      </c>
      <c r="E26" s="397" t="s">
        <v>158</v>
      </c>
      <c r="F26" s="486"/>
      <c r="G26" s="407">
        <f t="shared" si="0"/>
        <v>0</v>
      </c>
    </row>
    <row r="27" spans="1:7" x14ac:dyDescent="0.2">
      <c r="A27" s="404">
        <f t="shared" si="1"/>
        <v>20</v>
      </c>
      <c r="B27" s="404"/>
      <c r="C27" s="405" t="s">
        <v>841</v>
      </c>
      <c r="D27" s="404">
        <v>8</v>
      </c>
      <c r="E27" s="404" t="s">
        <v>753</v>
      </c>
      <c r="F27" s="487"/>
      <c r="G27" s="407">
        <f t="shared" si="0"/>
        <v>0</v>
      </c>
    </row>
    <row r="28" spans="1:7" x14ac:dyDescent="0.2">
      <c r="A28" s="404">
        <f t="shared" si="1"/>
        <v>21</v>
      </c>
      <c r="B28" s="404"/>
      <c r="C28" s="405" t="s">
        <v>842</v>
      </c>
      <c r="D28" s="404">
        <v>8</v>
      </c>
      <c r="E28" s="404" t="s">
        <v>753</v>
      </c>
      <c r="F28" s="487"/>
      <c r="G28" s="407">
        <f t="shared" si="0"/>
        <v>0</v>
      </c>
    </row>
    <row r="29" spans="1:7" x14ac:dyDescent="0.2">
      <c r="A29" s="404">
        <f t="shared" si="1"/>
        <v>22</v>
      </c>
      <c r="B29" s="404"/>
      <c r="C29" s="405" t="s">
        <v>843</v>
      </c>
      <c r="D29" s="404">
        <v>8</v>
      </c>
      <c r="E29" s="404" t="s">
        <v>753</v>
      </c>
      <c r="F29" s="487"/>
      <c r="G29" s="407">
        <f t="shared" si="0"/>
        <v>0</v>
      </c>
    </row>
    <row r="30" spans="1:7" x14ac:dyDescent="0.2">
      <c r="A30" s="404">
        <f t="shared" si="1"/>
        <v>23</v>
      </c>
      <c r="B30" s="404"/>
      <c r="C30" s="405" t="s">
        <v>844</v>
      </c>
      <c r="D30" s="404">
        <v>1</v>
      </c>
      <c r="E30" s="404" t="s">
        <v>97</v>
      </c>
      <c r="F30" s="487"/>
      <c r="G30" s="407">
        <f t="shared" si="0"/>
        <v>0</v>
      </c>
    </row>
    <row r="31" spans="1:7" x14ac:dyDescent="0.2">
      <c r="A31" s="404">
        <f t="shared" si="1"/>
        <v>24</v>
      </c>
      <c r="B31" s="404"/>
      <c r="C31" s="405" t="s">
        <v>845</v>
      </c>
      <c r="D31" s="404">
        <v>8</v>
      </c>
      <c r="E31" s="404" t="s">
        <v>753</v>
      </c>
      <c r="F31" s="487"/>
      <c r="G31" s="407">
        <f t="shared" si="0"/>
        <v>0</v>
      </c>
    </row>
    <row r="32" spans="1:7" ht="15" x14ac:dyDescent="0.25">
      <c r="A32" s="409"/>
      <c r="B32" s="410"/>
      <c r="C32" s="124" t="s">
        <v>12</v>
      </c>
      <c r="D32" s="125"/>
      <c r="E32" s="125"/>
      <c r="F32" s="473"/>
      <c r="G32" s="411">
        <f>SUM(G8:G31)</f>
        <v>0</v>
      </c>
    </row>
    <row r="33" spans="1:7" x14ac:dyDescent="0.2">
      <c r="B33" s="412"/>
      <c r="C33" s="75"/>
      <c r="D33" s="82"/>
      <c r="E33" s="82"/>
      <c r="F33" s="474"/>
      <c r="G33" s="413"/>
    </row>
    <row r="34" spans="1:7" ht="12.75" customHeight="1" x14ac:dyDescent="0.2">
      <c r="F34" s="467"/>
    </row>
    <row r="35" spans="1:7" ht="12.75" customHeight="1" x14ac:dyDescent="0.25">
      <c r="C35" s="123" t="s">
        <v>846</v>
      </c>
      <c r="F35" s="467"/>
    </row>
    <row r="36" spans="1:7" ht="12.75" customHeight="1" x14ac:dyDescent="0.2">
      <c r="A36" s="400" t="s">
        <v>787</v>
      </c>
      <c r="B36" s="400" t="s">
        <v>92</v>
      </c>
      <c r="C36" s="401" t="s">
        <v>754</v>
      </c>
      <c r="D36" s="402" t="s">
        <v>95</v>
      </c>
      <c r="E36" s="400" t="s">
        <v>788</v>
      </c>
      <c r="F36" s="475" t="s">
        <v>789</v>
      </c>
      <c r="G36" s="403" t="s">
        <v>12</v>
      </c>
    </row>
    <row r="37" spans="1:7" x14ac:dyDescent="0.2">
      <c r="A37" s="404">
        <f t="shared" ref="A37:A56" si="2">ROW(A1)</f>
        <v>1</v>
      </c>
      <c r="B37" s="406"/>
      <c r="C37" s="405" t="s">
        <v>847</v>
      </c>
      <c r="D37" s="406">
        <v>5</v>
      </c>
      <c r="E37" s="406" t="s">
        <v>303</v>
      </c>
      <c r="F37" s="488"/>
      <c r="G37" s="407">
        <f t="shared" ref="G37:G56" si="3">D37*F37</f>
        <v>0</v>
      </c>
    </row>
    <row r="38" spans="1:7" x14ac:dyDescent="0.2">
      <c r="A38" s="404">
        <f t="shared" si="2"/>
        <v>2</v>
      </c>
      <c r="B38" s="406"/>
      <c r="C38" s="405" t="s">
        <v>848</v>
      </c>
      <c r="D38" s="406">
        <v>1496</v>
      </c>
      <c r="E38" s="406" t="s">
        <v>223</v>
      </c>
      <c r="F38" s="488"/>
      <c r="G38" s="407">
        <f t="shared" si="3"/>
        <v>0</v>
      </c>
    </row>
    <row r="39" spans="1:7" x14ac:dyDescent="0.2">
      <c r="A39" s="404">
        <f t="shared" si="2"/>
        <v>3</v>
      </c>
      <c r="B39" s="406"/>
      <c r="C39" s="405" t="s">
        <v>849</v>
      </c>
      <c r="D39" s="406">
        <v>132</v>
      </c>
      <c r="E39" s="406" t="s">
        <v>303</v>
      </c>
      <c r="F39" s="488"/>
      <c r="G39" s="407">
        <f t="shared" si="3"/>
        <v>0</v>
      </c>
    </row>
    <row r="40" spans="1:7" x14ac:dyDescent="0.2">
      <c r="A40" s="404">
        <f t="shared" si="2"/>
        <v>4</v>
      </c>
      <c r="B40" s="406"/>
      <c r="C40" s="405" t="s">
        <v>850</v>
      </c>
      <c r="D40" s="406">
        <v>68</v>
      </c>
      <c r="E40" s="406" t="s">
        <v>303</v>
      </c>
      <c r="F40" s="488"/>
      <c r="G40" s="407">
        <f t="shared" si="3"/>
        <v>0</v>
      </c>
    </row>
    <row r="41" spans="1:7" x14ac:dyDescent="0.2">
      <c r="A41" s="404">
        <f t="shared" si="2"/>
        <v>5</v>
      </c>
      <c r="B41" s="406"/>
      <c r="C41" s="405" t="s">
        <v>851</v>
      </c>
      <c r="D41" s="406">
        <v>34</v>
      </c>
      <c r="E41" s="406" t="s">
        <v>303</v>
      </c>
      <c r="F41" s="488"/>
      <c r="G41" s="407">
        <f t="shared" si="3"/>
        <v>0</v>
      </c>
    </row>
    <row r="42" spans="1:7" x14ac:dyDescent="0.2">
      <c r="A42" s="404">
        <f t="shared" si="2"/>
        <v>6</v>
      </c>
      <c r="B42" s="406"/>
      <c r="C42" s="405" t="s">
        <v>852</v>
      </c>
      <c r="D42" s="406">
        <v>68</v>
      </c>
      <c r="E42" s="406" t="s">
        <v>303</v>
      </c>
      <c r="F42" s="488"/>
      <c r="G42" s="407">
        <f t="shared" si="3"/>
        <v>0</v>
      </c>
    </row>
    <row r="43" spans="1:7" x14ac:dyDescent="0.2">
      <c r="A43" s="404">
        <f t="shared" si="2"/>
        <v>7</v>
      </c>
      <c r="B43" s="406"/>
      <c r="C43" s="405" t="s">
        <v>853</v>
      </c>
      <c r="D43" s="406">
        <v>38</v>
      </c>
      <c r="E43" s="406" t="s">
        <v>303</v>
      </c>
      <c r="F43" s="488"/>
      <c r="G43" s="407">
        <f t="shared" si="3"/>
        <v>0</v>
      </c>
    </row>
    <row r="44" spans="1:7" x14ac:dyDescent="0.2">
      <c r="A44" s="404">
        <f t="shared" si="2"/>
        <v>8</v>
      </c>
      <c r="B44" s="406"/>
      <c r="C44" s="405" t="s">
        <v>854</v>
      </c>
      <c r="D44" s="406">
        <v>8</v>
      </c>
      <c r="E44" s="406" t="s">
        <v>753</v>
      </c>
      <c r="F44" s="488"/>
      <c r="G44" s="407">
        <f t="shared" si="3"/>
        <v>0</v>
      </c>
    </row>
    <row r="45" spans="1:7" x14ac:dyDescent="0.2">
      <c r="A45" s="404">
        <f t="shared" si="2"/>
        <v>9</v>
      </c>
      <c r="B45" s="406" t="s">
        <v>855</v>
      </c>
      <c r="C45" s="405" t="s">
        <v>856</v>
      </c>
      <c r="D45" s="406">
        <v>1</v>
      </c>
      <c r="E45" s="406" t="s">
        <v>303</v>
      </c>
      <c r="F45" s="488"/>
      <c r="G45" s="407">
        <f t="shared" si="3"/>
        <v>0</v>
      </c>
    </row>
    <row r="46" spans="1:7" x14ac:dyDescent="0.2">
      <c r="A46" s="404">
        <f t="shared" si="2"/>
        <v>10</v>
      </c>
      <c r="B46" s="406"/>
      <c r="C46" s="405" t="s">
        <v>857</v>
      </c>
      <c r="D46" s="406">
        <v>2</v>
      </c>
      <c r="E46" s="406" t="s">
        <v>303</v>
      </c>
      <c r="F46" s="488"/>
      <c r="G46" s="407">
        <f t="shared" si="3"/>
        <v>0</v>
      </c>
    </row>
    <row r="47" spans="1:7" x14ac:dyDescent="0.2">
      <c r="A47" s="404">
        <f t="shared" si="2"/>
        <v>11</v>
      </c>
      <c r="B47" s="406" t="s">
        <v>858</v>
      </c>
      <c r="C47" s="405" t="s">
        <v>859</v>
      </c>
      <c r="D47" s="406">
        <v>2</v>
      </c>
      <c r="E47" s="406" t="s">
        <v>303</v>
      </c>
      <c r="F47" s="488"/>
      <c r="G47" s="407">
        <f t="shared" si="3"/>
        <v>0</v>
      </c>
    </row>
    <row r="48" spans="1:7" x14ac:dyDescent="0.2">
      <c r="A48" s="404">
        <f t="shared" si="2"/>
        <v>12</v>
      </c>
      <c r="B48" s="406" t="s">
        <v>860</v>
      </c>
      <c r="C48" s="405" t="s">
        <v>861</v>
      </c>
      <c r="D48" s="406">
        <v>1</v>
      </c>
      <c r="E48" s="406" t="s">
        <v>303</v>
      </c>
      <c r="F48" s="488"/>
      <c r="G48" s="407">
        <f t="shared" si="3"/>
        <v>0</v>
      </c>
    </row>
    <row r="49" spans="1:7" x14ac:dyDescent="0.2">
      <c r="A49" s="404">
        <f t="shared" si="2"/>
        <v>13</v>
      </c>
      <c r="B49" s="406" t="s">
        <v>862</v>
      </c>
      <c r="C49" s="405" t="s">
        <v>863</v>
      </c>
      <c r="D49" s="406">
        <v>1</v>
      </c>
      <c r="E49" s="406" t="s">
        <v>303</v>
      </c>
      <c r="F49" s="488"/>
      <c r="G49" s="407">
        <f t="shared" si="3"/>
        <v>0</v>
      </c>
    </row>
    <row r="50" spans="1:7" x14ac:dyDescent="0.2">
      <c r="A50" s="404">
        <f t="shared" si="2"/>
        <v>14</v>
      </c>
      <c r="B50" s="406" t="s">
        <v>818</v>
      </c>
      <c r="C50" s="405" t="s">
        <v>819</v>
      </c>
      <c r="D50" s="406">
        <v>1</v>
      </c>
      <c r="E50" s="406" t="s">
        <v>303</v>
      </c>
      <c r="F50" s="488"/>
      <c r="G50" s="407">
        <f t="shared" si="3"/>
        <v>0</v>
      </c>
    </row>
    <row r="51" spans="1:7" x14ac:dyDescent="0.2">
      <c r="A51" s="404">
        <f t="shared" si="2"/>
        <v>15</v>
      </c>
      <c r="B51" s="406" t="s">
        <v>820</v>
      </c>
      <c r="C51" s="405" t="s">
        <v>821</v>
      </c>
      <c r="D51" s="406">
        <v>1</v>
      </c>
      <c r="E51" s="406" t="s">
        <v>303</v>
      </c>
      <c r="F51" s="488"/>
      <c r="G51" s="407">
        <f t="shared" si="3"/>
        <v>0</v>
      </c>
    </row>
    <row r="52" spans="1:7" x14ac:dyDescent="0.2">
      <c r="A52" s="404">
        <f t="shared" si="2"/>
        <v>16</v>
      </c>
      <c r="B52" s="406" t="s">
        <v>864</v>
      </c>
      <c r="C52" s="405" t="s">
        <v>865</v>
      </c>
      <c r="D52" s="406">
        <v>30</v>
      </c>
      <c r="E52" s="406" t="s">
        <v>223</v>
      </c>
      <c r="F52" s="488"/>
      <c r="G52" s="407">
        <f t="shared" si="3"/>
        <v>0</v>
      </c>
    </row>
    <row r="53" spans="1:7" x14ac:dyDescent="0.2">
      <c r="A53" s="404">
        <f t="shared" si="2"/>
        <v>17</v>
      </c>
      <c r="B53" s="406" t="s">
        <v>866</v>
      </c>
      <c r="C53" s="405" t="s">
        <v>867</v>
      </c>
      <c r="D53" s="406">
        <v>1</v>
      </c>
      <c r="E53" s="406" t="s">
        <v>303</v>
      </c>
      <c r="F53" s="488"/>
      <c r="G53" s="407">
        <f t="shared" si="3"/>
        <v>0</v>
      </c>
    </row>
    <row r="54" spans="1:7" x14ac:dyDescent="0.2">
      <c r="A54" s="404">
        <f t="shared" si="2"/>
        <v>18</v>
      </c>
      <c r="B54" s="406" t="s">
        <v>868</v>
      </c>
      <c r="C54" s="405" t="s">
        <v>869</v>
      </c>
      <c r="D54" s="406">
        <v>30</v>
      </c>
      <c r="E54" s="406" t="s">
        <v>223</v>
      </c>
      <c r="F54" s="488"/>
      <c r="G54" s="407">
        <f t="shared" si="3"/>
        <v>0</v>
      </c>
    </row>
    <row r="55" spans="1:7" x14ac:dyDescent="0.2">
      <c r="A55" s="404">
        <f t="shared" si="2"/>
        <v>19</v>
      </c>
      <c r="B55" s="406"/>
      <c r="C55" s="405" t="s">
        <v>842</v>
      </c>
      <c r="D55" s="406">
        <v>8</v>
      </c>
      <c r="E55" s="406" t="s">
        <v>753</v>
      </c>
      <c r="F55" s="488"/>
      <c r="G55" s="407">
        <f t="shared" si="3"/>
        <v>0</v>
      </c>
    </row>
    <row r="56" spans="1:7" x14ac:dyDescent="0.2">
      <c r="A56" s="404">
        <f t="shared" si="2"/>
        <v>20</v>
      </c>
      <c r="B56" s="406"/>
      <c r="C56" s="405" t="s">
        <v>843</v>
      </c>
      <c r="D56" s="406">
        <v>8</v>
      </c>
      <c r="E56" s="406" t="s">
        <v>753</v>
      </c>
      <c r="F56" s="488"/>
      <c r="G56" s="407">
        <f t="shared" si="3"/>
        <v>0</v>
      </c>
    </row>
    <row r="57" spans="1:7" ht="15" x14ac:dyDescent="0.25">
      <c r="A57" s="409"/>
      <c r="B57" s="415"/>
      <c r="C57" s="124" t="s">
        <v>12</v>
      </c>
      <c r="D57" s="128"/>
      <c r="E57" s="128"/>
      <c r="F57" s="477"/>
      <c r="G57" s="416">
        <f>SUM(G37:G56)</f>
        <v>0</v>
      </c>
    </row>
    <row r="58" spans="1:7" x14ac:dyDescent="0.2">
      <c r="B58" s="417"/>
      <c r="C58" s="75"/>
      <c r="D58" s="130"/>
      <c r="E58" s="130"/>
      <c r="F58" s="478"/>
      <c r="G58" s="413"/>
    </row>
    <row r="59" spans="1:7" x14ac:dyDescent="0.2">
      <c r="F59" s="467"/>
    </row>
    <row r="60" spans="1:7" ht="19.149999999999999" customHeight="1" x14ac:dyDescent="0.25">
      <c r="C60" s="123" t="s">
        <v>870</v>
      </c>
      <c r="F60" s="467"/>
    </row>
    <row r="61" spans="1:7" x14ac:dyDescent="0.2">
      <c r="A61" s="400" t="s">
        <v>787</v>
      </c>
      <c r="B61" s="400" t="s">
        <v>92</v>
      </c>
      <c r="C61" s="401" t="s">
        <v>754</v>
      </c>
      <c r="D61" s="402" t="s">
        <v>95</v>
      </c>
      <c r="E61" s="400" t="s">
        <v>788</v>
      </c>
      <c r="F61" s="475"/>
      <c r="G61" s="403" t="s">
        <v>12</v>
      </c>
    </row>
    <row r="62" spans="1:7" ht="24" x14ac:dyDescent="0.2">
      <c r="A62" s="404">
        <f t="shared" ref="A62:A76" si="4">ROW(A1)</f>
        <v>1</v>
      </c>
      <c r="B62" s="418"/>
      <c r="C62" s="418" t="s">
        <v>871</v>
      </c>
      <c r="D62" s="406">
        <v>34</v>
      </c>
      <c r="E62" s="406" t="s">
        <v>303</v>
      </c>
      <c r="F62" s="488"/>
      <c r="G62" s="407">
        <f t="shared" ref="G62:G76" si="5">D62*F62</f>
        <v>0</v>
      </c>
    </row>
    <row r="63" spans="1:7" ht="24" x14ac:dyDescent="0.2">
      <c r="A63" s="404">
        <f t="shared" si="4"/>
        <v>2</v>
      </c>
      <c r="B63" s="418"/>
      <c r="C63" s="418" t="s">
        <v>872</v>
      </c>
      <c r="D63" s="406">
        <v>34</v>
      </c>
      <c r="E63" s="406" t="s">
        <v>303</v>
      </c>
      <c r="F63" s="488"/>
      <c r="G63" s="407">
        <f t="shared" si="5"/>
        <v>0</v>
      </c>
    </row>
    <row r="64" spans="1:7" x14ac:dyDescent="0.2">
      <c r="A64" s="404">
        <f t="shared" si="4"/>
        <v>3</v>
      </c>
      <c r="B64" s="418"/>
      <c r="C64" s="418" t="s">
        <v>873</v>
      </c>
      <c r="D64" s="406">
        <v>34</v>
      </c>
      <c r="E64" s="406" t="s">
        <v>303</v>
      </c>
      <c r="F64" s="488"/>
      <c r="G64" s="407">
        <f t="shared" si="5"/>
        <v>0</v>
      </c>
    </row>
    <row r="65" spans="1:7" x14ac:dyDescent="0.2">
      <c r="A65" s="404">
        <f t="shared" si="4"/>
        <v>4</v>
      </c>
      <c r="B65" s="405"/>
      <c r="C65" s="418" t="s">
        <v>874</v>
      </c>
      <c r="D65" s="404">
        <v>68</v>
      </c>
      <c r="E65" s="404" t="s">
        <v>303</v>
      </c>
      <c r="F65" s="488"/>
      <c r="G65" s="407">
        <f t="shared" si="5"/>
        <v>0</v>
      </c>
    </row>
    <row r="66" spans="1:7" x14ac:dyDescent="0.2">
      <c r="A66" s="404">
        <f t="shared" si="4"/>
        <v>5</v>
      </c>
      <c r="B66" s="418"/>
      <c r="C66" s="418" t="s">
        <v>875</v>
      </c>
      <c r="D66" s="406">
        <v>5</v>
      </c>
      <c r="E66" s="406" t="s">
        <v>303</v>
      </c>
      <c r="F66" s="488"/>
      <c r="G66" s="407">
        <f t="shared" si="5"/>
        <v>0</v>
      </c>
    </row>
    <row r="67" spans="1:7" x14ac:dyDescent="0.2">
      <c r="A67" s="404">
        <f t="shared" si="4"/>
        <v>6</v>
      </c>
      <c r="B67" s="405"/>
      <c r="C67" s="419" t="s">
        <v>4899</v>
      </c>
      <c r="D67" s="406">
        <v>1496</v>
      </c>
      <c r="E67" s="404" t="s">
        <v>223</v>
      </c>
      <c r="F67" s="488"/>
      <c r="G67" s="407">
        <f t="shared" si="5"/>
        <v>0</v>
      </c>
    </row>
    <row r="68" spans="1:7" x14ac:dyDescent="0.2">
      <c r="A68" s="404">
        <f t="shared" si="4"/>
        <v>7</v>
      </c>
      <c r="B68" s="405"/>
      <c r="C68" s="418" t="s">
        <v>876</v>
      </c>
      <c r="D68" s="404">
        <v>68</v>
      </c>
      <c r="E68" s="404" t="s">
        <v>303</v>
      </c>
      <c r="F68" s="488"/>
      <c r="G68" s="407">
        <f t="shared" si="5"/>
        <v>0</v>
      </c>
    </row>
    <row r="69" spans="1:7" x14ac:dyDescent="0.2">
      <c r="A69" s="404">
        <f t="shared" si="4"/>
        <v>8</v>
      </c>
      <c r="B69" s="405"/>
      <c r="C69" s="418" t="s">
        <v>877</v>
      </c>
      <c r="D69" s="420">
        <v>1</v>
      </c>
      <c r="E69" s="420" t="s">
        <v>303</v>
      </c>
      <c r="F69" s="489"/>
      <c r="G69" s="407">
        <f t="shared" si="5"/>
        <v>0</v>
      </c>
    </row>
    <row r="70" spans="1:7" x14ac:dyDescent="0.2">
      <c r="A70" s="404">
        <f t="shared" si="4"/>
        <v>9</v>
      </c>
      <c r="B70" s="405"/>
      <c r="C70" s="418" t="s">
        <v>878</v>
      </c>
      <c r="D70" s="420">
        <v>1</v>
      </c>
      <c r="E70" s="420" t="s">
        <v>303</v>
      </c>
      <c r="F70" s="489"/>
      <c r="G70" s="407">
        <f t="shared" si="5"/>
        <v>0</v>
      </c>
    </row>
    <row r="71" spans="1:7" x14ac:dyDescent="0.2">
      <c r="A71" s="404">
        <f t="shared" si="4"/>
        <v>10</v>
      </c>
      <c r="B71" s="405"/>
      <c r="C71" s="418" t="s">
        <v>879</v>
      </c>
      <c r="D71" s="420">
        <v>1</v>
      </c>
      <c r="E71" s="420" t="s">
        <v>303</v>
      </c>
      <c r="F71" s="489"/>
      <c r="G71" s="407">
        <f t="shared" si="5"/>
        <v>0</v>
      </c>
    </row>
    <row r="72" spans="1:7" ht="24" x14ac:dyDescent="0.2">
      <c r="A72" s="404">
        <f t="shared" si="4"/>
        <v>11</v>
      </c>
      <c r="B72" s="405"/>
      <c r="C72" s="418" t="s">
        <v>880</v>
      </c>
      <c r="D72" s="420">
        <v>1</v>
      </c>
      <c r="E72" s="420" t="s">
        <v>303</v>
      </c>
      <c r="F72" s="489"/>
      <c r="G72" s="407">
        <f t="shared" si="5"/>
        <v>0</v>
      </c>
    </row>
    <row r="73" spans="1:7" x14ac:dyDescent="0.2">
      <c r="A73" s="404">
        <f t="shared" si="4"/>
        <v>12</v>
      </c>
      <c r="B73" s="405"/>
      <c r="C73" s="418" t="s">
        <v>881</v>
      </c>
      <c r="D73" s="420">
        <v>1</v>
      </c>
      <c r="E73" s="420" t="s">
        <v>303</v>
      </c>
      <c r="F73" s="489"/>
      <c r="G73" s="407">
        <f t="shared" si="5"/>
        <v>0</v>
      </c>
    </row>
    <row r="74" spans="1:7" x14ac:dyDescent="0.2">
      <c r="A74" s="404">
        <f t="shared" si="4"/>
        <v>13</v>
      </c>
      <c r="B74" s="405"/>
      <c r="C74" s="418" t="s">
        <v>882</v>
      </c>
      <c r="D74" s="420">
        <v>2</v>
      </c>
      <c r="E74" s="420" t="s">
        <v>303</v>
      </c>
      <c r="F74" s="489"/>
      <c r="G74" s="407">
        <f t="shared" si="5"/>
        <v>0</v>
      </c>
    </row>
    <row r="75" spans="1:7" x14ac:dyDescent="0.2">
      <c r="A75" s="404">
        <f t="shared" si="4"/>
        <v>14</v>
      </c>
      <c r="B75" s="405"/>
      <c r="C75" s="418" t="s">
        <v>883</v>
      </c>
      <c r="D75" s="420">
        <v>5</v>
      </c>
      <c r="E75" s="420" t="s">
        <v>303</v>
      </c>
      <c r="F75" s="489"/>
      <c r="G75" s="407">
        <f t="shared" si="5"/>
        <v>0</v>
      </c>
    </row>
    <row r="76" spans="1:7" x14ac:dyDescent="0.2">
      <c r="A76" s="404">
        <f t="shared" si="4"/>
        <v>15</v>
      </c>
      <c r="B76" s="405"/>
      <c r="C76" s="418" t="s">
        <v>884</v>
      </c>
      <c r="D76" s="420">
        <v>2</v>
      </c>
      <c r="E76" s="420" t="s">
        <v>303</v>
      </c>
      <c r="F76" s="489"/>
      <c r="G76" s="407">
        <f t="shared" si="5"/>
        <v>0</v>
      </c>
    </row>
    <row r="77" spans="1:7" ht="15" x14ac:dyDescent="0.25">
      <c r="A77" s="409"/>
      <c r="B77" s="415"/>
      <c r="C77" s="124" t="s">
        <v>12</v>
      </c>
      <c r="D77" s="128"/>
      <c r="E77" s="128"/>
      <c r="F77" s="477"/>
      <c r="G77" s="416">
        <f>SUM(G62:G76)</f>
        <v>0</v>
      </c>
    </row>
    <row r="78" spans="1:7" x14ac:dyDescent="0.2">
      <c r="B78" s="417"/>
      <c r="C78" s="75"/>
      <c r="D78" s="130"/>
      <c r="E78" s="130"/>
      <c r="F78" s="478"/>
      <c r="G78" s="413"/>
    </row>
    <row r="79" spans="1:7" x14ac:dyDescent="0.2">
      <c r="B79" s="417"/>
      <c r="C79" s="75"/>
      <c r="D79" s="130"/>
      <c r="E79" s="130"/>
      <c r="F79" s="478"/>
      <c r="G79" s="421"/>
    </row>
    <row r="80" spans="1:7" ht="15.75" x14ac:dyDescent="0.25">
      <c r="C80" s="123" t="s">
        <v>885</v>
      </c>
      <c r="F80" s="467"/>
    </row>
    <row r="81" spans="1:7" x14ac:dyDescent="0.2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5"/>
      <c r="G81" s="403" t="s">
        <v>12</v>
      </c>
    </row>
    <row r="82" spans="1:7" x14ac:dyDescent="0.2">
      <c r="A82" s="404">
        <f t="shared" ref="A82:A89" si="6">ROW(A1)</f>
        <v>1</v>
      </c>
      <c r="B82" s="406" t="s">
        <v>862</v>
      </c>
      <c r="C82" s="405" t="s">
        <v>863</v>
      </c>
      <c r="D82" s="406">
        <v>1</v>
      </c>
      <c r="E82" s="406" t="s">
        <v>303</v>
      </c>
      <c r="F82" s="488"/>
      <c r="G82" s="407">
        <f t="shared" ref="G82:G89" si="7">D82*F82</f>
        <v>0</v>
      </c>
    </row>
    <row r="83" spans="1:7" x14ac:dyDescent="0.2">
      <c r="A83" s="404">
        <f t="shared" si="6"/>
        <v>2</v>
      </c>
      <c r="B83" s="406" t="s">
        <v>886</v>
      </c>
      <c r="C83" s="405" t="s">
        <v>887</v>
      </c>
      <c r="D83" s="406">
        <v>1</v>
      </c>
      <c r="E83" s="406" t="s">
        <v>303</v>
      </c>
      <c r="F83" s="488"/>
      <c r="G83" s="407">
        <f t="shared" si="7"/>
        <v>0</v>
      </c>
    </row>
    <row r="84" spans="1:7" x14ac:dyDescent="0.2">
      <c r="A84" s="404">
        <f t="shared" si="6"/>
        <v>3</v>
      </c>
      <c r="B84" s="406"/>
      <c r="C84" s="405" t="s">
        <v>888</v>
      </c>
      <c r="D84" s="406">
        <v>2</v>
      </c>
      <c r="E84" s="406" t="s">
        <v>303</v>
      </c>
      <c r="F84" s="488"/>
      <c r="G84" s="407">
        <f t="shared" si="7"/>
        <v>0</v>
      </c>
    </row>
    <row r="85" spans="1:7" x14ac:dyDescent="0.2">
      <c r="A85" s="404">
        <f t="shared" si="6"/>
        <v>4</v>
      </c>
      <c r="B85" s="406" t="s">
        <v>889</v>
      </c>
      <c r="C85" s="405" t="s">
        <v>890</v>
      </c>
      <c r="D85" s="406">
        <v>2</v>
      </c>
      <c r="E85" s="406" t="s">
        <v>303</v>
      </c>
      <c r="F85" s="488"/>
      <c r="G85" s="407">
        <f t="shared" si="7"/>
        <v>0</v>
      </c>
    </row>
    <row r="86" spans="1:7" x14ac:dyDescent="0.2">
      <c r="A86" s="404">
        <f t="shared" si="6"/>
        <v>5</v>
      </c>
      <c r="B86" s="406"/>
      <c r="C86" s="405" t="s">
        <v>842</v>
      </c>
      <c r="D86" s="406">
        <v>4</v>
      </c>
      <c r="E86" s="406" t="s">
        <v>753</v>
      </c>
      <c r="F86" s="488"/>
      <c r="G86" s="407">
        <f t="shared" si="7"/>
        <v>0</v>
      </c>
    </row>
    <row r="87" spans="1:7" x14ac:dyDescent="0.2">
      <c r="A87" s="404">
        <f t="shared" si="6"/>
        <v>6</v>
      </c>
      <c r="B87" s="406"/>
      <c r="C87" s="405" t="s">
        <v>843</v>
      </c>
      <c r="D87" s="406">
        <v>4</v>
      </c>
      <c r="E87" s="406" t="s">
        <v>753</v>
      </c>
      <c r="F87" s="488"/>
      <c r="G87" s="407">
        <f t="shared" si="7"/>
        <v>0</v>
      </c>
    </row>
    <row r="88" spans="1:7" x14ac:dyDescent="0.2">
      <c r="A88" s="404">
        <f t="shared" si="6"/>
        <v>7</v>
      </c>
      <c r="B88" s="404" t="s">
        <v>891</v>
      </c>
      <c r="C88" s="405" t="s">
        <v>892</v>
      </c>
      <c r="D88" s="404">
        <v>32</v>
      </c>
      <c r="E88" s="404" t="s">
        <v>223</v>
      </c>
      <c r="F88" s="487"/>
      <c r="G88" s="407">
        <f t="shared" si="7"/>
        <v>0</v>
      </c>
    </row>
    <row r="89" spans="1:7" x14ac:dyDescent="0.2">
      <c r="A89" s="404">
        <f t="shared" si="6"/>
        <v>8</v>
      </c>
      <c r="B89" s="404" t="s">
        <v>893</v>
      </c>
      <c r="C89" s="405" t="s">
        <v>894</v>
      </c>
      <c r="D89" s="404">
        <v>4</v>
      </c>
      <c r="E89" s="404" t="s">
        <v>303</v>
      </c>
      <c r="F89" s="487"/>
      <c r="G89" s="407">
        <f t="shared" si="7"/>
        <v>0</v>
      </c>
    </row>
    <row r="90" spans="1:7" ht="24" x14ac:dyDescent="0.2">
      <c r="A90" s="404"/>
      <c r="B90" s="422"/>
      <c r="C90" s="399" t="s">
        <v>895</v>
      </c>
      <c r="D90" s="404"/>
      <c r="E90" s="404"/>
      <c r="F90" s="472"/>
      <c r="G90" s="423"/>
    </row>
    <row r="91" spans="1:7" ht="15" x14ac:dyDescent="0.25">
      <c r="A91" s="409"/>
      <c r="B91" s="415"/>
      <c r="C91" s="124" t="s">
        <v>12</v>
      </c>
      <c r="D91" s="128"/>
      <c r="E91" s="128"/>
      <c r="F91" s="477"/>
      <c r="G91" s="416">
        <f>SUM(G82:G89)</f>
        <v>0</v>
      </c>
    </row>
    <row r="92" spans="1:7" x14ac:dyDescent="0.2">
      <c r="B92" s="417"/>
      <c r="C92" s="75"/>
      <c r="D92" s="130"/>
      <c r="E92" s="130"/>
      <c r="F92" s="478"/>
      <c r="G92" s="413"/>
    </row>
    <row r="93" spans="1:7" x14ac:dyDescent="0.2">
      <c r="F93" s="467"/>
    </row>
    <row r="94" spans="1:7" ht="15.75" x14ac:dyDescent="0.25">
      <c r="C94" s="123" t="s">
        <v>896</v>
      </c>
      <c r="F94" s="467"/>
    </row>
    <row r="95" spans="1:7" x14ac:dyDescent="0.2">
      <c r="A95" s="400" t="s">
        <v>787</v>
      </c>
      <c r="B95" s="400" t="s">
        <v>92</v>
      </c>
      <c r="C95" s="401" t="s">
        <v>754</v>
      </c>
      <c r="D95" s="402" t="s">
        <v>95</v>
      </c>
      <c r="E95" s="400" t="s">
        <v>788</v>
      </c>
      <c r="F95" s="475"/>
      <c r="G95" s="403" t="s">
        <v>12</v>
      </c>
    </row>
    <row r="96" spans="1:7" ht="24" x14ac:dyDescent="0.2">
      <c r="A96" s="404">
        <f t="shared" ref="A96:A104" si="8">ROW(A1)</f>
        <v>1</v>
      </c>
      <c r="B96" s="406"/>
      <c r="C96" s="405" t="s">
        <v>897</v>
      </c>
      <c r="D96" s="420">
        <v>1</v>
      </c>
      <c r="E96" s="406" t="s">
        <v>303</v>
      </c>
      <c r="F96" s="488"/>
      <c r="G96" s="407">
        <f t="shared" ref="G96:G104" si="9">D96*F96</f>
        <v>0</v>
      </c>
    </row>
    <row r="97" spans="1:7" x14ac:dyDescent="0.2">
      <c r="A97" s="404">
        <f t="shared" si="8"/>
        <v>2</v>
      </c>
      <c r="B97" s="406"/>
      <c r="C97" s="405" t="s">
        <v>898</v>
      </c>
      <c r="D97" s="420">
        <v>1</v>
      </c>
      <c r="E97" s="406" t="s">
        <v>303</v>
      </c>
      <c r="F97" s="488"/>
      <c r="G97" s="407">
        <f t="shared" si="9"/>
        <v>0</v>
      </c>
    </row>
    <row r="98" spans="1:7" x14ac:dyDescent="0.2">
      <c r="A98" s="404">
        <f t="shared" si="8"/>
        <v>3</v>
      </c>
      <c r="B98" s="406"/>
      <c r="C98" s="405" t="s">
        <v>899</v>
      </c>
      <c r="D98" s="420">
        <v>2</v>
      </c>
      <c r="E98" s="406" t="s">
        <v>303</v>
      </c>
      <c r="F98" s="488"/>
      <c r="G98" s="407">
        <f t="shared" si="9"/>
        <v>0</v>
      </c>
    </row>
    <row r="99" spans="1:7" ht="24" x14ac:dyDescent="0.2">
      <c r="A99" s="404">
        <f t="shared" si="8"/>
        <v>4</v>
      </c>
      <c r="B99" s="406"/>
      <c r="C99" s="405" t="s">
        <v>900</v>
      </c>
      <c r="D99" s="420">
        <v>2</v>
      </c>
      <c r="E99" s="406" t="s">
        <v>303</v>
      </c>
      <c r="F99" s="488"/>
      <c r="G99" s="407">
        <f t="shared" si="9"/>
        <v>0</v>
      </c>
    </row>
    <row r="100" spans="1:7" ht="24" x14ac:dyDescent="0.2">
      <c r="A100" s="404">
        <f t="shared" si="8"/>
        <v>5</v>
      </c>
      <c r="B100" s="406"/>
      <c r="C100" s="405" t="s">
        <v>901</v>
      </c>
      <c r="D100" s="420">
        <v>2</v>
      </c>
      <c r="E100" s="406" t="s">
        <v>303</v>
      </c>
      <c r="F100" s="488"/>
      <c r="G100" s="407">
        <f t="shared" si="9"/>
        <v>0</v>
      </c>
    </row>
    <row r="101" spans="1:7" x14ac:dyDescent="0.2">
      <c r="A101" s="404">
        <f t="shared" si="8"/>
        <v>6</v>
      </c>
      <c r="B101" s="406"/>
      <c r="C101" s="405" t="s">
        <v>902</v>
      </c>
      <c r="D101" s="420">
        <v>2</v>
      </c>
      <c r="E101" s="406" t="s">
        <v>303</v>
      </c>
      <c r="F101" s="488"/>
      <c r="G101" s="407">
        <f t="shared" si="9"/>
        <v>0</v>
      </c>
    </row>
    <row r="102" spans="1:7" x14ac:dyDescent="0.2">
      <c r="A102" s="404">
        <f t="shared" si="8"/>
        <v>7</v>
      </c>
      <c r="B102" s="406"/>
      <c r="C102" s="419" t="s">
        <v>4900</v>
      </c>
      <c r="D102" s="420">
        <v>65</v>
      </c>
      <c r="E102" s="406" t="s">
        <v>223</v>
      </c>
      <c r="F102" s="488"/>
      <c r="G102" s="407">
        <f t="shared" si="9"/>
        <v>0</v>
      </c>
    </row>
    <row r="103" spans="1:7" ht="24" x14ac:dyDescent="0.2">
      <c r="A103" s="404">
        <f t="shared" si="8"/>
        <v>8</v>
      </c>
      <c r="B103" s="406"/>
      <c r="C103" s="405" t="s">
        <v>903</v>
      </c>
      <c r="D103" s="420">
        <v>2</v>
      </c>
      <c r="E103" s="406" t="s">
        <v>303</v>
      </c>
      <c r="F103" s="488"/>
      <c r="G103" s="407">
        <f t="shared" si="9"/>
        <v>0</v>
      </c>
    </row>
    <row r="104" spans="1:7" x14ac:dyDescent="0.2">
      <c r="A104" s="404">
        <f t="shared" si="8"/>
        <v>9</v>
      </c>
      <c r="B104" s="406"/>
      <c r="C104" s="405" t="s">
        <v>904</v>
      </c>
      <c r="D104" s="420">
        <v>2</v>
      </c>
      <c r="E104" s="406" t="s">
        <v>303</v>
      </c>
      <c r="F104" s="488"/>
      <c r="G104" s="407">
        <f t="shared" si="9"/>
        <v>0</v>
      </c>
    </row>
    <row r="105" spans="1:7" ht="24" x14ac:dyDescent="0.2">
      <c r="A105" s="404"/>
      <c r="B105" s="422"/>
      <c r="C105" s="399" t="s">
        <v>905</v>
      </c>
      <c r="D105" s="404"/>
      <c r="E105" s="404"/>
      <c r="F105" s="472"/>
      <c r="G105" s="423"/>
    </row>
    <row r="106" spans="1:7" ht="15" x14ac:dyDescent="0.25">
      <c r="A106" s="409"/>
      <c r="B106" s="415"/>
      <c r="C106" s="124" t="s">
        <v>12</v>
      </c>
      <c r="D106" s="128"/>
      <c r="E106" s="128"/>
      <c r="F106" s="477"/>
      <c r="G106" s="416">
        <f>SUM(G96:G104)</f>
        <v>0</v>
      </c>
    </row>
    <row r="107" spans="1:7" x14ac:dyDescent="0.2">
      <c r="B107" s="417"/>
      <c r="C107" s="75"/>
      <c r="D107" s="130"/>
      <c r="E107" s="130"/>
      <c r="F107" s="478"/>
      <c r="G107" s="413"/>
    </row>
    <row r="108" spans="1:7" x14ac:dyDescent="0.2">
      <c r="B108" s="417"/>
      <c r="C108" s="75"/>
      <c r="D108" s="130"/>
      <c r="E108" s="130"/>
      <c r="F108" s="478"/>
      <c r="G108" s="421"/>
    </row>
    <row r="109" spans="1:7" s="291" customFormat="1" ht="15.75" x14ac:dyDescent="0.2">
      <c r="C109" s="131" t="s">
        <v>906</v>
      </c>
      <c r="F109" s="467"/>
    </row>
    <row r="110" spans="1:7" s="291" customFormat="1" x14ac:dyDescent="0.2">
      <c r="A110" s="424" t="s">
        <v>787</v>
      </c>
      <c r="B110" s="424" t="s">
        <v>92</v>
      </c>
      <c r="C110" s="424" t="s">
        <v>754</v>
      </c>
      <c r="D110" s="424"/>
      <c r="E110" s="425" t="s">
        <v>907</v>
      </c>
      <c r="F110" s="480"/>
      <c r="G110" s="425" t="s">
        <v>12</v>
      </c>
    </row>
    <row r="111" spans="1:7" s="291" customFormat="1" x14ac:dyDescent="0.2">
      <c r="A111" s="406">
        <f>ROW(A1)</f>
        <v>1</v>
      </c>
      <c r="B111" s="406" t="s">
        <v>908</v>
      </c>
      <c r="C111" s="418" t="s">
        <v>909</v>
      </c>
      <c r="D111" s="406">
        <v>1</v>
      </c>
      <c r="E111" s="406" t="s">
        <v>910</v>
      </c>
      <c r="F111" s="488"/>
      <c r="G111" s="426">
        <f t="shared" ref="G111:G115" si="10">D111*F111</f>
        <v>0</v>
      </c>
    </row>
    <row r="112" spans="1:7" s="291" customFormat="1" x14ac:dyDescent="0.2">
      <c r="A112" s="406">
        <f>ROW(A2)</f>
        <v>2</v>
      </c>
      <c r="B112" s="406"/>
      <c r="C112" s="418" t="s">
        <v>911</v>
      </c>
      <c r="D112" s="406">
        <v>1</v>
      </c>
      <c r="E112" s="406" t="s">
        <v>910</v>
      </c>
      <c r="F112" s="488"/>
      <c r="G112" s="426">
        <f t="shared" si="10"/>
        <v>0</v>
      </c>
    </row>
    <row r="113" spans="1:7" s="291" customFormat="1" x14ac:dyDescent="0.2">
      <c r="A113" s="406">
        <f>ROW(A3)</f>
        <v>3</v>
      </c>
      <c r="B113" s="406"/>
      <c r="C113" s="418" t="s">
        <v>912</v>
      </c>
      <c r="D113" s="406">
        <v>2</v>
      </c>
      <c r="E113" s="406" t="s">
        <v>303</v>
      </c>
      <c r="F113" s="488"/>
      <c r="G113" s="426">
        <f t="shared" si="10"/>
        <v>0</v>
      </c>
    </row>
    <row r="114" spans="1:7" s="291" customFormat="1" x14ac:dyDescent="0.2">
      <c r="A114" s="406">
        <f>ROW(A4)</f>
        <v>4</v>
      </c>
      <c r="B114" s="406"/>
      <c r="C114" s="406" t="s">
        <v>842</v>
      </c>
      <c r="D114" s="406">
        <v>2</v>
      </c>
      <c r="E114" s="406" t="s">
        <v>753</v>
      </c>
      <c r="F114" s="488"/>
      <c r="G114" s="426">
        <f t="shared" si="10"/>
        <v>0</v>
      </c>
    </row>
    <row r="115" spans="1:7" s="291" customFormat="1" x14ac:dyDescent="0.2">
      <c r="A115" s="406">
        <f>ROW(A5)</f>
        <v>5</v>
      </c>
      <c r="B115" s="406"/>
      <c r="C115" s="406" t="s">
        <v>843</v>
      </c>
      <c r="D115" s="406">
        <v>2</v>
      </c>
      <c r="E115" s="406" t="s">
        <v>753</v>
      </c>
      <c r="F115" s="488"/>
      <c r="G115" s="426">
        <f t="shared" si="10"/>
        <v>0</v>
      </c>
    </row>
    <row r="116" spans="1:7" s="291" customFormat="1" ht="15" x14ac:dyDescent="0.2">
      <c r="A116" s="415"/>
      <c r="B116" s="415"/>
      <c r="C116" s="132" t="s">
        <v>12</v>
      </c>
      <c r="D116" s="128"/>
      <c r="E116" s="128"/>
      <c r="F116" s="477"/>
      <c r="G116" s="129">
        <f>SUM(G111:G115)</f>
        <v>0</v>
      </c>
    </row>
    <row r="117" spans="1:7" s="291" customFormat="1" x14ac:dyDescent="0.2">
      <c r="B117" s="417"/>
      <c r="C117" s="133"/>
      <c r="D117" s="130"/>
      <c r="E117" s="130"/>
      <c r="F117" s="478"/>
      <c r="G117" s="134"/>
    </row>
    <row r="118" spans="1:7" s="291" customFormat="1" x14ac:dyDescent="0.2">
      <c r="F118" s="467"/>
    </row>
    <row r="119" spans="1:7" s="291" customFormat="1" ht="15.75" x14ac:dyDescent="0.2">
      <c r="C119" s="135" t="s">
        <v>913</v>
      </c>
      <c r="F119" s="467"/>
    </row>
    <row r="120" spans="1:7" s="291" customFormat="1" x14ac:dyDescent="0.2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0"/>
      <c r="G120" s="425" t="s">
        <v>12</v>
      </c>
    </row>
    <row r="121" spans="1:7" s="291" customFormat="1" x14ac:dyDescent="0.2">
      <c r="A121" s="406">
        <f>ROW(A1)</f>
        <v>1</v>
      </c>
      <c r="B121" s="418"/>
      <c r="C121" s="406" t="s">
        <v>914</v>
      </c>
      <c r="D121" s="418">
        <v>1</v>
      </c>
      <c r="E121" s="418" t="s">
        <v>303</v>
      </c>
      <c r="F121" s="490"/>
      <c r="G121" s="426">
        <f>D121*F121</f>
        <v>0</v>
      </c>
    </row>
    <row r="122" spans="1:7" s="291" customFormat="1" ht="72" x14ac:dyDescent="0.2">
      <c r="A122" s="406">
        <f>ROW(A2)</f>
        <v>2</v>
      </c>
      <c r="B122" s="418"/>
      <c r="C122" s="418" t="s">
        <v>915</v>
      </c>
      <c r="D122" s="418">
        <v>1</v>
      </c>
      <c r="E122" s="418" t="s">
        <v>303</v>
      </c>
      <c r="F122" s="490"/>
      <c r="G122" s="426">
        <f t="shared" ref="G122:G123" si="11">D122*F122</f>
        <v>0</v>
      </c>
    </row>
    <row r="123" spans="1:7" s="291" customFormat="1" ht="228" x14ac:dyDescent="0.2">
      <c r="A123" s="406">
        <f>ROW(A3)</f>
        <v>3</v>
      </c>
      <c r="B123" s="418"/>
      <c r="C123" s="419" t="s">
        <v>916</v>
      </c>
      <c r="D123" s="418">
        <v>2</v>
      </c>
      <c r="E123" s="418" t="s">
        <v>303</v>
      </c>
      <c r="F123" s="490"/>
      <c r="G123" s="426">
        <f t="shared" si="11"/>
        <v>0</v>
      </c>
    </row>
    <row r="124" spans="1:7" s="291" customFormat="1" ht="15" x14ac:dyDescent="0.2">
      <c r="A124" s="415"/>
      <c r="B124" s="415"/>
      <c r="C124" s="132" t="s">
        <v>12</v>
      </c>
      <c r="D124" s="128"/>
      <c r="E124" s="128"/>
      <c r="F124" s="477"/>
      <c r="G124" s="129">
        <f>SUM(G121:G123)</f>
        <v>0</v>
      </c>
    </row>
    <row r="125" spans="1:7" s="291" customFormat="1" x14ac:dyDescent="0.2">
      <c r="B125" s="417"/>
      <c r="C125" s="133"/>
      <c r="D125" s="130"/>
      <c r="E125" s="130"/>
      <c r="F125" s="478"/>
      <c r="G125" s="134"/>
    </row>
    <row r="126" spans="1:7" s="291" customFormat="1" x14ac:dyDescent="0.2">
      <c r="B126" s="417"/>
      <c r="C126" s="133"/>
      <c r="D126" s="130"/>
      <c r="E126" s="130"/>
      <c r="F126" s="478"/>
      <c r="G126" s="134"/>
    </row>
    <row r="127" spans="1:7" s="291" customFormat="1" ht="15.75" x14ac:dyDescent="0.2">
      <c r="C127" s="135" t="s">
        <v>917</v>
      </c>
      <c r="F127" s="467"/>
    </row>
    <row r="128" spans="1:7" s="291" customFormat="1" x14ac:dyDescent="0.2">
      <c r="A128" s="424" t="s">
        <v>787</v>
      </c>
      <c r="B128" s="424" t="s">
        <v>92</v>
      </c>
      <c r="C128" s="427" t="s">
        <v>754</v>
      </c>
      <c r="D128" s="425" t="s">
        <v>907</v>
      </c>
      <c r="E128" s="424" t="s">
        <v>95</v>
      </c>
      <c r="F128" s="480"/>
      <c r="G128" s="425" t="s">
        <v>918</v>
      </c>
    </row>
    <row r="129" spans="1:7" s="291" customFormat="1" x14ac:dyDescent="0.2">
      <c r="A129" s="406">
        <f t="shared" ref="A129:A160" si="12">ROW(A1)</f>
        <v>1</v>
      </c>
      <c r="B129" s="406"/>
      <c r="C129" s="406" t="s">
        <v>919</v>
      </c>
      <c r="D129" s="406">
        <v>132</v>
      </c>
      <c r="E129" s="406" t="s">
        <v>223</v>
      </c>
      <c r="F129" s="476"/>
      <c r="G129" s="426">
        <f t="shared" ref="G129:G160" si="13">D129*F129</f>
        <v>0</v>
      </c>
    </row>
    <row r="130" spans="1:7" s="291" customFormat="1" x14ac:dyDescent="0.2">
      <c r="A130" s="406">
        <f t="shared" si="12"/>
        <v>2</v>
      </c>
      <c r="B130" s="406"/>
      <c r="C130" s="406" t="s">
        <v>920</v>
      </c>
      <c r="D130" s="406">
        <v>6</v>
      </c>
      <c r="E130" s="406" t="s">
        <v>303</v>
      </c>
      <c r="F130" s="476"/>
      <c r="G130" s="426">
        <f t="shared" si="13"/>
        <v>0</v>
      </c>
    </row>
    <row r="131" spans="1:7" s="291" customFormat="1" x14ac:dyDescent="0.2">
      <c r="A131" s="406">
        <f t="shared" si="12"/>
        <v>3</v>
      </c>
      <c r="B131" s="406"/>
      <c r="C131" s="406" t="s">
        <v>921</v>
      </c>
      <c r="D131" s="406">
        <v>8</v>
      </c>
      <c r="E131" s="406" t="s">
        <v>303</v>
      </c>
      <c r="F131" s="476"/>
      <c r="G131" s="426">
        <f t="shared" si="13"/>
        <v>0</v>
      </c>
    </row>
    <row r="132" spans="1:7" s="291" customFormat="1" x14ac:dyDescent="0.2">
      <c r="A132" s="406">
        <f t="shared" si="12"/>
        <v>4</v>
      </c>
      <c r="B132" s="406"/>
      <c r="C132" s="406" t="s">
        <v>922</v>
      </c>
      <c r="D132" s="406">
        <v>2</v>
      </c>
      <c r="E132" s="406" t="s">
        <v>303</v>
      </c>
      <c r="F132" s="476"/>
      <c r="G132" s="426">
        <f t="shared" si="13"/>
        <v>0</v>
      </c>
    </row>
    <row r="133" spans="1:7" s="291" customFormat="1" x14ac:dyDescent="0.2">
      <c r="A133" s="406">
        <f t="shared" si="12"/>
        <v>5</v>
      </c>
      <c r="B133" s="406"/>
      <c r="C133" s="406" t="s">
        <v>923</v>
      </c>
      <c r="D133" s="406">
        <v>12</v>
      </c>
      <c r="E133" s="406" t="s">
        <v>303</v>
      </c>
      <c r="F133" s="476"/>
      <c r="G133" s="426">
        <f t="shared" si="13"/>
        <v>0</v>
      </c>
    </row>
    <row r="134" spans="1:7" s="291" customFormat="1" x14ac:dyDescent="0.2">
      <c r="A134" s="406">
        <f t="shared" si="12"/>
        <v>6</v>
      </c>
      <c r="B134" s="406" t="s">
        <v>924</v>
      </c>
      <c r="C134" s="406" t="s">
        <v>925</v>
      </c>
      <c r="D134" s="406">
        <v>55</v>
      </c>
      <c r="E134" s="406" t="s">
        <v>223</v>
      </c>
      <c r="F134" s="476"/>
      <c r="G134" s="426">
        <f t="shared" si="13"/>
        <v>0</v>
      </c>
    </row>
    <row r="135" spans="1:7" s="291" customFormat="1" x14ac:dyDescent="0.2">
      <c r="A135" s="406">
        <f t="shared" si="12"/>
        <v>7</v>
      </c>
      <c r="B135" s="406" t="s">
        <v>926</v>
      </c>
      <c r="C135" s="406" t="s">
        <v>927</v>
      </c>
      <c r="D135" s="406">
        <v>26</v>
      </c>
      <c r="E135" s="406" t="s">
        <v>303</v>
      </c>
      <c r="F135" s="476"/>
      <c r="G135" s="426">
        <f t="shared" si="13"/>
        <v>0</v>
      </c>
    </row>
    <row r="136" spans="1:7" s="291" customFormat="1" x14ac:dyDescent="0.2">
      <c r="A136" s="406">
        <f t="shared" si="12"/>
        <v>8</v>
      </c>
      <c r="B136" s="406" t="s">
        <v>928</v>
      </c>
      <c r="C136" s="406" t="s">
        <v>929</v>
      </c>
      <c r="D136" s="406">
        <v>2</v>
      </c>
      <c r="E136" s="406" t="s">
        <v>303</v>
      </c>
      <c r="F136" s="476"/>
      <c r="G136" s="426">
        <f t="shared" si="13"/>
        <v>0</v>
      </c>
    </row>
    <row r="137" spans="1:7" s="291" customFormat="1" x14ac:dyDescent="0.2">
      <c r="A137" s="406">
        <f t="shared" si="12"/>
        <v>9</v>
      </c>
      <c r="B137" s="406" t="s">
        <v>930</v>
      </c>
      <c r="C137" s="406" t="s">
        <v>931</v>
      </c>
      <c r="D137" s="406">
        <v>10</v>
      </c>
      <c r="E137" s="406" t="s">
        <v>303</v>
      </c>
      <c r="F137" s="476"/>
      <c r="G137" s="426">
        <f t="shared" si="13"/>
        <v>0</v>
      </c>
    </row>
    <row r="138" spans="1:7" s="291" customFormat="1" x14ac:dyDescent="0.2">
      <c r="A138" s="406">
        <f t="shared" si="12"/>
        <v>10</v>
      </c>
      <c r="B138" s="406" t="s">
        <v>932</v>
      </c>
      <c r="C138" s="406" t="s">
        <v>933</v>
      </c>
      <c r="D138" s="406">
        <v>10</v>
      </c>
      <c r="E138" s="406" t="s">
        <v>303</v>
      </c>
      <c r="F138" s="476"/>
      <c r="G138" s="426">
        <f t="shared" si="13"/>
        <v>0</v>
      </c>
    </row>
    <row r="139" spans="1:7" x14ac:dyDescent="0.2">
      <c r="A139" s="406">
        <f t="shared" si="12"/>
        <v>11</v>
      </c>
      <c r="B139" s="406"/>
      <c r="C139" s="405" t="s">
        <v>847</v>
      </c>
      <c r="D139" s="406">
        <v>2</v>
      </c>
      <c r="E139" s="406" t="s">
        <v>303</v>
      </c>
      <c r="F139" s="476"/>
      <c r="G139" s="407">
        <f t="shared" si="13"/>
        <v>0</v>
      </c>
    </row>
    <row r="140" spans="1:7" x14ac:dyDescent="0.2">
      <c r="A140" s="406">
        <f t="shared" si="12"/>
        <v>12</v>
      </c>
      <c r="B140" s="406"/>
      <c r="C140" s="405" t="s">
        <v>848</v>
      </c>
      <c r="D140" s="406">
        <v>216</v>
      </c>
      <c r="E140" s="406" t="s">
        <v>223</v>
      </c>
      <c r="F140" s="476"/>
      <c r="G140" s="407">
        <f t="shared" si="13"/>
        <v>0</v>
      </c>
    </row>
    <row r="141" spans="1:7" x14ac:dyDescent="0.2">
      <c r="A141" s="406">
        <f t="shared" si="12"/>
        <v>13</v>
      </c>
      <c r="B141" s="406"/>
      <c r="C141" s="405" t="s">
        <v>849</v>
      </c>
      <c r="D141" s="406">
        <v>24</v>
      </c>
      <c r="E141" s="406" t="s">
        <v>303</v>
      </c>
      <c r="F141" s="476"/>
      <c r="G141" s="407">
        <f t="shared" si="13"/>
        <v>0</v>
      </c>
    </row>
    <row r="142" spans="1:7" x14ac:dyDescent="0.2">
      <c r="A142" s="406">
        <f t="shared" si="12"/>
        <v>14</v>
      </c>
      <c r="B142" s="406"/>
      <c r="C142" s="405" t="s">
        <v>850</v>
      </c>
      <c r="D142" s="406">
        <v>12</v>
      </c>
      <c r="E142" s="406" t="s">
        <v>303</v>
      </c>
      <c r="F142" s="476"/>
      <c r="G142" s="407">
        <f t="shared" si="13"/>
        <v>0</v>
      </c>
    </row>
    <row r="143" spans="1:7" x14ac:dyDescent="0.2">
      <c r="A143" s="406">
        <f t="shared" si="12"/>
        <v>15</v>
      </c>
      <c r="B143" s="406"/>
      <c r="C143" s="405" t="s">
        <v>851</v>
      </c>
      <c r="D143" s="406">
        <v>6</v>
      </c>
      <c r="E143" s="406" t="s">
        <v>303</v>
      </c>
      <c r="F143" s="476"/>
      <c r="G143" s="407">
        <f t="shared" si="13"/>
        <v>0</v>
      </c>
    </row>
    <row r="144" spans="1:7" x14ac:dyDescent="0.2">
      <c r="A144" s="406">
        <f t="shared" si="12"/>
        <v>16</v>
      </c>
      <c r="B144" s="406"/>
      <c r="C144" s="405" t="s">
        <v>852</v>
      </c>
      <c r="D144" s="406">
        <v>6</v>
      </c>
      <c r="E144" s="406" t="s">
        <v>303</v>
      </c>
      <c r="F144" s="476"/>
      <c r="G144" s="407">
        <f t="shared" si="13"/>
        <v>0</v>
      </c>
    </row>
    <row r="145" spans="1:7" x14ac:dyDescent="0.2">
      <c r="A145" s="406">
        <f t="shared" si="12"/>
        <v>17</v>
      </c>
      <c r="B145" s="406"/>
      <c r="C145" s="405" t="s">
        <v>853</v>
      </c>
      <c r="D145" s="406">
        <v>12</v>
      </c>
      <c r="E145" s="406" t="s">
        <v>303</v>
      </c>
      <c r="F145" s="476"/>
      <c r="G145" s="407">
        <f t="shared" si="13"/>
        <v>0</v>
      </c>
    </row>
    <row r="146" spans="1:7" x14ac:dyDescent="0.2">
      <c r="A146" s="406">
        <f t="shared" si="12"/>
        <v>18</v>
      </c>
      <c r="B146" s="406"/>
      <c r="C146" s="405" t="s">
        <v>854</v>
      </c>
      <c r="D146" s="406">
        <v>8</v>
      </c>
      <c r="E146" s="406" t="s">
        <v>753</v>
      </c>
      <c r="F146" s="476"/>
      <c r="G146" s="407">
        <f t="shared" si="13"/>
        <v>0</v>
      </c>
    </row>
    <row r="147" spans="1:7" x14ac:dyDescent="0.2">
      <c r="A147" s="406">
        <f t="shared" si="12"/>
        <v>19</v>
      </c>
      <c r="B147" s="406" t="s">
        <v>855</v>
      </c>
      <c r="C147" s="405" t="s">
        <v>934</v>
      </c>
      <c r="D147" s="406">
        <v>2</v>
      </c>
      <c r="E147" s="406" t="s">
        <v>303</v>
      </c>
      <c r="F147" s="476"/>
      <c r="G147" s="407">
        <f t="shared" si="13"/>
        <v>0</v>
      </c>
    </row>
    <row r="148" spans="1:7" x14ac:dyDescent="0.2">
      <c r="A148" s="406">
        <f t="shared" si="12"/>
        <v>20</v>
      </c>
      <c r="B148" s="406"/>
      <c r="C148" s="405" t="s">
        <v>857</v>
      </c>
      <c r="D148" s="406">
        <v>2</v>
      </c>
      <c r="E148" s="406" t="s">
        <v>303</v>
      </c>
      <c r="F148" s="476"/>
      <c r="G148" s="407">
        <f t="shared" si="13"/>
        <v>0</v>
      </c>
    </row>
    <row r="149" spans="1:7" x14ac:dyDescent="0.2">
      <c r="A149" s="406">
        <f t="shared" si="12"/>
        <v>21</v>
      </c>
      <c r="B149" s="406" t="s">
        <v>858</v>
      </c>
      <c r="C149" s="405" t="s">
        <v>859</v>
      </c>
      <c r="D149" s="406">
        <v>2</v>
      </c>
      <c r="E149" s="406" t="s">
        <v>303</v>
      </c>
      <c r="F149" s="476"/>
      <c r="G149" s="407">
        <f t="shared" si="13"/>
        <v>0</v>
      </c>
    </row>
    <row r="150" spans="1:7" x14ac:dyDescent="0.2">
      <c r="A150" s="406">
        <f t="shared" si="12"/>
        <v>22</v>
      </c>
      <c r="B150" s="406" t="s">
        <v>860</v>
      </c>
      <c r="C150" s="405" t="s">
        <v>861</v>
      </c>
      <c r="D150" s="406">
        <v>2</v>
      </c>
      <c r="E150" s="406" t="s">
        <v>303</v>
      </c>
      <c r="F150" s="476"/>
      <c r="G150" s="407">
        <f t="shared" si="13"/>
        <v>0</v>
      </c>
    </row>
    <row r="151" spans="1:7" x14ac:dyDescent="0.2">
      <c r="A151" s="406">
        <f t="shared" si="12"/>
        <v>23</v>
      </c>
      <c r="B151" s="406" t="s">
        <v>862</v>
      </c>
      <c r="C151" s="405" t="s">
        <v>863</v>
      </c>
      <c r="D151" s="406">
        <v>2</v>
      </c>
      <c r="E151" s="406" t="s">
        <v>303</v>
      </c>
      <c r="F151" s="476"/>
      <c r="G151" s="407">
        <f t="shared" si="13"/>
        <v>0</v>
      </c>
    </row>
    <row r="152" spans="1:7" x14ac:dyDescent="0.2">
      <c r="A152" s="406">
        <f t="shared" si="12"/>
        <v>24</v>
      </c>
      <c r="B152" s="406" t="s">
        <v>818</v>
      </c>
      <c r="C152" s="405" t="s">
        <v>819</v>
      </c>
      <c r="D152" s="406">
        <v>2</v>
      </c>
      <c r="E152" s="406" t="s">
        <v>303</v>
      </c>
      <c r="F152" s="476"/>
      <c r="G152" s="407">
        <f t="shared" si="13"/>
        <v>0</v>
      </c>
    </row>
    <row r="153" spans="1:7" x14ac:dyDescent="0.2">
      <c r="A153" s="406">
        <f t="shared" si="12"/>
        <v>25</v>
      </c>
      <c r="B153" s="406" t="s">
        <v>820</v>
      </c>
      <c r="C153" s="405" t="s">
        <v>821</v>
      </c>
      <c r="D153" s="406">
        <v>2</v>
      </c>
      <c r="E153" s="406" t="s">
        <v>303</v>
      </c>
      <c r="F153" s="476"/>
      <c r="G153" s="407">
        <f t="shared" si="13"/>
        <v>0</v>
      </c>
    </row>
    <row r="154" spans="1:7" x14ac:dyDescent="0.2">
      <c r="A154" s="406">
        <f t="shared" si="12"/>
        <v>26</v>
      </c>
      <c r="B154" s="406" t="s">
        <v>864</v>
      </c>
      <c r="C154" s="405" t="s">
        <v>865</v>
      </c>
      <c r="D154" s="406">
        <v>40</v>
      </c>
      <c r="E154" s="406" t="s">
        <v>223</v>
      </c>
      <c r="F154" s="476"/>
      <c r="G154" s="407">
        <f t="shared" si="13"/>
        <v>0</v>
      </c>
    </row>
    <row r="155" spans="1:7" x14ac:dyDescent="0.2">
      <c r="A155" s="406">
        <f t="shared" si="12"/>
        <v>27</v>
      </c>
      <c r="B155" s="406" t="s">
        <v>866</v>
      </c>
      <c r="C155" s="405" t="s">
        <v>867</v>
      </c>
      <c r="D155" s="406">
        <v>2</v>
      </c>
      <c r="E155" s="406" t="s">
        <v>303</v>
      </c>
      <c r="F155" s="476"/>
      <c r="G155" s="407">
        <f t="shared" si="13"/>
        <v>0</v>
      </c>
    </row>
    <row r="156" spans="1:7" x14ac:dyDescent="0.2">
      <c r="A156" s="406">
        <f t="shared" si="12"/>
        <v>28</v>
      </c>
      <c r="B156" s="406" t="s">
        <v>868</v>
      </c>
      <c r="C156" s="405" t="s">
        <v>869</v>
      </c>
      <c r="D156" s="406">
        <v>40</v>
      </c>
      <c r="E156" s="406" t="s">
        <v>223</v>
      </c>
      <c r="F156" s="476"/>
      <c r="G156" s="407">
        <f t="shared" si="13"/>
        <v>0</v>
      </c>
    </row>
    <row r="157" spans="1:7" s="291" customFormat="1" x14ac:dyDescent="0.2">
      <c r="A157" s="406">
        <f t="shared" si="12"/>
        <v>29</v>
      </c>
      <c r="B157" s="406"/>
      <c r="C157" s="406" t="s">
        <v>935</v>
      </c>
      <c r="D157" s="406">
        <v>4</v>
      </c>
      <c r="E157" s="406" t="s">
        <v>97</v>
      </c>
      <c r="F157" s="476"/>
      <c r="G157" s="407">
        <f t="shared" si="13"/>
        <v>0</v>
      </c>
    </row>
    <row r="158" spans="1:7" s="291" customFormat="1" x14ac:dyDescent="0.2">
      <c r="A158" s="406">
        <f t="shared" si="12"/>
        <v>30</v>
      </c>
      <c r="B158" s="406"/>
      <c r="C158" s="406" t="s">
        <v>936</v>
      </c>
      <c r="D158" s="406">
        <v>2</v>
      </c>
      <c r="E158" s="406" t="s">
        <v>97</v>
      </c>
      <c r="F158" s="476"/>
      <c r="G158" s="407">
        <f t="shared" si="13"/>
        <v>0</v>
      </c>
    </row>
    <row r="159" spans="1:7" s="291" customFormat="1" x14ac:dyDescent="0.2">
      <c r="A159" s="406">
        <f t="shared" si="12"/>
        <v>31</v>
      </c>
      <c r="B159" s="406"/>
      <c r="C159" s="406" t="s">
        <v>842</v>
      </c>
      <c r="D159" s="406">
        <v>2</v>
      </c>
      <c r="E159" s="406" t="s">
        <v>753</v>
      </c>
      <c r="F159" s="476"/>
      <c r="G159" s="426">
        <f t="shared" si="13"/>
        <v>0</v>
      </c>
    </row>
    <row r="160" spans="1:7" s="291" customFormat="1" x14ac:dyDescent="0.2">
      <c r="A160" s="406">
        <f t="shared" si="12"/>
        <v>32</v>
      </c>
      <c r="B160" s="406"/>
      <c r="C160" s="406" t="s">
        <v>843</v>
      </c>
      <c r="D160" s="406">
        <v>2</v>
      </c>
      <c r="E160" s="406" t="s">
        <v>753</v>
      </c>
      <c r="F160" s="476"/>
      <c r="G160" s="426">
        <f t="shared" si="13"/>
        <v>0</v>
      </c>
    </row>
    <row r="161" spans="1:7" s="291" customFormat="1" ht="15" x14ac:dyDescent="0.2">
      <c r="A161" s="415"/>
      <c r="B161" s="415"/>
      <c r="C161" s="136" t="s">
        <v>12</v>
      </c>
      <c r="D161" s="128"/>
      <c r="E161" s="128"/>
      <c r="F161" s="477"/>
      <c r="G161" s="129">
        <f>SUM(G129:G160)</f>
        <v>0</v>
      </c>
    </row>
    <row r="162" spans="1:7" s="291" customFormat="1" x14ac:dyDescent="0.2">
      <c r="B162" s="417"/>
      <c r="C162" s="18"/>
      <c r="D162" s="130"/>
      <c r="E162" s="130"/>
      <c r="F162" s="478"/>
      <c r="G162" s="134"/>
    </row>
    <row r="163" spans="1:7" s="291" customFormat="1" x14ac:dyDescent="0.2">
      <c r="C163" s="295"/>
      <c r="F163" s="467"/>
    </row>
    <row r="164" spans="1:7" s="291" customFormat="1" ht="15.75" x14ac:dyDescent="0.2">
      <c r="C164" s="135" t="s">
        <v>937</v>
      </c>
      <c r="F164" s="467"/>
    </row>
    <row r="165" spans="1:7" s="291" customFormat="1" x14ac:dyDescent="0.2">
      <c r="A165" s="424" t="s">
        <v>787</v>
      </c>
      <c r="B165" s="424" t="s">
        <v>92</v>
      </c>
      <c r="C165" s="427" t="s">
        <v>754</v>
      </c>
      <c r="D165" s="425" t="s">
        <v>907</v>
      </c>
      <c r="E165" s="424"/>
      <c r="F165" s="480"/>
      <c r="G165" s="425" t="s">
        <v>918</v>
      </c>
    </row>
    <row r="166" spans="1:7" s="291" customFormat="1" x14ac:dyDescent="0.2">
      <c r="A166" s="406">
        <f t="shared" ref="A166:A189" si="14">ROW(A1)</f>
        <v>1</v>
      </c>
      <c r="B166" s="406"/>
      <c r="C166" s="406" t="s">
        <v>938</v>
      </c>
      <c r="D166" s="406">
        <v>6</v>
      </c>
      <c r="E166" s="406" t="s">
        <v>303</v>
      </c>
      <c r="F166" s="476"/>
      <c r="G166" s="426">
        <f t="shared" ref="G166:G189" si="15">D166*F166</f>
        <v>0</v>
      </c>
    </row>
    <row r="167" spans="1:7" s="291" customFormat="1" x14ac:dyDescent="0.2">
      <c r="A167" s="406">
        <f t="shared" si="14"/>
        <v>2</v>
      </c>
      <c r="B167" s="406"/>
      <c r="C167" s="406" t="s">
        <v>939</v>
      </c>
      <c r="D167" s="406">
        <v>8</v>
      </c>
      <c r="E167" s="406" t="s">
        <v>303</v>
      </c>
      <c r="F167" s="476"/>
      <c r="G167" s="426">
        <f t="shared" si="15"/>
        <v>0</v>
      </c>
    </row>
    <row r="168" spans="1:7" s="291" customFormat="1" x14ac:dyDescent="0.2">
      <c r="A168" s="406">
        <f t="shared" si="14"/>
        <v>3</v>
      </c>
      <c r="B168" s="406"/>
      <c r="C168" s="406" t="s">
        <v>4901</v>
      </c>
      <c r="D168" s="406">
        <v>2</v>
      </c>
      <c r="E168" s="406" t="s">
        <v>303</v>
      </c>
      <c r="F168" s="476"/>
      <c r="G168" s="426">
        <f t="shared" si="15"/>
        <v>0</v>
      </c>
    </row>
    <row r="169" spans="1:7" s="291" customFormat="1" x14ac:dyDescent="0.2">
      <c r="A169" s="406">
        <f t="shared" si="14"/>
        <v>4</v>
      </c>
      <c r="B169" s="406"/>
      <c r="C169" s="406" t="s">
        <v>941</v>
      </c>
      <c r="D169" s="406">
        <v>132</v>
      </c>
      <c r="E169" s="406" t="s">
        <v>223</v>
      </c>
      <c r="F169" s="476"/>
      <c r="G169" s="426">
        <f t="shared" si="15"/>
        <v>0</v>
      </c>
    </row>
    <row r="170" spans="1:7" s="291" customFormat="1" ht="24" x14ac:dyDescent="0.2">
      <c r="A170" s="406">
        <f t="shared" si="14"/>
        <v>5</v>
      </c>
      <c r="B170" s="406"/>
      <c r="C170" s="418" t="s">
        <v>942</v>
      </c>
      <c r="D170" s="406">
        <v>8</v>
      </c>
      <c r="E170" s="406" t="s">
        <v>303</v>
      </c>
      <c r="F170" s="476"/>
      <c r="G170" s="426">
        <f t="shared" si="15"/>
        <v>0</v>
      </c>
    </row>
    <row r="171" spans="1:7" s="291" customFormat="1" x14ac:dyDescent="0.2">
      <c r="A171" s="406">
        <f t="shared" si="14"/>
        <v>6</v>
      </c>
      <c r="B171" s="406"/>
      <c r="C171" s="406" t="s">
        <v>943</v>
      </c>
      <c r="D171" s="406">
        <v>55</v>
      </c>
      <c r="E171" s="406" t="s">
        <v>223</v>
      </c>
      <c r="F171" s="476"/>
      <c r="G171" s="426">
        <f t="shared" si="15"/>
        <v>0</v>
      </c>
    </row>
    <row r="172" spans="1:7" s="291" customFormat="1" ht="96" x14ac:dyDescent="0.2">
      <c r="A172" s="406">
        <f t="shared" si="14"/>
        <v>7</v>
      </c>
      <c r="B172" s="406"/>
      <c r="C172" s="419" t="s">
        <v>4902</v>
      </c>
      <c r="D172" s="406">
        <v>10</v>
      </c>
      <c r="E172" s="406" t="s">
        <v>303</v>
      </c>
      <c r="F172" s="476"/>
      <c r="G172" s="426">
        <f t="shared" si="15"/>
        <v>0</v>
      </c>
    </row>
    <row r="173" spans="1:7" s="291" customFormat="1" ht="60" x14ac:dyDescent="0.2">
      <c r="A173" s="406">
        <f t="shared" si="14"/>
        <v>8</v>
      </c>
      <c r="B173" s="406"/>
      <c r="C173" s="419" t="s">
        <v>944</v>
      </c>
      <c r="D173" s="406">
        <v>2</v>
      </c>
      <c r="E173" s="406" t="s">
        <v>303</v>
      </c>
      <c r="F173" s="476"/>
      <c r="G173" s="426">
        <f t="shared" si="15"/>
        <v>0</v>
      </c>
    </row>
    <row r="174" spans="1:7" ht="24" x14ac:dyDescent="0.2">
      <c r="A174" s="406">
        <f t="shared" si="14"/>
        <v>9</v>
      </c>
      <c r="B174" s="418"/>
      <c r="C174" s="418" t="s">
        <v>871</v>
      </c>
      <c r="D174" s="406">
        <v>6</v>
      </c>
      <c r="E174" s="406" t="s">
        <v>303</v>
      </c>
      <c r="F174" s="476"/>
      <c r="G174" s="407">
        <f t="shared" si="15"/>
        <v>0</v>
      </c>
    </row>
    <row r="175" spans="1:7" ht="24" x14ac:dyDescent="0.2">
      <c r="A175" s="406">
        <f t="shared" si="14"/>
        <v>10</v>
      </c>
      <c r="B175" s="418"/>
      <c r="C175" s="418" t="s">
        <v>872</v>
      </c>
      <c r="D175" s="406">
        <v>6</v>
      </c>
      <c r="E175" s="406" t="s">
        <v>303</v>
      </c>
      <c r="F175" s="476"/>
      <c r="G175" s="407">
        <f t="shared" si="15"/>
        <v>0</v>
      </c>
    </row>
    <row r="176" spans="1:7" x14ac:dyDescent="0.2">
      <c r="A176" s="406">
        <f t="shared" si="14"/>
        <v>11</v>
      </c>
      <c r="B176" s="418"/>
      <c r="C176" s="418" t="s">
        <v>873</v>
      </c>
      <c r="D176" s="406">
        <v>6</v>
      </c>
      <c r="E176" s="406" t="s">
        <v>303</v>
      </c>
      <c r="F176" s="476"/>
      <c r="G176" s="407">
        <f t="shared" si="15"/>
        <v>0</v>
      </c>
    </row>
    <row r="177" spans="1:7" x14ac:dyDescent="0.2">
      <c r="A177" s="406">
        <f t="shared" si="14"/>
        <v>12</v>
      </c>
      <c r="B177" s="405"/>
      <c r="C177" s="418" t="s">
        <v>874</v>
      </c>
      <c r="D177" s="404">
        <v>12</v>
      </c>
      <c r="E177" s="404" t="s">
        <v>303</v>
      </c>
      <c r="F177" s="476"/>
      <c r="G177" s="407">
        <f t="shared" si="15"/>
        <v>0</v>
      </c>
    </row>
    <row r="178" spans="1:7" x14ac:dyDescent="0.2">
      <c r="A178" s="406">
        <f t="shared" si="14"/>
        <v>13</v>
      </c>
      <c r="B178" s="418"/>
      <c r="C178" s="418" t="s">
        <v>875</v>
      </c>
      <c r="D178" s="406">
        <v>2</v>
      </c>
      <c r="E178" s="406" t="s">
        <v>303</v>
      </c>
      <c r="F178" s="476"/>
      <c r="G178" s="407">
        <f t="shared" si="15"/>
        <v>0</v>
      </c>
    </row>
    <row r="179" spans="1:7" x14ac:dyDescent="0.2">
      <c r="A179" s="406">
        <f t="shared" si="14"/>
        <v>14</v>
      </c>
      <c r="B179" s="405"/>
      <c r="C179" s="419" t="s">
        <v>4899</v>
      </c>
      <c r="D179" s="406">
        <v>216</v>
      </c>
      <c r="E179" s="404" t="s">
        <v>223</v>
      </c>
      <c r="F179" s="476"/>
      <c r="G179" s="407">
        <f t="shared" si="15"/>
        <v>0</v>
      </c>
    </row>
    <row r="180" spans="1:7" x14ac:dyDescent="0.2">
      <c r="A180" s="406">
        <f t="shared" si="14"/>
        <v>15</v>
      </c>
      <c r="B180" s="405"/>
      <c r="C180" s="418" t="s">
        <v>876</v>
      </c>
      <c r="D180" s="404">
        <v>24</v>
      </c>
      <c r="E180" s="404" t="s">
        <v>303</v>
      </c>
      <c r="F180" s="476"/>
      <c r="G180" s="407">
        <f t="shared" si="15"/>
        <v>0</v>
      </c>
    </row>
    <row r="181" spans="1:7" x14ac:dyDescent="0.2">
      <c r="A181" s="406">
        <f t="shared" si="14"/>
        <v>16</v>
      </c>
      <c r="B181" s="418"/>
      <c r="C181" s="418" t="s">
        <v>945</v>
      </c>
      <c r="D181" s="420">
        <v>2</v>
      </c>
      <c r="E181" s="420" t="s">
        <v>303</v>
      </c>
      <c r="F181" s="479"/>
      <c r="G181" s="428">
        <f t="shared" si="15"/>
        <v>0</v>
      </c>
    </row>
    <row r="182" spans="1:7" x14ac:dyDescent="0.2">
      <c r="A182" s="406">
        <f t="shared" si="14"/>
        <v>17</v>
      </c>
      <c r="B182" s="418"/>
      <c r="C182" s="418" t="s">
        <v>946</v>
      </c>
      <c r="D182" s="420">
        <v>2</v>
      </c>
      <c r="E182" s="420" t="s">
        <v>303</v>
      </c>
      <c r="F182" s="479"/>
      <c r="G182" s="428">
        <f t="shared" si="15"/>
        <v>0</v>
      </c>
    </row>
    <row r="183" spans="1:7" ht="24" x14ac:dyDescent="0.2">
      <c r="A183" s="406">
        <f t="shared" si="14"/>
        <v>18</v>
      </c>
      <c r="B183" s="418"/>
      <c r="C183" s="418" t="s">
        <v>880</v>
      </c>
      <c r="D183" s="420">
        <v>2</v>
      </c>
      <c r="E183" s="420" t="s">
        <v>303</v>
      </c>
      <c r="F183" s="479"/>
      <c r="G183" s="428">
        <f t="shared" si="15"/>
        <v>0</v>
      </c>
    </row>
    <row r="184" spans="1:7" x14ac:dyDescent="0.2">
      <c r="A184" s="406">
        <f t="shared" si="14"/>
        <v>19</v>
      </c>
      <c r="B184" s="418"/>
      <c r="C184" s="418" t="s">
        <v>881</v>
      </c>
      <c r="D184" s="420">
        <v>2</v>
      </c>
      <c r="E184" s="420" t="s">
        <v>303</v>
      </c>
      <c r="F184" s="479"/>
      <c r="G184" s="428">
        <f t="shared" si="15"/>
        <v>0</v>
      </c>
    </row>
    <row r="185" spans="1:7" x14ac:dyDescent="0.2">
      <c r="A185" s="406">
        <f t="shared" si="14"/>
        <v>20</v>
      </c>
      <c r="B185" s="418"/>
      <c r="C185" s="418" t="s">
        <v>882</v>
      </c>
      <c r="D185" s="420">
        <v>2</v>
      </c>
      <c r="E185" s="420" t="s">
        <v>303</v>
      </c>
      <c r="F185" s="479"/>
      <c r="G185" s="428">
        <f t="shared" si="15"/>
        <v>0</v>
      </c>
    </row>
    <row r="186" spans="1:7" x14ac:dyDescent="0.2">
      <c r="A186" s="406">
        <f t="shared" si="14"/>
        <v>21</v>
      </c>
      <c r="B186" s="418"/>
      <c r="C186" s="418" t="s">
        <v>883</v>
      </c>
      <c r="D186" s="420">
        <v>2</v>
      </c>
      <c r="E186" s="420" t="s">
        <v>303</v>
      </c>
      <c r="F186" s="479"/>
      <c r="G186" s="428">
        <f t="shared" si="15"/>
        <v>0</v>
      </c>
    </row>
    <row r="187" spans="1:7" x14ac:dyDescent="0.2">
      <c r="A187" s="406">
        <f t="shared" si="14"/>
        <v>22</v>
      </c>
      <c r="B187" s="405"/>
      <c r="C187" s="418" t="s">
        <v>884</v>
      </c>
      <c r="D187" s="420">
        <v>2</v>
      </c>
      <c r="E187" s="420" t="s">
        <v>303</v>
      </c>
      <c r="F187" s="479"/>
      <c r="G187" s="407">
        <f t="shared" si="15"/>
        <v>0</v>
      </c>
    </row>
    <row r="188" spans="1:7" ht="228" x14ac:dyDescent="0.2">
      <c r="A188" s="406">
        <f t="shared" si="14"/>
        <v>23</v>
      </c>
      <c r="B188" s="418"/>
      <c r="C188" s="418" t="s">
        <v>947</v>
      </c>
      <c r="D188" s="420">
        <v>4</v>
      </c>
      <c r="E188" s="420" t="s">
        <v>303</v>
      </c>
      <c r="F188" s="479"/>
      <c r="G188" s="428">
        <f t="shared" si="15"/>
        <v>0</v>
      </c>
    </row>
    <row r="189" spans="1:7" ht="372" x14ac:dyDescent="0.2">
      <c r="A189" s="406">
        <f t="shared" si="14"/>
        <v>24</v>
      </c>
      <c r="B189" s="418"/>
      <c r="C189" s="418" t="s">
        <v>948</v>
      </c>
      <c r="D189" s="420">
        <v>2</v>
      </c>
      <c r="E189" s="420" t="s">
        <v>303</v>
      </c>
      <c r="F189" s="479"/>
      <c r="G189" s="428">
        <f t="shared" si="15"/>
        <v>0</v>
      </c>
    </row>
    <row r="190" spans="1:7" s="291" customFormat="1" ht="15" x14ac:dyDescent="0.2">
      <c r="A190" s="415"/>
      <c r="B190" s="415"/>
      <c r="C190" s="136" t="s">
        <v>12</v>
      </c>
      <c r="D190" s="128"/>
      <c r="E190" s="128"/>
      <c r="F190" s="477"/>
      <c r="G190" s="129">
        <f>SUM(G166:G189)</f>
        <v>0</v>
      </c>
    </row>
    <row r="191" spans="1:7" s="291" customFormat="1" x14ac:dyDescent="0.2">
      <c r="B191" s="417"/>
      <c r="C191" s="18"/>
      <c r="D191" s="130"/>
      <c r="E191" s="130"/>
      <c r="F191" s="478"/>
      <c r="G191" s="134"/>
    </row>
    <row r="192" spans="1:7" x14ac:dyDescent="0.2">
      <c r="B192" s="412"/>
      <c r="C192" s="73"/>
      <c r="D192" s="404"/>
      <c r="E192" s="82"/>
      <c r="F192" s="474"/>
      <c r="G192" s="127"/>
    </row>
    <row r="193" spans="1:7" ht="15.75" x14ac:dyDescent="0.25">
      <c r="B193"/>
      <c r="C193" s="83" t="s">
        <v>949</v>
      </c>
      <c r="D193"/>
      <c r="E193"/>
      <c r="F193" s="482"/>
      <c r="G193"/>
    </row>
    <row r="194" spans="1:7" x14ac:dyDescent="0.2">
      <c r="A194" s="400" t="s">
        <v>787</v>
      </c>
      <c r="B194" s="400" t="s">
        <v>92</v>
      </c>
      <c r="C194" s="401" t="s">
        <v>754</v>
      </c>
      <c r="D194" s="402" t="s">
        <v>95</v>
      </c>
      <c r="E194" s="400" t="s">
        <v>788</v>
      </c>
      <c r="F194" s="475"/>
      <c r="G194" s="403" t="s">
        <v>12</v>
      </c>
    </row>
    <row r="195" spans="1:7" x14ac:dyDescent="0.2">
      <c r="A195" s="404">
        <f t="shared" ref="A195:A204" si="16">ROW(A1)</f>
        <v>1</v>
      </c>
      <c r="B195" s="404"/>
      <c r="C195" s="404" t="s">
        <v>842</v>
      </c>
      <c r="D195" s="404">
        <v>2</v>
      </c>
      <c r="E195" s="404" t="s">
        <v>753</v>
      </c>
      <c r="F195" s="472"/>
      <c r="G195" s="407">
        <f t="shared" ref="G195:G204" si="17">D195*F195</f>
        <v>0</v>
      </c>
    </row>
    <row r="196" spans="1:7" x14ac:dyDescent="0.2">
      <c r="A196" s="404">
        <f t="shared" si="16"/>
        <v>2</v>
      </c>
      <c r="B196" s="404"/>
      <c r="C196" s="404" t="s">
        <v>843</v>
      </c>
      <c r="D196" s="404">
        <v>2</v>
      </c>
      <c r="E196" s="404" t="s">
        <v>753</v>
      </c>
      <c r="F196" s="472"/>
      <c r="G196" s="407">
        <f t="shared" si="17"/>
        <v>0</v>
      </c>
    </row>
    <row r="197" spans="1:7" x14ac:dyDescent="0.2">
      <c r="A197" s="404">
        <f t="shared" si="16"/>
        <v>3</v>
      </c>
      <c r="B197" s="404" t="s">
        <v>950</v>
      </c>
      <c r="C197" s="404" t="s">
        <v>951</v>
      </c>
      <c r="D197" s="404">
        <v>5</v>
      </c>
      <c r="E197" s="404" t="s">
        <v>303</v>
      </c>
      <c r="F197" s="472"/>
      <c r="G197" s="407">
        <f t="shared" si="17"/>
        <v>0</v>
      </c>
    </row>
    <row r="198" spans="1:7" x14ac:dyDescent="0.2">
      <c r="A198" s="404">
        <f t="shared" si="16"/>
        <v>4</v>
      </c>
      <c r="B198" s="404" t="s">
        <v>952</v>
      </c>
      <c r="C198" s="404" t="s">
        <v>953</v>
      </c>
      <c r="D198" s="404">
        <v>5</v>
      </c>
      <c r="E198" s="404" t="s">
        <v>303</v>
      </c>
      <c r="F198" s="472"/>
      <c r="G198" s="407">
        <f t="shared" si="17"/>
        <v>0</v>
      </c>
    </row>
    <row r="199" spans="1:7" x14ac:dyDescent="0.2">
      <c r="A199" s="404">
        <f t="shared" si="16"/>
        <v>5</v>
      </c>
      <c r="B199" s="404" t="s">
        <v>954</v>
      </c>
      <c r="C199" s="404" t="s">
        <v>955</v>
      </c>
      <c r="D199" s="404">
        <v>5</v>
      </c>
      <c r="E199" s="404" t="s">
        <v>303</v>
      </c>
      <c r="F199" s="472"/>
      <c r="G199" s="407">
        <f t="shared" si="17"/>
        <v>0</v>
      </c>
    </row>
    <row r="200" spans="1:7" x14ac:dyDescent="0.2">
      <c r="A200" s="404">
        <f t="shared" si="16"/>
        <v>6</v>
      </c>
      <c r="B200" s="404" t="s">
        <v>956</v>
      </c>
      <c r="C200" s="404" t="s">
        <v>957</v>
      </c>
      <c r="D200" s="404">
        <v>5</v>
      </c>
      <c r="E200" s="404" t="s">
        <v>303</v>
      </c>
      <c r="F200" s="472"/>
      <c r="G200" s="407">
        <f t="shared" si="17"/>
        <v>0</v>
      </c>
    </row>
    <row r="201" spans="1:7" x14ac:dyDescent="0.2">
      <c r="A201" s="404">
        <f t="shared" si="16"/>
        <v>7</v>
      </c>
      <c r="B201" s="404" t="s">
        <v>958</v>
      </c>
      <c r="C201" s="404" t="s">
        <v>959</v>
      </c>
      <c r="D201" s="404">
        <v>5</v>
      </c>
      <c r="E201" s="404" t="s">
        <v>303</v>
      </c>
      <c r="F201" s="472"/>
      <c r="G201" s="407">
        <f t="shared" si="17"/>
        <v>0</v>
      </c>
    </row>
    <row r="202" spans="1:7" x14ac:dyDescent="0.2">
      <c r="A202" s="404">
        <f t="shared" si="16"/>
        <v>8</v>
      </c>
      <c r="B202" s="404" t="s">
        <v>960</v>
      </c>
      <c r="C202" s="404" t="s">
        <v>961</v>
      </c>
      <c r="D202" s="404">
        <v>1</v>
      </c>
      <c r="E202" s="404" t="s">
        <v>303</v>
      </c>
      <c r="F202" s="472"/>
      <c r="G202" s="407">
        <f t="shared" si="17"/>
        <v>0</v>
      </c>
    </row>
    <row r="203" spans="1:7" x14ac:dyDescent="0.2">
      <c r="A203" s="404">
        <f t="shared" si="16"/>
        <v>9</v>
      </c>
      <c r="B203" s="404"/>
      <c r="C203" s="404" t="s">
        <v>962</v>
      </c>
      <c r="D203" s="404">
        <v>1</v>
      </c>
      <c r="E203" s="404" t="s">
        <v>97</v>
      </c>
      <c r="F203" s="472"/>
      <c r="G203" s="407">
        <f t="shared" si="17"/>
        <v>0</v>
      </c>
    </row>
    <row r="204" spans="1:7" x14ac:dyDescent="0.2">
      <c r="A204" s="404">
        <f t="shared" si="16"/>
        <v>10</v>
      </c>
      <c r="B204" s="404" t="s">
        <v>862</v>
      </c>
      <c r="C204" s="404" t="s">
        <v>863</v>
      </c>
      <c r="D204" s="404">
        <v>1</v>
      </c>
      <c r="E204" s="404" t="s">
        <v>303</v>
      </c>
      <c r="F204" s="472"/>
      <c r="G204" s="407">
        <f t="shared" si="17"/>
        <v>0</v>
      </c>
    </row>
    <row r="205" spans="1:7" ht="36" x14ac:dyDescent="0.2">
      <c r="A205" s="404"/>
      <c r="B205" s="422"/>
      <c r="C205" s="399" t="s">
        <v>963</v>
      </c>
      <c r="D205" s="404"/>
      <c r="E205" s="404"/>
      <c r="F205" s="472"/>
      <c r="G205" s="423"/>
    </row>
    <row r="206" spans="1:7" ht="15" x14ac:dyDescent="0.25">
      <c r="A206" s="409"/>
      <c r="B206" s="410"/>
      <c r="C206" s="137" t="s">
        <v>12</v>
      </c>
      <c r="D206" s="125"/>
      <c r="E206" s="125"/>
      <c r="F206" s="473"/>
      <c r="G206" s="411">
        <f>SUM(G195:G204)</f>
        <v>0</v>
      </c>
    </row>
    <row r="207" spans="1:7" x14ac:dyDescent="0.2">
      <c r="B207" s="412"/>
      <c r="C207" s="73"/>
      <c r="D207" s="82"/>
      <c r="E207" s="82"/>
      <c r="F207" s="474"/>
      <c r="G207" s="413"/>
    </row>
    <row r="208" spans="1:7" x14ac:dyDescent="0.2">
      <c r="B208"/>
      <c r="C208"/>
      <c r="D208"/>
      <c r="E208"/>
      <c r="F208" s="482"/>
      <c r="G208"/>
    </row>
    <row r="209" spans="1:7" ht="15.75" x14ac:dyDescent="0.25">
      <c r="B209"/>
      <c r="C209" s="83" t="s">
        <v>964</v>
      </c>
      <c r="D209"/>
      <c r="E209"/>
      <c r="F209" s="482"/>
      <c r="G209"/>
    </row>
    <row r="210" spans="1:7" x14ac:dyDescent="0.2">
      <c r="A210" s="400" t="s">
        <v>787</v>
      </c>
      <c r="B210" s="400" t="s">
        <v>92</v>
      </c>
      <c r="C210" s="401" t="s">
        <v>754</v>
      </c>
      <c r="D210" s="402" t="s">
        <v>95</v>
      </c>
      <c r="E210" s="400" t="s">
        <v>788</v>
      </c>
      <c r="F210" s="475"/>
      <c r="G210" s="403" t="s">
        <v>12</v>
      </c>
    </row>
    <row r="211" spans="1:7" ht="276" x14ac:dyDescent="0.2">
      <c r="A211" s="406">
        <f>ROW(A1)</f>
        <v>1</v>
      </c>
      <c r="B211" s="418"/>
      <c r="C211" s="418" t="s">
        <v>966</v>
      </c>
      <c r="D211" s="406">
        <v>8</v>
      </c>
      <c r="E211" s="406" t="s">
        <v>303</v>
      </c>
      <c r="F211" s="476"/>
      <c r="G211" s="428">
        <f t="shared" ref="G211:G213" si="18">D211*F211</f>
        <v>0</v>
      </c>
    </row>
    <row r="212" spans="1:7" x14ac:dyDescent="0.2">
      <c r="A212" s="406">
        <f>ROW(A2)</f>
        <v>2</v>
      </c>
      <c r="B212" s="406"/>
      <c r="C212" s="405" t="s">
        <v>967</v>
      </c>
      <c r="D212" s="406">
        <v>10</v>
      </c>
      <c r="E212" s="406" t="s">
        <v>303</v>
      </c>
      <c r="F212" s="476"/>
      <c r="G212" s="407">
        <f t="shared" si="18"/>
        <v>0</v>
      </c>
    </row>
    <row r="213" spans="1:7" x14ac:dyDescent="0.2">
      <c r="A213" s="406">
        <f>ROW(A3)</f>
        <v>3</v>
      </c>
      <c r="B213" s="406"/>
      <c r="C213" s="405" t="s">
        <v>968</v>
      </c>
      <c r="D213" s="406">
        <v>10</v>
      </c>
      <c r="E213" s="406" t="s">
        <v>303</v>
      </c>
      <c r="F213" s="476"/>
      <c r="G213" s="407">
        <f t="shared" si="18"/>
        <v>0</v>
      </c>
    </row>
    <row r="214" spans="1:7" ht="36" x14ac:dyDescent="0.2">
      <c r="A214" s="404"/>
      <c r="B214" s="422"/>
      <c r="C214" s="399" t="s">
        <v>969</v>
      </c>
      <c r="D214" s="404"/>
      <c r="E214" s="404"/>
      <c r="F214" s="472"/>
      <c r="G214" s="423"/>
    </row>
    <row r="215" spans="1:7" ht="15" x14ac:dyDescent="0.25">
      <c r="A215" s="409"/>
      <c r="B215" s="410"/>
      <c r="C215" s="137" t="s">
        <v>12</v>
      </c>
      <c r="D215" s="125"/>
      <c r="E215" s="125"/>
      <c r="F215" s="473"/>
      <c r="G215" s="411">
        <f>SUM(G211:G213)</f>
        <v>0</v>
      </c>
    </row>
    <row r="216" spans="1:7" x14ac:dyDescent="0.2">
      <c r="B216" s="412"/>
      <c r="C216" s="73"/>
      <c r="D216" s="82"/>
      <c r="E216" s="82"/>
      <c r="F216" s="474"/>
      <c r="G216" s="413"/>
    </row>
    <row r="217" spans="1:7" x14ac:dyDescent="0.2">
      <c r="F217" s="467"/>
    </row>
    <row r="218" spans="1:7" ht="15.75" x14ac:dyDescent="0.25">
      <c r="B218"/>
      <c r="C218" s="83" t="s">
        <v>970</v>
      </c>
      <c r="D218"/>
      <c r="E218"/>
      <c r="F218" s="471"/>
      <c r="G218"/>
    </row>
    <row r="219" spans="1:7" x14ac:dyDescent="0.2">
      <c r="A219" s="400" t="s">
        <v>787</v>
      </c>
      <c r="B219" s="400" t="s">
        <v>92</v>
      </c>
      <c r="C219" s="400" t="s">
        <v>754</v>
      </c>
      <c r="D219" s="400"/>
      <c r="E219" s="402" t="s">
        <v>907</v>
      </c>
      <c r="F219" s="483"/>
      <c r="G219" s="402" t="s">
        <v>12</v>
      </c>
    </row>
    <row r="220" spans="1:7" x14ac:dyDescent="0.2">
      <c r="A220" s="404">
        <f t="shared" ref="A220:A234" si="19">ROW(A1)</f>
        <v>1</v>
      </c>
      <c r="B220" s="404" t="s">
        <v>971</v>
      </c>
      <c r="C220" s="404" t="s">
        <v>972</v>
      </c>
      <c r="D220" s="404">
        <v>172</v>
      </c>
      <c r="E220" s="404" t="s">
        <v>223</v>
      </c>
      <c r="F220" s="471"/>
      <c r="G220" s="423">
        <f t="shared" ref="G220:G234" si="20">D220*F220</f>
        <v>0</v>
      </c>
    </row>
    <row r="221" spans="1:7" x14ac:dyDescent="0.2">
      <c r="A221" s="404">
        <f t="shared" si="19"/>
        <v>2</v>
      </c>
      <c r="B221" s="404" t="s">
        <v>891</v>
      </c>
      <c r="C221" s="404" t="s">
        <v>973</v>
      </c>
      <c r="D221" s="404">
        <v>172</v>
      </c>
      <c r="E221" s="404" t="s">
        <v>223</v>
      </c>
      <c r="F221" s="471"/>
      <c r="G221" s="423">
        <f t="shared" si="20"/>
        <v>0</v>
      </c>
    </row>
    <row r="222" spans="1:7" x14ac:dyDescent="0.2">
      <c r="A222" s="404">
        <f t="shared" si="19"/>
        <v>3</v>
      </c>
      <c r="B222" s="404" t="s">
        <v>893</v>
      </c>
      <c r="C222" s="404" t="s">
        <v>894</v>
      </c>
      <c r="D222" s="404">
        <v>16</v>
      </c>
      <c r="E222" s="404" t="s">
        <v>303</v>
      </c>
      <c r="F222" s="471"/>
      <c r="G222" s="423">
        <f t="shared" si="20"/>
        <v>0</v>
      </c>
    </row>
    <row r="223" spans="1:7" x14ac:dyDescent="0.2">
      <c r="A223" s="404">
        <f t="shared" si="19"/>
        <v>4</v>
      </c>
      <c r="B223" s="404" t="s">
        <v>974</v>
      </c>
      <c r="C223" s="404" t="s">
        <v>975</v>
      </c>
      <c r="D223" s="404">
        <v>16</v>
      </c>
      <c r="E223" s="404" t="s">
        <v>303</v>
      </c>
      <c r="F223" s="471"/>
      <c r="G223" s="423">
        <f t="shared" si="20"/>
        <v>0</v>
      </c>
    </row>
    <row r="224" spans="1:7" x14ac:dyDescent="0.2">
      <c r="A224" s="404">
        <f t="shared" si="19"/>
        <v>5</v>
      </c>
      <c r="B224" s="404" t="s">
        <v>976</v>
      </c>
      <c r="C224" s="404" t="s">
        <v>977</v>
      </c>
      <c r="D224" s="404">
        <v>2</v>
      </c>
      <c r="E224" s="404" t="s">
        <v>303</v>
      </c>
      <c r="F224" s="471"/>
      <c r="G224" s="423">
        <f t="shared" si="20"/>
        <v>0</v>
      </c>
    </row>
    <row r="225" spans="1:7" x14ac:dyDescent="0.2">
      <c r="A225" s="404">
        <f t="shared" si="19"/>
        <v>6</v>
      </c>
      <c r="B225" s="404"/>
      <c r="C225" s="404" t="s">
        <v>978</v>
      </c>
      <c r="D225" s="404">
        <v>2</v>
      </c>
      <c r="E225" s="404" t="s">
        <v>303</v>
      </c>
      <c r="F225" s="471"/>
      <c r="G225" s="423">
        <f t="shared" si="20"/>
        <v>0</v>
      </c>
    </row>
    <row r="226" spans="1:7" x14ac:dyDescent="0.2">
      <c r="A226" s="404">
        <f t="shared" si="19"/>
        <v>7</v>
      </c>
      <c r="B226" s="404" t="s">
        <v>979</v>
      </c>
      <c r="C226" s="404" t="s">
        <v>980</v>
      </c>
      <c r="D226" s="404">
        <v>2</v>
      </c>
      <c r="E226" s="404" t="s">
        <v>97</v>
      </c>
      <c r="F226" s="471"/>
      <c r="G226" s="423">
        <f t="shared" si="20"/>
        <v>0</v>
      </c>
    </row>
    <row r="227" spans="1:7" x14ac:dyDescent="0.2">
      <c r="A227" s="404">
        <f t="shared" si="19"/>
        <v>8</v>
      </c>
      <c r="B227" s="404" t="s">
        <v>981</v>
      </c>
      <c r="C227" s="404" t="s">
        <v>982</v>
      </c>
      <c r="D227" s="404">
        <v>2</v>
      </c>
      <c r="E227" s="404" t="s">
        <v>303</v>
      </c>
      <c r="F227" s="471"/>
      <c r="G227" s="423">
        <f t="shared" si="20"/>
        <v>0</v>
      </c>
    </row>
    <row r="228" spans="1:7" x14ac:dyDescent="0.2">
      <c r="A228" s="404">
        <f t="shared" si="19"/>
        <v>9</v>
      </c>
      <c r="B228" s="404" t="s">
        <v>983</v>
      </c>
      <c r="C228" s="404" t="s">
        <v>984</v>
      </c>
      <c r="D228" s="404">
        <v>1</v>
      </c>
      <c r="E228" s="404" t="s">
        <v>303</v>
      </c>
      <c r="F228" s="471"/>
      <c r="G228" s="423">
        <f t="shared" si="20"/>
        <v>0</v>
      </c>
    </row>
    <row r="229" spans="1:7" x14ac:dyDescent="0.2">
      <c r="A229" s="404">
        <f t="shared" si="19"/>
        <v>10</v>
      </c>
      <c r="B229" s="404" t="s">
        <v>985</v>
      </c>
      <c r="C229" s="404" t="s">
        <v>986</v>
      </c>
      <c r="D229" s="404">
        <v>2</v>
      </c>
      <c r="E229" s="404" t="s">
        <v>303</v>
      </c>
      <c r="F229" s="471"/>
      <c r="G229" s="423">
        <f t="shared" si="20"/>
        <v>0</v>
      </c>
    </row>
    <row r="230" spans="1:7" x14ac:dyDescent="0.2">
      <c r="A230" s="404">
        <f t="shared" si="19"/>
        <v>11</v>
      </c>
      <c r="B230" s="404" t="s">
        <v>987</v>
      </c>
      <c r="C230" s="404" t="s">
        <v>988</v>
      </c>
      <c r="D230" s="404">
        <v>2</v>
      </c>
      <c r="E230" s="404" t="s">
        <v>303</v>
      </c>
      <c r="F230" s="471"/>
      <c r="G230" s="423">
        <f t="shared" si="20"/>
        <v>0</v>
      </c>
    </row>
    <row r="231" spans="1:7" x14ac:dyDescent="0.2">
      <c r="A231" s="404">
        <f t="shared" si="19"/>
        <v>12</v>
      </c>
      <c r="B231" s="404" t="s">
        <v>989</v>
      </c>
      <c r="C231" s="404" t="s">
        <v>990</v>
      </c>
      <c r="D231" s="404">
        <v>2</v>
      </c>
      <c r="E231" s="404" t="s">
        <v>303</v>
      </c>
      <c r="F231" s="471"/>
      <c r="G231" s="423">
        <f t="shared" si="20"/>
        <v>0</v>
      </c>
    </row>
    <row r="232" spans="1:7" x14ac:dyDescent="0.2">
      <c r="A232" s="404">
        <f t="shared" si="19"/>
        <v>13</v>
      </c>
      <c r="B232" s="404"/>
      <c r="C232" s="404" t="s">
        <v>991</v>
      </c>
      <c r="D232" s="404">
        <v>2</v>
      </c>
      <c r="E232" s="404" t="s">
        <v>97</v>
      </c>
      <c r="F232" s="471"/>
      <c r="G232" s="423">
        <f t="shared" si="20"/>
        <v>0</v>
      </c>
    </row>
    <row r="233" spans="1:7" x14ac:dyDescent="0.2">
      <c r="A233" s="404">
        <f t="shared" si="19"/>
        <v>14</v>
      </c>
      <c r="B233" s="404" t="s">
        <v>862</v>
      </c>
      <c r="C233" s="404" t="s">
        <v>863</v>
      </c>
      <c r="D233" s="404">
        <v>1</v>
      </c>
      <c r="E233" s="404" t="s">
        <v>303</v>
      </c>
      <c r="F233" s="471"/>
      <c r="G233" s="423">
        <f t="shared" si="20"/>
        <v>0</v>
      </c>
    </row>
    <row r="234" spans="1:7" x14ac:dyDescent="0.2">
      <c r="A234" s="404">
        <f t="shared" si="19"/>
        <v>15</v>
      </c>
      <c r="B234" s="418"/>
      <c r="C234" s="418" t="s">
        <v>992</v>
      </c>
      <c r="D234" s="404">
        <v>2</v>
      </c>
      <c r="E234" s="404" t="s">
        <v>303</v>
      </c>
      <c r="F234" s="471"/>
      <c r="G234" s="423">
        <f t="shared" si="20"/>
        <v>0</v>
      </c>
    </row>
    <row r="235" spans="1:7" ht="15" x14ac:dyDescent="0.25">
      <c r="A235" s="409"/>
      <c r="B235" s="410"/>
      <c r="C235" s="137" t="s">
        <v>12</v>
      </c>
      <c r="D235" s="125"/>
      <c r="E235" s="125"/>
      <c r="F235" s="484"/>
      <c r="G235" s="126">
        <f>SUM(G220:G234)</f>
        <v>0</v>
      </c>
    </row>
    <row r="236" spans="1:7" x14ac:dyDescent="0.2">
      <c r="B236" s="412"/>
      <c r="C236" s="73"/>
      <c r="D236" s="82"/>
      <c r="E236" s="82"/>
      <c r="F236" s="471"/>
      <c r="G236" s="127"/>
    </row>
    <row r="237" spans="1:7" x14ac:dyDescent="0.2">
      <c r="B237"/>
      <c r="C237"/>
      <c r="D237"/>
      <c r="E237"/>
      <c r="F237" s="471"/>
      <c r="G237"/>
    </row>
    <row r="238" spans="1:7" ht="15.75" x14ac:dyDescent="0.25">
      <c r="B238"/>
      <c r="C238" s="83" t="s">
        <v>993</v>
      </c>
      <c r="D238"/>
      <c r="E238"/>
      <c r="F238" s="471"/>
      <c r="G238"/>
    </row>
    <row r="239" spans="1:7" x14ac:dyDescent="0.2">
      <c r="A239" s="400" t="s">
        <v>787</v>
      </c>
      <c r="B239" s="400" t="s">
        <v>92</v>
      </c>
      <c r="C239" s="400" t="s">
        <v>754</v>
      </c>
      <c r="D239" s="400"/>
      <c r="E239" s="402" t="s">
        <v>907</v>
      </c>
      <c r="F239" s="483"/>
      <c r="G239" s="402" t="s">
        <v>12</v>
      </c>
    </row>
    <row r="240" spans="1:7" ht="120" x14ac:dyDescent="0.2">
      <c r="A240" s="406">
        <f t="shared" ref="A240:A248" si="21">ROW(A1)</f>
        <v>1</v>
      </c>
      <c r="B240" s="418"/>
      <c r="C240" s="418" t="s">
        <v>994</v>
      </c>
      <c r="D240" s="406">
        <v>1</v>
      </c>
      <c r="E240" s="406" t="s">
        <v>303</v>
      </c>
      <c r="F240" s="485"/>
      <c r="G240" s="426">
        <f t="shared" ref="G240:G248" si="22">D240*F240</f>
        <v>0</v>
      </c>
    </row>
    <row r="241" spans="1:7" x14ac:dyDescent="0.2">
      <c r="A241" s="406">
        <f t="shared" si="21"/>
        <v>2</v>
      </c>
      <c r="B241" s="418"/>
      <c r="C241" s="418" t="s">
        <v>995</v>
      </c>
      <c r="D241" s="406">
        <v>2</v>
      </c>
      <c r="E241" s="406" t="s">
        <v>303</v>
      </c>
      <c r="F241" s="485"/>
      <c r="G241" s="426">
        <f t="shared" si="22"/>
        <v>0</v>
      </c>
    </row>
    <row r="242" spans="1:7" x14ac:dyDescent="0.2">
      <c r="A242" s="406">
        <f t="shared" si="21"/>
        <v>3</v>
      </c>
      <c r="B242" s="406"/>
      <c r="C242" s="406" t="s">
        <v>996</v>
      </c>
      <c r="D242" s="406">
        <v>2</v>
      </c>
      <c r="E242" s="406" t="s">
        <v>303</v>
      </c>
      <c r="F242" s="485"/>
      <c r="G242" s="426">
        <f t="shared" si="22"/>
        <v>0</v>
      </c>
    </row>
    <row r="243" spans="1:7" x14ac:dyDescent="0.2">
      <c r="A243" s="406">
        <f t="shared" si="21"/>
        <v>4</v>
      </c>
      <c r="B243" s="406"/>
      <c r="C243" s="406" t="s">
        <v>997</v>
      </c>
      <c r="D243" s="406">
        <v>2</v>
      </c>
      <c r="E243" s="406" t="s">
        <v>303</v>
      </c>
      <c r="F243" s="485"/>
      <c r="G243" s="426">
        <f t="shared" si="22"/>
        <v>0</v>
      </c>
    </row>
    <row r="244" spans="1:7" x14ac:dyDescent="0.2">
      <c r="A244" s="406">
        <f t="shared" si="21"/>
        <v>5</v>
      </c>
      <c r="B244" s="418"/>
      <c r="C244" s="418" t="s">
        <v>998</v>
      </c>
      <c r="D244" s="406">
        <v>2</v>
      </c>
      <c r="E244" s="406" t="s">
        <v>303</v>
      </c>
      <c r="F244" s="485"/>
      <c r="G244" s="426">
        <f t="shared" si="22"/>
        <v>0</v>
      </c>
    </row>
    <row r="245" spans="1:7" x14ac:dyDescent="0.2">
      <c r="A245" s="406">
        <f t="shared" si="21"/>
        <v>6</v>
      </c>
      <c r="B245" s="406"/>
      <c r="C245" s="419" t="s">
        <v>4903</v>
      </c>
      <c r="D245" s="420">
        <v>172</v>
      </c>
      <c r="E245" s="406" t="s">
        <v>223</v>
      </c>
      <c r="F245" s="476"/>
      <c r="G245" s="428">
        <f>D245*F245</f>
        <v>0</v>
      </c>
    </row>
    <row r="246" spans="1:7" x14ac:dyDescent="0.2">
      <c r="A246" s="406">
        <f t="shared" si="21"/>
        <v>7</v>
      </c>
      <c r="B246" s="406"/>
      <c r="C246" s="419" t="s">
        <v>4904</v>
      </c>
      <c r="D246" s="420">
        <v>172</v>
      </c>
      <c r="E246" s="406" t="s">
        <v>223</v>
      </c>
      <c r="F246" s="476"/>
      <c r="G246" s="428">
        <f>D246*F246</f>
        <v>0</v>
      </c>
    </row>
    <row r="247" spans="1:7" ht="24" x14ac:dyDescent="0.2">
      <c r="A247" s="406">
        <f t="shared" si="21"/>
        <v>8</v>
      </c>
      <c r="B247" s="418"/>
      <c r="C247" s="418" t="s">
        <v>999</v>
      </c>
      <c r="D247" s="406">
        <v>2</v>
      </c>
      <c r="E247" s="406" t="s">
        <v>303</v>
      </c>
      <c r="F247" s="485"/>
      <c r="G247" s="426">
        <f t="shared" si="22"/>
        <v>0</v>
      </c>
    </row>
    <row r="248" spans="1:7" x14ac:dyDescent="0.2">
      <c r="A248" s="406">
        <f t="shared" si="21"/>
        <v>9</v>
      </c>
      <c r="B248" s="418"/>
      <c r="C248" s="418" t="s">
        <v>1000</v>
      </c>
      <c r="D248" s="406">
        <v>2</v>
      </c>
      <c r="E248" s="406" t="s">
        <v>303</v>
      </c>
      <c r="F248" s="485"/>
      <c r="G248" s="426">
        <f t="shared" si="22"/>
        <v>0</v>
      </c>
    </row>
    <row r="249" spans="1:7" ht="15" x14ac:dyDescent="0.25">
      <c r="A249" s="409"/>
      <c r="B249" s="410"/>
      <c r="C249" s="137" t="s">
        <v>12</v>
      </c>
      <c r="D249" s="125"/>
      <c r="E249" s="125"/>
      <c r="F249" s="484"/>
      <c r="G249" s="126">
        <f>SUM(G240:G248)</f>
        <v>0</v>
      </c>
    </row>
    <row r="250" spans="1:7" x14ac:dyDescent="0.2">
      <c r="A250"/>
      <c r="B250" s="412"/>
      <c r="C250" s="73"/>
      <c r="D250" s="82"/>
      <c r="E250" s="82"/>
      <c r="F250" s="471"/>
      <c r="G250" s="127"/>
    </row>
    <row r="251" spans="1:7" ht="15" x14ac:dyDescent="0.25">
      <c r="G251" s="429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1" width="19" customWidth="1"/>
    <col min="12" max="12" width="8" customWidth="1"/>
    <col min="13" max="13" width="9.28515625" hidden="1" customWidth="1"/>
    <col min="15" max="20" width="12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4015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4915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3012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 t="s">
        <v>4916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3662</v>
      </c>
      <c r="J17" s="293" t="s">
        <v>771</v>
      </c>
      <c r="L17" s="292"/>
    </row>
    <row r="18" spans="2:12" s="291" customFormat="1" ht="18" hidden="1" customHeight="1" x14ac:dyDescent="0.2">
      <c r="B18" s="292"/>
      <c r="E18" s="670" t="s">
        <v>513</v>
      </c>
      <c r="F18" s="670"/>
      <c r="G18" s="670"/>
      <c r="H18" s="670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ROUND(J84,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ROUND((SUM(BE84:BE163)),  2)</f>
        <v>0</v>
      </c>
      <c r="I33" s="304">
        <v>0.21</v>
      </c>
      <c r="J33" s="303">
        <f>ROUND(((SUM(BE84:BE163))*I33),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ROUND((SUM(BF84:BF163)),  2)</f>
        <v>0</v>
      </c>
      <c r="I34" s="304">
        <v>0.15</v>
      </c>
      <c r="J34" s="303">
        <f>ROUND(((SUM(BF84:BF163))*I34),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ROUND((SUM(BG84:BG163)),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ROUND((SUM(BH84:BH163)),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ROUND((SUM(BI84:BI163)),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7.1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15" hidden="1" customHeight="1" x14ac:dyDescent="0.2">
      <c r="B45" s="292"/>
      <c r="C45" s="288" t="s">
        <v>3673</v>
      </c>
      <c r="L45" s="292"/>
    </row>
    <row r="46" spans="2:12" s="291" customFormat="1" ht="7.1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65" t="str">
        <f>E7</f>
        <v>CTIV Kyjov - SO01 Coworking</v>
      </c>
      <c r="F48" s="666"/>
      <c r="G48" s="666"/>
      <c r="H48" s="666"/>
      <c r="L48" s="292"/>
    </row>
    <row r="49" spans="2:47" s="291" customFormat="1" ht="12" hidden="1" customHeight="1" x14ac:dyDescent="0.2">
      <c r="B49" s="292"/>
      <c r="C49" s="290" t="s">
        <v>3655</v>
      </c>
      <c r="L49" s="292"/>
    </row>
    <row r="50" spans="2:47" s="291" customFormat="1" ht="16.5" hidden="1" customHeight="1" x14ac:dyDescent="0.2">
      <c r="B50" s="292"/>
      <c r="E50" s="663" t="str">
        <f>E9</f>
        <v>D.101.08 - Vzduchotechnika</v>
      </c>
      <c r="F50" s="664"/>
      <c r="G50" s="664"/>
      <c r="H50" s="664"/>
      <c r="L50" s="292"/>
    </row>
    <row r="51" spans="2:47" s="291" customFormat="1" ht="7.1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3659</v>
      </c>
      <c r="F52" s="293" t="str">
        <f>F12</f>
        <v xml:space="preserve"> </v>
      </c>
      <c r="I52" s="290" t="s">
        <v>3660</v>
      </c>
      <c r="J52" s="294" t="str">
        <f>IF(J12="","",J12)</f>
        <v>5. 9. 2023</v>
      </c>
      <c r="L52" s="292"/>
    </row>
    <row r="53" spans="2:47" s="291" customFormat="1" ht="7.15" hidden="1" customHeight="1" x14ac:dyDescent="0.2">
      <c r="B53" s="292"/>
      <c r="L53" s="292"/>
    </row>
    <row r="54" spans="2:47" s="291" customFormat="1" ht="15.4" hidden="1" customHeight="1" x14ac:dyDescent="0.2">
      <c r="B54" s="292"/>
      <c r="C54" s="290" t="s">
        <v>3661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4" hidden="1" customHeight="1" x14ac:dyDescent="0.2">
      <c r="B55" s="292"/>
      <c r="C55" s="290" t="s">
        <v>9</v>
      </c>
      <c r="F55" s="293" t="str">
        <f>IF(E18="","",E18)</f>
        <v xml:space="preserve"> </v>
      </c>
      <c r="I55" s="290" t="s">
        <v>3663</v>
      </c>
      <c r="J55" s="297" t="str">
        <f>E24</f>
        <v xml:space="preserve"> </v>
      </c>
      <c r="L55" s="292"/>
    </row>
    <row r="56" spans="2:47" s="291" customFormat="1" ht="10.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3674</v>
      </c>
      <c r="D57" s="305"/>
      <c r="E57" s="305"/>
      <c r="F57" s="305"/>
      <c r="G57" s="305"/>
      <c r="H57" s="305"/>
      <c r="I57" s="305"/>
      <c r="J57" s="317" t="s">
        <v>3675</v>
      </c>
      <c r="K57" s="305"/>
      <c r="L57" s="292"/>
    </row>
    <row r="58" spans="2:47" s="291" customFormat="1" ht="10.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3676</v>
      </c>
      <c r="J59" s="300">
        <f>J84</f>
        <v>0</v>
      </c>
      <c r="L59" s="292"/>
      <c r="AU59" s="284" t="s">
        <v>2872</v>
      </c>
    </row>
    <row r="60" spans="2:47" s="319" customFormat="1" ht="25.15" hidden="1" customHeight="1" x14ac:dyDescent="0.2">
      <c r="B60" s="320"/>
      <c r="D60" s="321" t="s">
        <v>3677</v>
      </c>
      <c r="E60" s="322"/>
      <c r="F60" s="322"/>
      <c r="G60" s="322"/>
      <c r="H60" s="322"/>
      <c r="I60" s="322"/>
      <c r="J60" s="323">
        <f>J85</f>
        <v>0</v>
      </c>
      <c r="L60" s="320"/>
    </row>
    <row r="61" spans="2:47" s="324" customFormat="1" ht="19.899999999999999" hidden="1" customHeight="1" x14ac:dyDescent="0.2">
      <c r="B61" s="325"/>
      <c r="D61" s="326" t="s">
        <v>3680</v>
      </c>
      <c r="E61" s="327"/>
      <c r="F61" s="327"/>
      <c r="G61" s="327"/>
      <c r="H61" s="327"/>
      <c r="I61" s="327"/>
      <c r="J61" s="328">
        <f>J86</f>
        <v>0</v>
      </c>
      <c r="L61" s="325"/>
    </row>
    <row r="62" spans="2:47" s="324" customFormat="1" ht="19.899999999999999" hidden="1" customHeight="1" x14ac:dyDescent="0.2">
      <c r="B62" s="325"/>
      <c r="D62" s="326" t="s">
        <v>3682</v>
      </c>
      <c r="E62" s="327"/>
      <c r="F62" s="327"/>
      <c r="G62" s="327"/>
      <c r="H62" s="327"/>
      <c r="I62" s="327"/>
      <c r="J62" s="328">
        <f>J89</f>
        <v>0</v>
      </c>
      <c r="L62" s="325"/>
    </row>
    <row r="63" spans="2:47" s="319" customFormat="1" ht="25.15" hidden="1" customHeight="1" x14ac:dyDescent="0.2">
      <c r="B63" s="320"/>
      <c r="D63" s="321" t="s">
        <v>3684</v>
      </c>
      <c r="E63" s="322"/>
      <c r="F63" s="322"/>
      <c r="G63" s="322"/>
      <c r="H63" s="322"/>
      <c r="I63" s="322"/>
      <c r="J63" s="323">
        <f>J96</f>
        <v>0</v>
      </c>
      <c r="L63" s="320"/>
    </row>
    <row r="64" spans="2:47" s="324" customFormat="1" ht="19.899999999999999" hidden="1" customHeight="1" x14ac:dyDescent="0.2">
      <c r="B64" s="325"/>
      <c r="D64" s="326" t="s">
        <v>4016</v>
      </c>
      <c r="E64" s="327"/>
      <c r="F64" s="327"/>
      <c r="G64" s="327"/>
      <c r="H64" s="327"/>
      <c r="I64" s="327"/>
      <c r="J64" s="328">
        <f>J97</f>
        <v>0</v>
      </c>
      <c r="L64" s="325"/>
    </row>
    <row r="65" spans="2:12" s="291" customFormat="1" ht="21.75" hidden="1" customHeight="1" x14ac:dyDescent="0.2">
      <c r="B65" s="292"/>
      <c r="L65" s="292"/>
    </row>
    <row r="66" spans="2:12" s="291" customFormat="1" ht="7.15" hidden="1" customHeight="1" x14ac:dyDescent="0.2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92"/>
    </row>
    <row r="67" spans="2:12" ht="12.75" hidden="1" x14ac:dyDescent="0.2"/>
    <row r="68" spans="2:12" ht="12.75" hidden="1" x14ac:dyDescent="0.2"/>
    <row r="69" spans="2:12" ht="12.75" hidden="1" x14ac:dyDescent="0.2"/>
    <row r="70" spans="2:12" s="291" customFormat="1" ht="7.15" customHeight="1" x14ac:dyDescent="0.2"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292"/>
    </row>
    <row r="71" spans="2:12" s="291" customFormat="1" ht="25.15" customHeight="1" x14ac:dyDescent="0.2">
      <c r="B71" s="292"/>
      <c r="C71" s="288" t="s">
        <v>3691</v>
      </c>
      <c r="L71" s="292"/>
    </row>
    <row r="72" spans="2:12" s="291" customFormat="1" ht="7.15" customHeight="1" x14ac:dyDescent="0.2">
      <c r="B72" s="292"/>
      <c r="L72" s="292"/>
    </row>
    <row r="73" spans="2:12" s="291" customFormat="1" ht="12" customHeight="1" x14ac:dyDescent="0.2">
      <c r="B73" s="292"/>
      <c r="C73" s="290" t="s">
        <v>2</v>
      </c>
      <c r="L73" s="292"/>
    </row>
    <row r="74" spans="2:12" s="291" customFormat="1" ht="16.5" customHeight="1" x14ac:dyDescent="0.2">
      <c r="B74" s="292"/>
      <c r="E74" s="665" t="str">
        <f>E7</f>
        <v>CTIV Kyjov - SO01 Coworking</v>
      </c>
      <c r="F74" s="666"/>
      <c r="G74" s="666"/>
      <c r="H74" s="666"/>
      <c r="L74" s="292"/>
    </row>
    <row r="75" spans="2:12" s="291" customFormat="1" ht="12" customHeight="1" x14ac:dyDescent="0.2">
      <c r="B75" s="292"/>
      <c r="C75" s="290" t="s">
        <v>3655</v>
      </c>
      <c r="L75" s="292"/>
    </row>
    <row r="76" spans="2:12" s="291" customFormat="1" ht="16.5" customHeight="1" x14ac:dyDescent="0.2">
      <c r="B76" s="292"/>
      <c r="E76" s="663" t="str">
        <f>E9</f>
        <v>D.101.08 - Vzduchotechnika</v>
      </c>
      <c r="F76" s="664"/>
      <c r="G76" s="664"/>
      <c r="H76" s="664"/>
      <c r="L76" s="292"/>
    </row>
    <row r="77" spans="2:12" s="291" customFormat="1" ht="7.15" customHeight="1" x14ac:dyDescent="0.2">
      <c r="B77" s="292"/>
      <c r="L77" s="292"/>
    </row>
    <row r="78" spans="2:12" s="291" customFormat="1" ht="12" customHeight="1" x14ac:dyDescent="0.2">
      <c r="B78" s="292"/>
      <c r="C78" s="290" t="s">
        <v>3659</v>
      </c>
      <c r="F78" s="293" t="str">
        <f>F12</f>
        <v xml:space="preserve"> </v>
      </c>
      <c r="I78" s="290" t="s">
        <v>3660</v>
      </c>
      <c r="J78" s="294" t="str">
        <f>IF(J12="","",J12)</f>
        <v>5. 9. 2023</v>
      </c>
      <c r="L78" s="292"/>
    </row>
    <row r="79" spans="2:12" s="291" customFormat="1" ht="7.15" customHeight="1" x14ac:dyDescent="0.2">
      <c r="B79" s="292"/>
      <c r="L79" s="292"/>
    </row>
    <row r="80" spans="2:12" s="291" customFormat="1" ht="15.4" customHeight="1" x14ac:dyDescent="0.2">
      <c r="B80" s="292"/>
      <c r="C80" s="290" t="s">
        <v>3661</v>
      </c>
      <c r="F80" s="293" t="str">
        <f>E15</f>
        <v xml:space="preserve"> </v>
      </c>
      <c r="I80" s="290" t="s">
        <v>8</v>
      </c>
      <c r="J80" s="297" t="str">
        <f>E21</f>
        <v xml:space="preserve"> </v>
      </c>
      <c r="L80" s="292"/>
    </row>
    <row r="81" spans="2:65" s="291" customFormat="1" ht="15.4" customHeight="1" x14ac:dyDescent="0.2">
      <c r="B81" s="292"/>
      <c r="C81" s="290" t="s">
        <v>9</v>
      </c>
      <c r="F81" s="293" t="str">
        <f>IF(E18="","",E18)</f>
        <v xml:space="preserve"> </v>
      </c>
      <c r="I81" s="290" t="s">
        <v>3663</v>
      </c>
      <c r="J81" s="297" t="str">
        <f>E24</f>
        <v xml:space="preserve"> </v>
      </c>
      <c r="L81" s="292"/>
    </row>
    <row r="82" spans="2:65" s="291" customFormat="1" ht="10.5" customHeight="1" x14ac:dyDescent="0.2">
      <c r="B82" s="292"/>
      <c r="L82" s="292"/>
    </row>
    <row r="83" spans="2:65" s="329" customFormat="1" ht="29.25" customHeight="1" x14ac:dyDescent="0.2">
      <c r="B83" s="330"/>
      <c r="C83" s="331" t="s">
        <v>3692</v>
      </c>
      <c r="D83" s="332" t="s">
        <v>3693</v>
      </c>
      <c r="E83" s="332" t="s">
        <v>3694</v>
      </c>
      <c r="F83" s="332" t="s">
        <v>1646</v>
      </c>
      <c r="G83" s="332" t="s">
        <v>94</v>
      </c>
      <c r="H83" s="332" t="s">
        <v>95</v>
      </c>
      <c r="I83" s="332" t="s">
        <v>3695</v>
      </c>
      <c r="J83" s="332" t="s">
        <v>3675</v>
      </c>
      <c r="K83" s="333" t="s">
        <v>512</v>
      </c>
      <c r="L83" s="330"/>
      <c r="M83" s="334" t="s">
        <v>771</v>
      </c>
      <c r="N83" s="335" t="s">
        <v>109</v>
      </c>
      <c r="O83" s="335" t="s">
        <v>3696</v>
      </c>
      <c r="P83" s="335" t="s">
        <v>3697</v>
      </c>
      <c r="Q83" s="335" t="s">
        <v>3698</v>
      </c>
      <c r="R83" s="335" t="s">
        <v>3699</v>
      </c>
      <c r="S83" s="335" t="s">
        <v>3700</v>
      </c>
      <c r="T83" s="336" t="s">
        <v>3701</v>
      </c>
    </row>
    <row r="84" spans="2:65" s="291" customFormat="1" ht="22.9" customHeight="1" x14ac:dyDescent="0.25">
      <c r="B84" s="292"/>
      <c r="C84" s="337" t="s">
        <v>2871</v>
      </c>
      <c r="J84" s="338">
        <f>BK84</f>
        <v>0</v>
      </c>
      <c r="L84" s="292"/>
      <c r="M84" s="339"/>
      <c r="N84" s="298"/>
      <c r="O84" s="298"/>
      <c r="P84" s="340">
        <f>P85+P96</f>
        <v>218.34</v>
      </c>
      <c r="Q84" s="298"/>
      <c r="R84" s="340">
        <f>R85+R96</f>
        <v>2.1292099999999996</v>
      </c>
      <c r="S84" s="298"/>
      <c r="T84" s="341">
        <f>T85+T96</f>
        <v>0.92500000000000004</v>
      </c>
      <c r="AT84" s="284" t="s">
        <v>514</v>
      </c>
      <c r="AU84" s="284" t="s">
        <v>2872</v>
      </c>
      <c r="BK84" s="342">
        <f>BK85+BK96</f>
        <v>0</v>
      </c>
    </row>
    <row r="85" spans="2:65" s="343" customFormat="1" ht="25.9" customHeight="1" x14ac:dyDescent="0.2">
      <c r="B85" s="344"/>
      <c r="D85" s="345" t="s">
        <v>514</v>
      </c>
      <c r="E85" s="346" t="s">
        <v>13</v>
      </c>
      <c r="F85" s="346" t="s">
        <v>515</v>
      </c>
      <c r="J85" s="347">
        <f>BK85</f>
        <v>0</v>
      </c>
      <c r="L85" s="344"/>
      <c r="M85" s="348"/>
      <c r="P85" s="349">
        <f>P86+P89</f>
        <v>89.311000000000007</v>
      </c>
      <c r="R85" s="349">
        <f>R86+R89</f>
        <v>0.33</v>
      </c>
      <c r="T85" s="350">
        <f>T86+T89</f>
        <v>0.92500000000000004</v>
      </c>
      <c r="AR85" s="345" t="s">
        <v>45</v>
      </c>
      <c r="AT85" s="351" t="s">
        <v>514</v>
      </c>
      <c r="AU85" s="351" t="s">
        <v>2873</v>
      </c>
      <c r="AY85" s="345" t="s">
        <v>2874</v>
      </c>
      <c r="BK85" s="352">
        <f>BK86+BK89</f>
        <v>0</v>
      </c>
    </row>
    <row r="86" spans="2:65" s="343" customFormat="1" ht="22.9" customHeight="1" x14ac:dyDescent="0.2">
      <c r="B86" s="344"/>
      <c r="D86" s="345" t="s">
        <v>514</v>
      </c>
      <c r="E86" s="353" t="s">
        <v>55</v>
      </c>
      <c r="F86" s="353" t="s">
        <v>524</v>
      </c>
      <c r="J86" s="354">
        <f>BK86</f>
        <v>0</v>
      </c>
      <c r="L86" s="344"/>
      <c r="M86" s="348"/>
      <c r="P86" s="349">
        <f>SUM(P87:P88)</f>
        <v>81.400000000000006</v>
      </c>
      <c r="R86" s="349">
        <f>SUM(R87:R88)</f>
        <v>0.33</v>
      </c>
      <c r="T86" s="350">
        <f>SUM(T87:T88)</f>
        <v>0</v>
      </c>
      <c r="AR86" s="345" t="s">
        <v>45</v>
      </c>
      <c r="AT86" s="351" t="s">
        <v>514</v>
      </c>
      <c r="AU86" s="351" t="s">
        <v>45</v>
      </c>
      <c r="AY86" s="345" t="s">
        <v>2874</v>
      </c>
      <c r="BK86" s="352">
        <f>SUM(BK87:BK88)</f>
        <v>0</v>
      </c>
    </row>
    <row r="87" spans="2:65" s="291" customFormat="1" ht="24.4" customHeight="1" x14ac:dyDescent="0.2">
      <c r="B87" s="292"/>
      <c r="C87" s="453" t="s">
        <v>45</v>
      </c>
      <c r="D87" s="453" t="s">
        <v>516</v>
      </c>
      <c r="E87" s="454" t="s">
        <v>1001</v>
      </c>
      <c r="F87" s="455" t="s">
        <v>1002</v>
      </c>
      <c r="G87" s="456" t="s">
        <v>223</v>
      </c>
      <c r="H87" s="457">
        <v>220</v>
      </c>
      <c r="I87" s="356"/>
      <c r="J87" s="465">
        <f>ROUND(I87*H87,2)</f>
        <v>0</v>
      </c>
      <c r="K87" s="455" t="s">
        <v>519</v>
      </c>
      <c r="L87" s="292"/>
      <c r="M87" s="357" t="s">
        <v>771</v>
      </c>
      <c r="N87" s="358" t="s">
        <v>2877</v>
      </c>
      <c r="O87" s="359">
        <v>0.37</v>
      </c>
      <c r="P87" s="359">
        <f>O87*H87</f>
        <v>81.400000000000006</v>
      </c>
      <c r="Q87" s="359">
        <v>1.5E-3</v>
      </c>
      <c r="R87" s="359">
        <f>Q87*H87</f>
        <v>0.33</v>
      </c>
      <c r="S87" s="359">
        <v>0</v>
      </c>
      <c r="T87" s="360">
        <f>S87*H87</f>
        <v>0</v>
      </c>
      <c r="AR87" s="361" t="s">
        <v>51</v>
      </c>
      <c r="AT87" s="361" t="s">
        <v>516</v>
      </c>
      <c r="AU87" s="361" t="s">
        <v>47</v>
      </c>
      <c r="AY87" s="284" t="s">
        <v>2874</v>
      </c>
      <c r="BE87" s="362">
        <f>IF(N87="základní",J87,0)</f>
        <v>0</v>
      </c>
      <c r="BF87" s="362">
        <f>IF(N87="snížená",J87,0)</f>
        <v>0</v>
      </c>
      <c r="BG87" s="362">
        <f>IF(N87="zákl. přenesená",J87,0)</f>
        <v>0</v>
      </c>
      <c r="BH87" s="362">
        <f>IF(N87="sníž. přenesená",J87,0)</f>
        <v>0</v>
      </c>
      <c r="BI87" s="362">
        <f>IF(N87="nulová",J87,0)</f>
        <v>0</v>
      </c>
      <c r="BJ87" s="284" t="s">
        <v>45</v>
      </c>
      <c r="BK87" s="362">
        <f>ROUND(I87*H87,2)</f>
        <v>0</v>
      </c>
      <c r="BL87" s="284" t="s">
        <v>51</v>
      </c>
      <c r="BM87" s="361" t="s">
        <v>4017</v>
      </c>
    </row>
    <row r="88" spans="2:65" s="291" customFormat="1" ht="12.75" x14ac:dyDescent="0.2">
      <c r="B88" s="292"/>
      <c r="D88" s="458" t="s">
        <v>3704</v>
      </c>
      <c r="F88" s="459" t="s">
        <v>4018</v>
      </c>
      <c r="I88" s="467"/>
      <c r="L88" s="292"/>
      <c r="M88" s="363"/>
      <c r="T88" s="364"/>
      <c r="AT88" s="284" t="s">
        <v>3704</v>
      </c>
      <c r="AU88" s="284" t="s">
        <v>47</v>
      </c>
    </row>
    <row r="89" spans="2:65" s="343" customFormat="1" ht="22.9" customHeight="1" x14ac:dyDescent="0.2">
      <c r="B89" s="344"/>
      <c r="D89" s="345" t="s">
        <v>514</v>
      </c>
      <c r="E89" s="353" t="s">
        <v>57</v>
      </c>
      <c r="F89" s="353" t="s">
        <v>531</v>
      </c>
      <c r="I89" s="468"/>
      <c r="J89" s="354">
        <f>BK89</f>
        <v>0</v>
      </c>
      <c r="L89" s="344"/>
      <c r="M89" s="348"/>
      <c r="P89" s="349">
        <f>SUM(P90:P95)</f>
        <v>7.9109999999999996</v>
      </c>
      <c r="R89" s="349">
        <f>SUM(R90:R95)</f>
        <v>0</v>
      </c>
      <c r="T89" s="350">
        <f>SUM(T90:T95)</f>
        <v>0.92500000000000004</v>
      </c>
      <c r="AR89" s="345" t="s">
        <v>45</v>
      </c>
      <c r="AT89" s="351" t="s">
        <v>514</v>
      </c>
      <c r="AU89" s="351" t="s">
        <v>45</v>
      </c>
      <c r="AY89" s="345" t="s">
        <v>2874</v>
      </c>
      <c r="BK89" s="352">
        <f>SUM(BK90:BK95)</f>
        <v>0</v>
      </c>
    </row>
    <row r="90" spans="2:65" s="291" customFormat="1" ht="55.5" customHeight="1" x14ac:dyDescent="0.2">
      <c r="B90" s="292"/>
      <c r="C90" s="453" t="s">
        <v>47</v>
      </c>
      <c r="D90" s="453" t="s">
        <v>516</v>
      </c>
      <c r="E90" s="454" t="s">
        <v>1003</v>
      </c>
      <c r="F90" s="455" t="s">
        <v>1004</v>
      </c>
      <c r="G90" s="456" t="s">
        <v>99</v>
      </c>
      <c r="H90" s="457">
        <v>6</v>
      </c>
      <c r="I90" s="356"/>
      <c r="J90" s="465">
        <f>ROUND(I90*H90,2)</f>
        <v>0</v>
      </c>
      <c r="K90" s="455" t="s">
        <v>519</v>
      </c>
      <c r="L90" s="292"/>
      <c r="M90" s="357" t="s">
        <v>771</v>
      </c>
      <c r="N90" s="358" t="s">
        <v>2877</v>
      </c>
      <c r="O90" s="359">
        <v>0.16</v>
      </c>
      <c r="P90" s="359">
        <f>O90*H90</f>
        <v>0.96</v>
      </c>
      <c r="Q90" s="359">
        <v>0</v>
      </c>
      <c r="R90" s="359">
        <f>Q90*H90</f>
        <v>0</v>
      </c>
      <c r="S90" s="359">
        <v>4.0000000000000001E-3</v>
      </c>
      <c r="T90" s="360">
        <f>S90*H90</f>
        <v>2.4E-2</v>
      </c>
      <c r="AR90" s="361" t="s">
        <v>51</v>
      </c>
      <c r="AT90" s="361" t="s">
        <v>516</v>
      </c>
      <c r="AU90" s="361" t="s">
        <v>47</v>
      </c>
      <c r="AY90" s="284" t="s">
        <v>2874</v>
      </c>
      <c r="BE90" s="362">
        <f>IF(N90="základní",J90,0)</f>
        <v>0</v>
      </c>
      <c r="BF90" s="362">
        <f>IF(N90="snížená",J90,0)</f>
        <v>0</v>
      </c>
      <c r="BG90" s="362">
        <f>IF(N90="zákl. přenesená",J90,0)</f>
        <v>0</v>
      </c>
      <c r="BH90" s="362">
        <f>IF(N90="sníž. přenesená",J90,0)</f>
        <v>0</v>
      </c>
      <c r="BI90" s="362">
        <f>IF(N90="nulová",J90,0)</f>
        <v>0</v>
      </c>
      <c r="BJ90" s="284" t="s">
        <v>45</v>
      </c>
      <c r="BK90" s="362">
        <f>ROUND(I90*H90,2)</f>
        <v>0</v>
      </c>
      <c r="BL90" s="284" t="s">
        <v>51</v>
      </c>
      <c r="BM90" s="361" t="s">
        <v>4019</v>
      </c>
    </row>
    <row r="91" spans="2:65" s="291" customFormat="1" ht="12.75" x14ac:dyDescent="0.2">
      <c r="B91" s="292"/>
      <c r="D91" s="458" t="s">
        <v>3704</v>
      </c>
      <c r="F91" s="459" t="s">
        <v>4020</v>
      </c>
      <c r="I91" s="467"/>
      <c r="L91" s="292"/>
      <c r="M91" s="363"/>
      <c r="T91" s="364"/>
      <c r="AT91" s="284" t="s">
        <v>3704</v>
      </c>
      <c r="AU91" s="284" t="s">
        <v>47</v>
      </c>
    </row>
    <row r="92" spans="2:65" s="291" customFormat="1" ht="55.5" customHeight="1" x14ac:dyDescent="0.2">
      <c r="B92" s="292"/>
      <c r="C92" s="453" t="s">
        <v>4021</v>
      </c>
      <c r="D92" s="453" t="s">
        <v>516</v>
      </c>
      <c r="E92" s="454" t="s">
        <v>1005</v>
      </c>
      <c r="F92" s="455" t="s">
        <v>1006</v>
      </c>
      <c r="G92" s="456" t="s">
        <v>99</v>
      </c>
      <c r="H92" s="457">
        <v>25</v>
      </c>
      <c r="I92" s="356"/>
      <c r="J92" s="465">
        <f>ROUND(I92*H92,2)</f>
        <v>0</v>
      </c>
      <c r="K92" s="455" t="s">
        <v>519</v>
      </c>
      <c r="L92" s="292"/>
      <c r="M92" s="357" t="s">
        <v>771</v>
      </c>
      <c r="N92" s="358" t="s">
        <v>2877</v>
      </c>
      <c r="O92" s="359">
        <v>0.21299999999999999</v>
      </c>
      <c r="P92" s="359">
        <f>O92*H92</f>
        <v>5.3250000000000002</v>
      </c>
      <c r="Q92" s="359">
        <v>0</v>
      </c>
      <c r="R92" s="359">
        <f>Q92*H92</f>
        <v>0</v>
      </c>
      <c r="S92" s="359">
        <v>2.5000000000000001E-2</v>
      </c>
      <c r="T92" s="360">
        <f>S92*H92</f>
        <v>0.625</v>
      </c>
      <c r="AR92" s="361" t="s">
        <v>51</v>
      </c>
      <c r="AT92" s="361" t="s">
        <v>516</v>
      </c>
      <c r="AU92" s="361" t="s">
        <v>47</v>
      </c>
      <c r="AY92" s="284" t="s">
        <v>2874</v>
      </c>
      <c r="BE92" s="362">
        <f>IF(N92="základní",J92,0)</f>
        <v>0</v>
      </c>
      <c r="BF92" s="362">
        <f>IF(N92="snížená",J92,0)</f>
        <v>0</v>
      </c>
      <c r="BG92" s="362">
        <f>IF(N92="zákl. přenesená",J92,0)</f>
        <v>0</v>
      </c>
      <c r="BH92" s="362">
        <f>IF(N92="sníž. přenesená",J92,0)</f>
        <v>0</v>
      </c>
      <c r="BI92" s="362">
        <f>IF(N92="nulová",J92,0)</f>
        <v>0</v>
      </c>
      <c r="BJ92" s="284" t="s">
        <v>45</v>
      </c>
      <c r="BK92" s="362">
        <f>ROUND(I92*H92,2)</f>
        <v>0</v>
      </c>
      <c r="BL92" s="284" t="s">
        <v>51</v>
      </c>
      <c r="BM92" s="361" t="s">
        <v>4022</v>
      </c>
    </row>
    <row r="93" spans="2:65" s="291" customFormat="1" ht="12.75" x14ac:dyDescent="0.2">
      <c r="B93" s="292"/>
      <c r="D93" s="458" t="s">
        <v>3704</v>
      </c>
      <c r="F93" s="459" t="s">
        <v>4023</v>
      </c>
      <c r="I93" s="467"/>
      <c r="L93" s="292"/>
      <c r="M93" s="363"/>
      <c r="T93" s="364"/>
      <c r="AT93" s="284" t="s">
        <v>3704</v>
      </c>
      <c r="AU93" s="284" t="s">
        <v>47</v>
      </c>
    </row>
    <row r="94" spans="2:65" s="291" customFormat="1" ht="55.5" customHeight="1" x14ac:dyDescent="0.2">
      <c r="B94" s="292"/>
      <c r="C94" s="453" t="s">
        <v>4024</v>
      </c>
      <c r="D94" s="453" t="s">
        <v>516</v>
      </c>
      <c r="E94" s="454" t="s">
        <v>1007</v>
      </c>
      <c r="F94" s="455" t="s">
        <v>1008</v>
      </c>
      <c r="G94" s="456" t="s">
        <v>99</v>
      </c>
      <c r="H94" s="457">
        <v>2</v>
      </c>
      <c r="I94" s="356"/>
      <c r="J94" s="465">
        <f>ROUND(I94*H94,2)</f>
        <v>0</v>
      </c>
      <c r="K94" s="455" t="s">
        <v>519</v>
      </c>
      <c r="L94" s="292"/>
      <c r="M94" s="357" t="s">
        <v>771</v>
      </c>
      <c r="N94" s="358" t="s">
        <v>2877</v>
      </c>
      <c r="O94" s="359">
        <v>0.81299999999999994</v>
      </c>
      <c r="P94" s="359">
        <f>O94*H94</f>
        <v>1.6259999999999999</v>
      </c>
      <c r="Q94" s="359">
        <v>0</v>
      </c>
      <c r="R94" s="359">
        <f>Q94*H94</f>
        <v>0</v>
      </c>
      <c r="S94" s="359">
        <v>0.13800000000000001</v>
      </c>
      <c r="T94" s="360">
        <f>S94*H94</f>
        <v>0.27600000000000002</v>
      </c>
      <c r="AR94" s="361" t="s">
        <v>51</v>
      </c>
      <c r="AT94" s="361" t="s">
        <v>516</v>
      </c>
      <c r="AU94" s="361" t="s">
        <v>47</v>
      </c>
      <c r="AY94" s="284" t="s">
        <v>2874</v>
      </c>
      <c r="BE94" s="362">
        <f>IF(N94="základní",J94,0)</f>
        <v>0</v>
      </c>
      <c r="BF94" s="362">
        <f>IF(N94="snížená",J94,0)</f>
        <v>0</v>
      </c>
      <c r="BG94" s="362">
        <f>IF(N94="zákl. přenesená",J94,0)</f>
        <v>0</v>
      </c>
      <c r="BH94" s="362">
        <f>IF(N94="sníž. přenesená",J94,0)</f>
        <v>0</v>
      </c>
      <c r="BI94" s="362">
        <f>IF(N94="nulová",J94,0)</f>
        <v>0</v>
      </c>
      <c r="BJ94" s="284" t="s">
        <v>45</v>
      </c>
      <c r="BK94" s="362">
        <f>ROUND(I94*H94,2)</f>
        <v>0</v>
      </c>
      <c r="BL94" s="284" t="s">
        <v>51</v>
      </c>
      <c r="BM94" s="361" t="s">
        <v>4025</v>
      </c>
    </row>
    <row r="95" spans="2:65" s="291" customFormat="1" ht="12.75" x14ac:dyDescent="0.2">
      <c r="B95" s="292"/>
      <c r="D95" s="458" t="s">
        <v>3704</v>
      </c>
      <c r="F95" s="459" t="s">
        <v>4026</v>
      </c>
      <c r="I95" s="467"/>
      <c r="L95" s="292"/>
      <c r="M95" s="363"/>
      <c r="T95" s="364"/>
      <c r="AT95" s="284" t="s">
        <v>3704</v>
      </c>
      <c r="AU95" s="284" t="s">
        <v>47</v>
      </c>
    </row>
    <row r="96" spans="2:65" s="343" customFormat="1" ht="25.9" customHeight="1" x14ac:dyDescent="0.2">
      <c r="B96" s="344"/>
      <c r="D96" s="345" t="s">
        <v>514</v>
      </c>
      <c r="E96" s="346" t="s">
        <v>14</v>
      </c>
      <c r="F96" s="346" t="s">
        <v>547</v>
      </c>
      <c r="I96" s="468"/>
      <c r="J96" s="347">
        <f>BK96</f>
        <v>0</v>
      </c>
      <c r="L96" s="344"/>
      <c r="M96" s="348"/>
      <c r="P96" s="349">
        <f>P97</f>
        <v>129.029</v>
      </c>
      <c r="R96" s="349">
        <f>R97</f>
        <v>1.7992099999999995</v>
      </c>
      <c r="T96" s="350">
        <f>T97</f>
        <v>0</v>
      </c>
      <c r="AR96" s="345" t="s">
        <v>47</v>
      </c>
      <c r="AT96" s="351" t="s">
        <v>514</v>
      </c>
      <c r="AU96" s="351" t="s">
        <v>2873</v>
      </c>
      <c r="AY96" s="345" t="s">
        <v>2874</v>
      </c>
      <c r="BK96" s="352">
        <f>BK97</f>
        <v>0</v>
      </c>
    </row>
    <row r="97" spans="2:65" s="343" customFormat="1" ht="22.9" customHeight="1" x14ac:dyDescent="0.2">
      <c r="B97" s="344"/>
      <c r="D97" s="345" t="s">
        <v>514</v>
      </c>
      <c r="E97" s="353" t="s">
        <v>1009</v>
      </c>
      <c r="F97" s="353" t="s">
        <v>1010</v>
      </c>
      <c r="I97" s="468"/>
      <c r="J97" s="354">
        <f>BK97</f>
        <v>0</v>
      </c>
      <c r="L97" s="344"/>
      <c r="M97" s="348"/>
      <c r="P97" s="349">
        <f>SUM(P98:P163)</f>
        <v>129.029</v>
      </c>
      <c r="R97" s="349">
        <f>SUM(R98:R163)</f>
        <v>1.7992099999999995</v>
      </c>
      <c r="T97" s="350">
        <f>SUM(T98:T163)</f>
        <v>0</v>
      </c>
      <c r="AR97" s="345" t="s">
        <v>47</v>
      </c>
      <c r="AT97" s="351" t="s">
        <v>514</v>
      </c>
      <c r="AU97" s="351" t="s">
        <v>45</v>
      </c>
      <c r="AY97" s="345" t="s">
        <v>2874</v>
      </c>
      <c r="BK97" s="352">
        <f>SUM(BK98:BK163)</f>
        <v>0</v>
      </c>
    </row>
    <row r="98" spans="2:65" s="291" customFormat="1" ht="24.4" customHeight="1" x14ac:dyDescent="0.2">
      <c r="B98" s="292"/>
      <c r="C98" s="453" t="s">
        <v>3970</v>
      </c>
      <c r="D98" s="453" t="s">
        <v>516</v>
      </c>
      <c r="E98" s="454" t="s">
        <v>1011</v>
      </c>
      <c r="F98" s="455" t="s">
        <v>1012</v>
      </c>
      <c r="G98" s="456" t="s">
        <v>99</v>
      </c>
      <c r="H98" s="457">
        <v>29</v>
      </c>
      <c r="I98" s="356"/>
      <c r="J98" s="465">
        <f>ROUND(I98*H98,2)</f>
        <v>0</v>
      </c>
      <c r="K98" s="455" t="s">
        <v>519</v>
      </c>
      <c r="L98" s="292"/>
      <c r="M98" s="357" t="s">
        <v>771</v>
      </c>
      <c r="N98" s="358" t="s">
        <v>2877</v>
      </c>
      <c r="O98" s="359">
        <v>0.50800000000000001</v>
      </c>
      <c r="P98" s="359">
        <f>O98*H98</f>
        <v>14.731999999999999</v>
      </c>
      <c r="Q98" s="359">
        <v>0</v>
      </c>
      <c r="R98" s="359">
        <f>Q98*H98</f>
        <v>0</v>
      </c>
      <c r="S98" s="359">
        <v>0</v>
      </c>
      <c r="T98" s="360">
        <f>S98*H98</f>
        <v>0</v>
      </c>
      <c r="AR98" s="361" t="s">
        <v>2222</v>
      </c>
      <c r="AT98" s="361" t="s">
        <v>516</v>
      </c>
      <c r="AU98" s="361" t="s">
        <v>47</v>
      </c>
      <c r="AY98" s="284" t="s">
        <v>2874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2222</v>
      </c>
      <c r="BM98" s="361" t="s">
        <v>4027</v>
      </c>
    </row>
    <row r="99" spans="2:65" s="291" customFormat="1" ht="12.75" x14ac:dyDescent="0.2">
      <c r="B99" s="292"/>
      <c r="D99" s="458" t="s">
        <v>3704</v>
      </c>
      <c r="F99" s="459" t="s">
        <v>4028</v>
      </c>
      <c r="I99" s="467"/>
      <c r="L99" s="292"/>
      <c r="M99" s="363"/>
      <c r="T99" s="364"/>
      <c r="AT99" s="284" t="s">
        <v>3704</v>
      </c>
      <c r="AU99" s="284" t="s">
        <v>47</v>
      </c>
    </row>
    <row r="100" spans="2:65" s="291" customFormat="1" ht="24.4" customHeight="1" x14ac:dyDescent="0.2">
      <c r="B100" s="292"/>
      <c r="C100" s="460" t="s">
        <v>3858</v>
      </c>
      <c r="D100" s="460" t="s">
        <v>550</v>
      </c>
      <c r="E100" s="461" t="s">
        <v>4029</v>
      </c>
      <c r="F100" s="462" t="s">
        <v>4030</v>
      </c>
      <c r="G100" s="463" t="s">
        <v>99</v>
      </c>
      <c r="H100" s="464">
        <v>6</v>
      </c>
      <c r="I100" s="365"/>
      <c r="J100" s="466">
        <f>ROUND(I100*H100,2)</f>
        <v>0</v>
      </c>
      <c r="K100" s="462" t="s">
        <v>519</v>
      </c>
      <c r="L100" s="366"/>
      <c r="M100" s="367" t="s">
        <v>771</v>
      </c>
      <c r="N100" s="368" t="s">
        <v>2877</v>
      </c>
      <c r="O100" s="359">
        <v>0</v>
      </c>
      <c r="P100" s="359">
        <f>O100*H100</f>
        <v>0</v>
      </c>
      <c r="Q100" s="359">
        <v>2.2000000000000001E-4</v>
      </c>
      <c r="R100" s="359">
        <f>Q100*H100</f>
        <v>1.32E-3</v>
      </c>
      <c r="S100" s="359">
        <v>0</v>
      </c>
      <c r="T100" s="360">
        <f>S100*H100</f>
        <v>0</v>
      </c>
      <c r="AR100" s="361" t="s">
        <v>2918</v>
      </c>
      <c r="AT100" s="361" t="s">
        <v>550</v>
      </c>
      <c r="AU100" s="361" t="s">
        <v>47</v>
      </c>
      <c r="AY100" s="284" t="s">
        <v>2874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2222</v>
      </c>
      <c r="BM100" s="361" t="s">
        <v>4031</v>
      </c>
    </row>
    <row r="101" spans="2:65" s="291" customFormat="1" ht="24.4" customHeight="1" x14ac:dyDescent="0.2">
      <c r="B101" s="292"/>
      <c r="C101" s="460" t="s">
        <v>4032</v>
      </c>
      <c r="D101" s="460" t="s">
        <v>550</v>
      </c>
      <c r="E101" s="461" t="s">
        <v>1013</v>
      </c>
      <c r="F101" s="462" t="s">
        <v>1014</v>
      </c>
      <c r="G101" s="463" t="s">
        <v>99</v>
      </c>
      <c r="H101" s="464">
        <v>29</v>
      </c>
      <c r="I101" s="365"/>
      <c r="J101" s="466">
        <f>ROUND(I101*H101,2)</f>
        <v>0</v>
      </c>
      <c r="K101" s="462" t="s">
        <v>771</v>
      </c>
      <c r="L101" s="366"/>
      <c r="M101" s="367" t="s">
        <v>771</v>
      </c>
      <c r="N101" s="368" t="s">
        <v>2877</v>
      </c>
      <c r="O101" s="359">
        <v>0</v>
      </c>
      <c r="P101" s="359">
        <f>O101*H101</f>
        <v>0</v>
      </c>
      <c r="Q101" s="359">
        <v>0</v>
      </c>
      <c r="R101" s="359">
        <f>Q101*H101</f>
        <v>0</v>
      </c>
      <c r="S101" s="359">
        <v>0</v>
      </c>
      <c r="T101" s="360">
        <f>S101*H101</f>
        <v>0</v>
      </c>
      <c r="AR101" s="361" t="s">
        <v>2918</v>
      </c>
      <c r="AT101" s="361" t="s">
        <v>550</v>
      </c>
      <c r="AU101" s="361" t="s">
        <v>47</v>
      </c>
      <c r="AY101" s="284" t="s">
        <v>2874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2222</v>
      </c>
      <c r="BM101" s="361" t="s">
        <v>4033</v>
      </c>
    </row>
    <row r="102" spans="2:65" s="291" customFormat="1" ht="24.4" customHeight="1" x14ac:dyDescent="0.2">
      <c r="B102" s="292"/>
      <c r="C102" s="453" t="s">
        <v>4034</v>
      </c>
      <c r="D102" s="453" t="s">
        <v>516</v>
      </c>
      <c r="E102" s="454" t="s">
        <v>1015</v>
      </c>
      <c r="F102" s="455" t="s">
        <v>1016</v>
      </c>
      <c r="G102" s="456" t="s">
        <v>99</v>
      </c>
      <c r="H102" s="457">
        <v>1</v>
      </c>
      <c r="I102" s="356"/>
      <c r="J102" s="465">
        <f>ROUND(I102*H102,2)</f>
        <v>0</v>
      </c>
      <c r="K102" s="455" t="s">
        <v>519</v>
      </c>
      <c r="L102" s="292"/>
      <c r="M102" s="357" t="s">
        <v>771</v>
      </c>
      <c r="N102" s="358" t="s">
        <v>2877</v>
      </c>
      <c r="O102" s="359">
        <v>0.71899999999999997</v>
      </c>
      <c r="P102" s="359">
        <f>O102*H102</f>
        <v>0.71899999999999997</v>
      </c>
      <c r="Q102" s="359">
        <v>0</v>
      </c>
      <c r="R102" s="359">
        <f>Q102*H102</f>
        <v>0</v>
      </c>
      <c r="S102" s="359">
        <v>0</v>
      </c>
      <c r="T102" s="360">
        <f>S102*H102</f>
        <v>0</v>
      </c>
      <c r="AR102" s="361" t="s">
        <v>2222</v>
      </c>
      <c r="AT102" s="361" t="s">
        <v>516</v>
      </c>
      <c r="AU102" s="361" t="s">
        <v>47</v>
      </c>
      <c r="AY102" s="284" t="s">
        <v>2874</v>
      </c>
      <c r="BE102" s="362">
        <f>IF(N102="základní",J102,0)</f>
        <v>0</v>
      </c>
      <c r="BF102" s="362">
        <f>IF(N102="snížená",J102,0)</f>
        <v>0</v>
      </c>
      <c r="BG102" s="362">
        <f>IF(N102="zákl. přenesená",J102,0)</f>
        <v>0</v>
      </c>
      <c r="BH102" s="362">
        <f>IF(N102="sníž. přenesená",J102,0)</f>
        <v>0</v>
      </c>
      <c r="BI102" s="362">
        <f>IF(N102="nulová",J102,0)</f>
        <v>0</v>
      </c>
      <c r="BJ102" s="284" t="s">
        <v>45</v>
      </c>
      <c r="BK102" s="362">
        <f>ROUND(I102*H102,2)</f>
        <v>0</v>
      </c>
      <c r="BL102" s="284" t="s">
        <v>2222</v>
      </c>
      <c r="BM102" s="361" t="s">
        <v>4035</v>
      </c>
    </row>
    <row r="103" spans="2:65" s="291" customFormat="1" ht="12.75" x14ac:dyDescent="0.2">
      <c r="B103" s="292"/>
      <c r="D103" s="458" t="s">
        <v>3704</v>
      </c>
      <c r="F103" s="459" t="s">
        <v>4036</v>
      </c>
      <c r="I103" s="467"/>
      <c r="L103" s="292"/>
      <c r="M103" s="363"/>
      <c r="T103" s="364"/>
      <c r="AT103" s="284" t="s">
        <v>3704</v>
      </c>
      <c r="AU103" s="284" t="s">
        <v>47</v>
      </c>
    </row>
    <row r="104" spans="2:65" s="291" customFormat="1" ht="16.5" customHeight="1" x14ac:dyDescent="0.2">
      <c r="B104" s="292"/>
      <c r="C104" s="460" t="s">
        <v>4037</v>
      </c>
      <c r="D104" s="460" t="s">
        <v>550</v>
      </c>
      <c r="E104" s="461" t="s">
        <v>1017</v>
      </c>
      <c r="F104" s="462" t="s">
        <v>1018</v>
      </c>
      <c r="G104" s="463" t="s">
        <v>99</v>
      </c>
      <c r="H104" s="464">
        <v>1</v>
      </c>
      <c r="I104" s="365"/>
      <c r="J104" s="466">
        <f>ROUND(I104*H104,2)</f>
        <v>0</v>
      </c>
      <c r="K104" s="462" t="s">
        <v>771</v>
      </c>
      <c r="L104" s="366"/>
      <c r="M104" s="367" t="s">
        <v>771</v>
      </c>
      <c r="N104" s="368" t="s">
        <v>2877</v>
      </c>
      <c r="O104" s="359">
        <v>0</v>
      </c>
      <c r="P104" s="359">
        <f>O104*H104</f>
        <v>0</v>
      </c>
      <c r="Q104" s="359">
        <v>0</v>
      </c>
      <c r="R104" s="359">
        <f>Q104*H104</f>
        <v>0</v>
      </c>
      <c r="S104" s="359">
        <v>0</v>
      </c>
      <c r="T104" s="360">
        <f>S104*H104</f>
        <v>0</v>
      </c>
      <c r="AR104" s="361" t="s">
        <v>2918</v>
      </c>
      <c r="AT104" s="361" t="s">
        <v>550</v>
      </c>
      <c r="AU104" s="361" t="s">
        <v>47</v>
      </c>
      <c r="AY104" s="284" t="s">
        <v>2874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2222</v>
      </c>
      <c r="BM104" s="361" t="s">
        <v>4038</v>
      </c>
    </row>
    <row r="105" spans="2:65" s="291" customFormat="1" ht="24.4" customHeight="1" x14ac:dyDescent="0.2">
      <c r="B105" s="292"/>
      <c r="C105" s="453" t="s">
        <v>2830</v>
      </c>
      <c r="D105" s="453" t="s">
        <v>516</v>
      </c>
      <c r="E105" s="454" t="s">
        <v>1019</v>
      </c>
      <c r="F105" s="455" t="s">
        <v>1020</v>
      </c>
      <c r="G105" s="456" t="s">
        <v>99</v>
      </c>
      <c r="H105" s="457">
        <v>3</v>
      </c>
      <c r="I105" s="356"/>
      <c r="J105" s="465">
        <f>ROUND(I105*H105,2)</f>
        <v>0</v>
      </c>
      <c r="K105" s="455" t="s">
        <v>519</v>
      </c>
      <c r="L105" s="292"/>
      <c r="M105" s="357" t="s">
        <v>771</v>
      </c>
      <c r="N105" s="358" t="s">
        <v>2877</v>
      </c>
      <c r="O105" s="359">
        <v>1.353</v>
      </c>
      <c r="P105" s="359">
        <f>O105*H105</f>
        <v>4.0590000000000002</v>
      </c>
      <c r="Q105" s="359">
        <v>0</v>
      </c>
      <c r="R105" s="359">
        <f>Q105*H105</f>
        <v>0</v>
      </c>
      <c r="S105" s="359">
        <v>0</v>
      </c>
      <c r="T105" s="360">
        <f>S105*H105</f>
        <v>0</v>
      </c>
      <c r="AR105" s="361" t="s">
        <v>2222</v>
      </c>
      <c r="AT105" s="361" t="s">
        <v>516</v>
      </c>
      <c r="AU105" s="361" t="s">
        <v>47</v>
      </c>
      <c r="AY105" s="284" t="s">
        <v>2874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2222</v>
      </c>
      <c r="BM105" s="361" t="s">
        <v>4039</v>
      </c>
    </row>
    <row r="106" spans="2:65" s="291" customFormat="1" ht="12.75" x14ac:dyDescent="0.2">
      <c r="B106" s="292"/>
      <c r="D106" s="458" t="s">
        <v>3704</v>
      </c>
      <c r="F106" s="459" t="s">
        <v>4040</v>
      </c>
      <c r="I106" s="467"/>
      <c r="L106" s="292"/>
      <c r="M106" s="363"/>
      <c r="T106" s="364"/>
      <c r="AT106" s="284" t="s">
        <v>3704</v>
      </c>
      <c r="AU106" s="284" t="s">
        <v>47</v>
      </c>
    </row>
    <row r="107" spans="2:65" s="291" customFormat="1" ht="16.5" customHeight="1" x14ac:dyDescent="0.2">
      <c r="B107" s="292"/>
      <c r="C107" s="460" t="s">
        <v>4041</v>
      </c>
      <c r="D107" s="460" t="s">
        <v>550</v>
      </c>
      <c r="E107" s="461" t="s">
        <v>1021</v>
      </c>
      <c r="F107" s="462" t="s">
        <v>1022</v>
      </c>
      <c r="G107" s="463" t="s">
        <v>99</v>
      </c>
      <c r="H107" s="464">
        <v>3</v>
      </c>
      <c r="I107" s="365"/>
      <c r="J107" s="466">
        <f>ROUND(I107*H107,2)</f>
        <v>0</v>
      </c>
      <c r="K107" s="462" t="s">
        <v>771</v>
      </c>
      <c r="L107" s="366"/>
      <c r="M107" s="367" t="s">
        <v>771</v>
      </c>
      <c r="N107" s="368" t="s">
        <v>2877</v>
      </c>
      <c r="O107" s="359">
        <v>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60">
        <f>S107*H107</f>
        <v>0</v>
      </c>
      <c r="AR107" s="361" t="s">
        <v>2918</v>
      </c>
      <c r="AT107" s="361" t="s">
        <v>550</v>
      </c>
      <c r="AU107" s="361" t="s">
        <v>47</v>
      </c>
      <c r="AY107" s="284" t="s">
        <v>2874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2222</v>
      </c>
      <c r="BM107" s="361" t="s">
        <v>4042</v>
      </c>
    </row>
    <row r="108" spans="2:65" s="291" customFormat="1" ht="37.9" customHeight="1" x14ac:dyDescent="0.2">
      <c r="B108" s="292"/>
      <c r="C108" s="453" t="s">
        <v>3955</v>
      </c>
      <c r="D108" s="453" t="s">
        <v>516</v>
      </c>
      <c r="E108" s="454" t="s">
        <v>1023</v>
      </c>
      <c r="F108" s="455" t="s">
        <v>1024</v>
      </c>
      <c r="G108" s="456" t="s">
        <v>99</v>
      </c>
      <c r="H108" s="457">
        <v>5</v>
      </c>
      <c r="I108" s="356"/>
      <c r="J108" s="465">
        <f>ROUND(I108*H108,2)</f>
        <v>0</v>
      </c>
      <c r="K108" s="455" t="s">
        <v>619</v>
      </c>
      <c r="L108" s="292"/>
      <c r="M108" s="357" t="s">
        <v>771</v>
      </c>
      <c r="N108" s="358" t="s">
        <v>2877</v>
      </c>
      <c r="O108" s="359">
        <v>0.84599999999999997</v>
      </c>
      <c r="P108" s="359">
        <f>O108*H108</f>
        <v>4.2299999999999995</v>
      </c>
      <c r="Q108" s="359">
        <v>0</v>
      </c>
      <c r="R108" s="359">
        <f>Q108*H108</f>
        <v>0</v>
      </c>
      <c r="S108" s="359">
        <v>0</v>
      </c>
      <c r="T108" s="360">
        <f>S108*H108</f>
        <v>0</v>
      </c>
      <c r="AR108" s="361" t="s">
        <v>2222</v>
      </c>
      <c r="AT108" s="361" t="s">
        <v>516</v>
      </c>
      <c r="AU108" s="361" t="s">
        <v>47</v>
      </c>
      <c r="AY108" s="284" t="s">
        <v>2874</v>
      </c>
      <c r="BE108" s="362">
        <f>IF(N108="základní",J108,0)</f>
        <v>0</v>
      </c>
      <c r="BF108" s="362">
        <f>IF(N108="snížená",J108,0)</f>
        <v>0</v>
      </c>
      <c r="BG108" s="362">
        <f>IF(N108="zákl. přenesená",J108,0)</f>
        <v>0</v>
      </c>
      <c r="BH108" s="362">
        <f>IF(N108="sníž. přenesená",J108,0)</f>
        <v>0</v>
      </c>
      <c r="BI108" s="362">
        <f>IF(N108="nulová",J108,0)</f>
        <v>0</v>
      </c>
      <c r="BJ108" s="284" t="s">
        <v>45</v>
      </c>
      <c r="BK108" s="362">
        <f>ROUND(I108*H108,2)</f>
        <v>0</v>
      </c>
      <c r="BL108" s="284" t="s">
        <v>2222</v>
      </c>
      <c r="BM108" s="361" t="s">
        <v>4043</v>
      </c>
    </row>
    <row r="109" spans="2:65" s="291" customFormat="1" ht="12.75" x14ac:dyDescent="0.2">
      <c r="B109" s="292"/>
      <c r="D109" s="458" t="s">
        <v>3704</v>
      </c>
      <c r="F109" s="459" t="s">
        <v>4044</v>
      </c>
      <c r="I109" s="467"/>
      <c r="L109" s="292"/>
      <c r="M109" s="363"/>
      <c r="T109" s="364"/>
      <c r="AT109" s="284" t="s">
        <v>3704</v>
      </c>
      <c r="AU109" s="284" t="s">
        <v>47</v>
      </c>
    </row>
    <row r="110" spans="2:65" s="291" customFormat="1" ht="16.5" customHeight="1" x14ac:dyDescent="0.2">
      <c r="B110" s="292"/>
      <c r="C110" s="460" t="s">
        <v>3958</v>
      </c>
      <c r="D110" s="460" t="s">
        <v>550</v>
      </c>
      <c r="E110" s="461" t="s">
        <v>1025</v>
      </c>
      <c r="F110" s="462" t="s">
        <v>1026</v>
      </c>
      <c r="G110" s="463" t="s">
        <v>99</v>
      </c>
      <c r="H110" s="464">
        <v>5</v>
      </c>
      <c r="I110" s="365"/>
      <c r="J110" s="466">
        <f>ROUND(I110*H110,2)</f>
        <v>0</v>
      </c>
      <c r="K110" s="462" t="s">
        <v>771</v>
      </c>
      <c r="L110" s="366"/>
      <c r="M110" s="367" t="s">
        <v>771</v>
      </c>
      <c r="N110" s="368" t="s">
        <v>2877</v>
      </c>
      <c r="O110" s="359">
        <v>0</v>
      </c>
      <c r="P110" s="359">
        <f>O110*H110</f>
        <v>0</v>
      </c>
      <c r="Q110" s="359">
        <v>0</v>
      </c>
      <c r="R110" s="359">
        <f>Q110*H110</f>
        <v>0</v>
      </c>
      <c r="S110" s="359">
        <v>0</v>
      </c>
      <c r="T110" s="360">
        <f>S110*H110</f>
        <v>0</v>
      </c>
      <c r="AR110" s="361" t="s">
        <v>2918</v>
      </c>
      <c r="AT110" s="361" t="s">
        <v>550</v>
      </c>
      <c r="AU110" s="361" t="s">
        <v>47</v>
      </c>
      <c r="AY110" s="284" t="s">
        <v>2874</v>
      </c>
      <c r="BE110" s="362">
        <f>IF(N110="základní",J110,0)</f>
        <v>0</v>
      </c>
      <c r="BF110" s="362">
        <f>IF(N110="snížená",J110,0)</f>
        <v>0</v>
      </c>
      <c r="BG110" s="362">
        <f>IF(N110="zákl. přenesená",J110,0)</f>
        <v>0</v>
      </c>
      <c r="BH110" s="362">
        <f>IF(N110="sníž. přenesená",J110,0)</f>
        <v>0</v>
      </c>
      <c r="BI110" s="362">
        <f>IF(N110="nulová",J110,0)</f>
        <v>0</v>
      </c>
      <c r="BJ110" s="284" t="s">
        <v>45</v>
      </c>
      <c r="BK110" s="362">
        <f>ROUND(I110*H110,2)</f>
        <v>0</v>
      </c>
      <c r="BL110" s="284" t="s">
        <v>2222</v>
      </c>
      <c r="BM110" s="361" t="s">
        <v>4045</v>
      </c>
    </row>
    <row r="111" spans="2:65" s="291" customFormat="1" ht="33" customHeight="1" x14ac:dyDescent="0.2">
      <c r="B111" s="292"/>
      <c r="C111" s="453" t="s">
        <v>4046</v>
      </c>
      <c r="D111" s="453" t="s">
        <v>516</v>
      </c>
      <c r="E111" s="454" t="s">
        <v>1027</v>
      </c>
      <c r="F111" s="455" t="s">
        <v>1028</v>
      </c>
      <c r="G111" s="456" t="s">
        <v>223</v>
      </c>
      <c r="H111" s="457">
        <v>5</v>
      </c>
      <c r="I111" s="356"/>
      <c r="J111" s="465">
        <f>ROUND(I111*H111,2)</f>
        <v>0</v>
      </c>
      <c r="K111" s="455" t="s">
        <v>519</v>
      </c>
      <c r="L111" s="292"/>
      <c r="M111" s="357" t="s">
        <v>771</v>
      </c>
      <c r="N111" s="358" t="s">
        <v>2877</v>
      </c>
      <c r="O111" s="359">
        <v>0.51900000000000002</v>
      </c>
      <c r="P111" s="359">
        <f>O111*H111</f>
        <v>2.5950000000000002</v>
      </c>
      <c r="Q111" s="359">
        <v>6.1700000000000001E-3</v>
      </c>
      <c r="R111" s="359">
        <f>Q111*H111</f>
        <v>3.0850000000000002E-2</v>
      </c>
      <c r="S111" s="359">
        <v>0</v>
      </c>
      <c r="T111" s="360">
        <f>S111*H111</f>
        <v>0</v>
      </c>
      <c r="AR111" s="361" t="s">
        <v>2222</v>
      </c>
      <c r="AT111" s="361" t="s">
        <v>516</v>
      </c>
      <c r="AU111" s="361" t="s">
        <v>47</v>
      </c>
      <c r="AY111" s="284" t="s">
        <v>2874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2222</v>
      </c>
      <c r="BM111" s="361" t="s">
        <v>4047</v>
      </c>
    </row>
    <row r="112" spans="2:65" s="291" customFormat="1" ht="12.75" x14ac:dyDescent="0.2">
      <c r="B112" s="292"/>
      <c r="D112" s="458" t="s">
        <v>3704</v>
      </c>
      <c r="F112" s="459" t="s">
        <v>4048</v>
      </c>
      <c r="I112" s="467"/>
      <c r="L112" s="292"/>
      <c r="M112" s="363"/>
      <c r="T112" s="364"/>
      <c r="AT112" s="284" t="s">
        <v>3704</v>
      </c>
      <c r="AU112" s="284" t="s">
        <v>47</v>
      </c>
    </row>
    <row r="113" spans="2:65" s="291" customFormat="1" ht="33" customHeight="1" x14ac:dyDescent="0.2">
      <c r="B113" s="292"/>
      <c r="C113" s="453" t="s">
        <v>4049</v>
      </c>
      <c r="D113" s="453" t="s">
        <v>516</v>
      </c>
      <c r="E113" s="454" t="s">
        <v>1029</v>
      </c>
      <c r="F113" s="455" t="s">
        <v>1030</v>
      </c>
      <c r="G113" s="456" t="s">
        <v>223</v>
      </c>
      <c r="H113" s="457">
        <v>35</v>
      </c>
      <c r="I113" s="356"/>
      <c r="J113" s="465">
        <f>ROUND(I113*H113,2)</f>
        <v>0</v>
      </c>
      <c r="K113" s="455" t="s">
        <v>519</v>
      </c>
      <c r="L113" s="292"/>
      <c r="M113" s="357" t="s">
        <v>771</v>
      </c>
      <c r="N113" s="358" t="s">
        <v>2877</v>
      </c>
      <c r="O113" s="359">
        <v>0.75600000000000001</v>
      </c>
      <c r="P113" s="359">
        <f>O113*H113</f>
        <v>26.46</v>
      </c>
      <c r="Q113" s="359">
        <v>8.3999999999999995E-3</v>
      </c>
      <c r="R113" s="359">
        <f>Q113*H113</f>
        <v>0.29399999999999998</v>
      </c>
      <c r="S113" s="359">
        <v>0</v>
      </c>
      <c r="T113" s="360">
        <f>S113*H113</f>
        <v>0</v>
      </c>
      <c r="AR113" s="361" t="s">
        <v>2222</v>
      </c>
      <c r="AT113" s="361" t="s">
        <v>516</v>
      </c>
      <c r="AU113" s="361" t="s">
        <v>47</v>
      </c>
      <c r="AY113" s="284" t="s">
        <v>2874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2222</v>
      </c>
      <c r="BM113" s="361" t="s">
        <v>4050</v>
      </c>
    </row>
    <row r="114" spans="2:65" s="291" customFormat="1" ht="12.75" x14ac:dyDescent="0.2">
      <c r="B114" s="292"/>
      <c r="D114" s="458" t="s">
        <v>3704</v>
      </c>
      <c r="F114" s="459" t="s">
        <v>4051</v>
      </c>
      <c r="I114" s="467"/>
      <c r="L114" s="292"/>
      <c r="M114" s="363"/>
      <c r="T114" s="364"/>
      <c r="AT114" s="284" t="s">
        <v>3704</v>
      </c>
      <c r="AU114" s="284" t="s">
        <v>47</v>
      </c>
    </row>
    <row r="115" spans="2:65" s="291" customFormat="1" ht="33" customHeight="1" x14ac:dyDescent="0.2">
      <c r="B115" s="292"/>
      <c r="C115" s="453" t="s">
        <v>3733</v>
      </c>
      <c r="D115" s="453" t="s">
        <v>516</v>
      </c>
      <c r="E115" s="454" t="s">
        <v>1031</v>
      </c>
      <c r="F115" s="455" t="s">
        <v>1032</v>
      </c>
      <c r="G115" s="456" t="s">
        <v>223</v>
      </c>
      <c r="H115" s="457">
        <v>10</v>
      </c>
      <c r="I115" s="356"/>
      <c r="J115" s="465">
        <f>ROUND(I115*H115,2)</f>
        <v>0</v>
      </c>
      <c r="K115" s="455" t="s">
        <v>519</v>
      </c>
      <c r="L115" s="292"/>
      <c r="M115" s="357" t="s">
        <v>771</v>
      </c>
      <c r="N115" s="358" t="s">
        <v>2877</v>
      </c>
      <c r="O115" s="359">
        <v>1.133</v>
      </c>
      <c r="P115" s="359">
        <f>O115*H115</f>
        <v>11.33</v>
      </c>
      <c r="Q115" s="359">
        <v>1.336E-2</v>
      </c>
      <c r="R115" s="359">
        <f>Q115*H115</f>
        <v>0.1336</v>
      </c>
      <c r="S115" s="359">
        <v>0</v>
      </c>
      <c r="T115" s="360">
        <f>S115*H115</f>
        <v>0</v>
      </c>
      <c r="AR115" s="361" t="s">
        <v>2222</v>
      </c>
      <c r="AT115" s="361" t="s">
        <v>516</v>
      </c>
      <c r="AU115" s="361" t="s">
        <v>47</v>
      </c>
      <c r="AY115" s="284" t="s">
        <v>2874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2222</v>
      </c>
      <c r="BM115" s="361" t="s">
        <v>4052</v>
      </c>
    </row>
    <row r="116" spans="2:65" s="291" customFormat="1" ht="12.75" x14ac:dyDescent="0.2">
      <c r="B116" s="292"/>
      <c r="D116" s="458" t="s">
        <v>3704</v>
      </c>
      <c r="F116" s="459" t="s">
        <v>4053</v>
      </c>
      <c r="I116" s="467"/>
      <c r="L116" s="292"/>
      <c r="M116" s="363"/>
      <c r="T116" s="364"/>
      <c r="AT116" s="284" t="s">
        <v>3704</v>
      </c>
      <c r="AU116" s="284" t="s">
        <v>47</v>
      </c>
    </row>
    <row r="117" spans="2:65" s="291" customFormat="1" ht="33" customHeight="1" x14ac:dyDescent="0.2">
      <c r="B117" s="292"/>
      <c r="C117" s="453" t="s">
        <v>3737</v>
      </c>
      <c r="D117" s="453" t="s">
        <v>516</v>
      </c>
      <c r="E117" s="454" t="s">
        <v>1033</v>
      </c>
      <c r="F117" s="455" t="s">
        <v>1034</v>
      </c>
      <c r="G117" s="456" t="s">
        <v>223</v>
      </c>
      <c r="H117" s="457">
        <v>3</v>
      </c>
      <c r="I117" s="356"/>
      <c r="J117" s="465">
        <f>ROUND(I117*H117,2)</f>
        <v>0</v>
      </c>
      <c r="K117" s="455" t="s">
        <v>519</v>
      </c>
      <c r="L117" s="292"/>
      <c r="M117" s="357" t="s">
        <v>771</v>
      </c>
      <c r="N117" s="358" t="s">
        <v>2877</v>
      </c>
      <c r="O117" s="359">
        <v>1.74</v>
      </c>
      <c r="P117" s="359">
        <f>O117*H117</f>
        <v>5.22</v>
      </c>
      <c r="Q117" s="359">
        <v>1.8419999999999999E-2</v>
      </c>
      <c r="R117" s="359">
        <f>Q117*H117</f>
        <v>5.5259999999999997E-2</v>
      </c>
      <c r="S117" s="359">
        <v>0</v>
      </c>
      <c r="T117" s="360">
        <f>S117*H117</f>
        <v>0</v>
      </c>
      <c r="AR117" s="361" t="s">
        <v>2222</v>
      </c>
      <c r="AT117" s="361" t="s">
        <v>516</v>
      </c>
      <c r="AU117" s="361" t="s">
        <v>47</v>
      </c>
      <c r="AY117" s="284" t="s">
        <v>2874</v>
      </c>
      <c r="BE117" s="362">
        <f>IF(N117="základní",J117,0)</f>
        <v>0</v>
      </c>
      <c r="BF117" s="362">
        <f>IF(N117="snížená",J117,0)</f>
        <v>0</v>
      </c>
      <c r="BG117" s="362">
        <f>IF(N117="zákl. přenesená",J117,0)</f>
        <v>0</v>
      </c>
      <c r="BH117" s="362">
        <f>IF(N117="sníž. přenesená",J117,0)</f>
        <v>0</v>
      </c>
      <c r="BI117" s="362">
        <f>IF(N117="nulová",J117,0)</f>
        <v>0</v>
      </c>
      <c r="BJ117" s="284" t="s">
        <v>45</v>
      </c>
      <c r="BK117" s="362">
        <f>ROUND(I117*H117,2)</f>
        <v>0</v>
      </c>
      <c r="BL117" s="284" t="s">
        <v>2222</v>
      </c>
      <c r="BM117" s="361" t="s">
        <v>4054</v>
      </c>
    </row>
    <row r="118" spans="2:65" s="291" customFormat="1" ht="12.75" x14ac:dyDescent="0.2">
      <c r="B118" s="292"/>
      <c r="D118" s="458" t="s">
        <v>3704</v>
      </c>
      <c r="F118" s="459" t="s">
        <v>4055</v>
      </c>
      <c r="I118" s="467"/>
      <c r="L118" s="292"/>
      <c r="M118" s="363"/>
      <c r="T118" s="364"/>
      <c r="AT118" s="284" t="s">
        <v>3704</v>
      </c>
      <c r="AU118" s="284" t="s">
        <v>47</v>
      </c>
    </row>
    <row r="119" spans="2:65" s="291" customFormat="1" ht="33" customHeight="1" x14ac:dyDescent="0.2">
      <c r="B119" s="292"/>
      <c r="C119" s="453" t="s">
        <v>3743</v>
      </c>
      <c r="D119" s="453" t="s">
        <v>516</v>
      </c>
      <c r="E119" s="454" t="s">
        <v>1035</v>
      </c>
      <c r="F119" s="455" t="s">
        <v>1036</v>
      </c>
      <c r="G119" s="456" t="s">
        <v>99</v>
      </c>
      <c r="H119" s="457">
        <v>7</v>
      </c>
      <c r="I119" s="356"/>
      <c r="J119" s="465">
        <f>ROUND(I119*H119,2)</f>
        <v>0</v>
      </c>
      <c r="K119" s="455" t="s">
        <v>519</v>
      </c>
      <c r="L119" s="292"/>
      <c r="M119" s="357" t="s">
        <v>771</v>
      </c>
      <c r="N119" s="358" t="s">
        <v>2877</v>
      </c>
      <c r="O119" s="359">
        <v>0.78900000000000003</v>
      </c>
      <c r="P119" s="359">
        <f>O119*H119</f>
        <v>5.5230000000000006</v>
      </c>
      <c r="Q119" s="359">
        <v>0</v>
      </c>
      <c r="R119" s="359">
        <f>Q119*H119</f>
        <v>0</v>
      </c>
      <c r="S119" s="359">
        <v>0</v>
      </c>
      <c r="T119" s="360">
        <f>S119*H119</f>
        <v>0</v>
      </c>
      <c r="AR119" s="361" t="s">
        <v>51</v>
      </c>
      <c r="AT119" s="361" t="s">
        <v>516</v>
      </c>
      <c r="AU119" s="361" t="s">
        <v>47</v>
      </c>
      <c r="AY119" s="284" t="s">
        <v>2874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4056</v>
      </c>
    </row>
    <row r="120" spans="2:65" s="291" customFormat="1" ht="12.75" x14ac:dyDescent="0.2">
      <c r="B120" s="292"/>
      <c r="D120" s="458" t="s">
        <v>3704</v>
      </c>
      <c r="F120" s="459" t="s">
        <v>4057</v>
      </c>
      <c r="I120" s="467"/>
      <c r="L120" s="292"/>
      <c r="M120" s="363"/>
      <c r="T120" s="364"/>
      <c r="AT120" s="284" t="s">
        <v>3704</v>
      </c>
      <c r="AU120" s="284" t="s">
        <v>47</v>
      </c>
    </row>
    <row r="121" spans="2:65" s="291" customFormat="1" ht="16.5" customHeight="1" x14ac:dyDescent="0.2">
      <c r="B121" s="292"/>
      <c r="C121" s="460" t="s">
        <v>3747</v>
      </c>
      <c r="D121" s="460" t="s">
        <v>550</v>
      </c>
      <c r="E121" s="461" t="s">
        <v>1037</v>
      </c>
      <c r="F121" s="462" t="s">
        <v>1038</v>
      </c>
      <c r="G121" s="463" t="s">
        <v>99</v>
      </c>
      <c r="H121" s="464">
        <v>7</v>
      </c>
      <c r="I121" s="365"/>
      <c r="J121" s="466">
        <f>ROUND(I121*H121,2)</f>
        <v>0</v>
      </c>
      <c r="K121" s="462" t="s">
        <v>519</v>
      </c>
      <c r="L121" s="366"/>
      <c r="M121" s="367" t="s">
        <v>771</v>
      </c>
      <c r="N121" s="368" t="s">
        <v>2877</v>
      </c>
      <c r="O121" s="359">
        <v>0</v>
      </c>
      <c r="P121" s="359">
        <f>O121*H121</f>
        <v>0</v>
      </c>
      <c r="Q121" s="359">
        <v>7.28E-3</v>
      </c>
      <c r="R121" s="359">
        <f>Q121*H121</f>
        <v>5.0959999999999998E-2</v>
      </c>
      <c r="S121" s="359">
        <v>0</v>
      </c>
      <c r="T121" s="360">
        <f>S121*H121</f>
        <v>0</v>
      </c>
      <c r="AR121" s="361" t="s">
        <v>527</v>
      </c>
      <c r="AT121" s="361" t="s">
        <v>550</v>
      </c>
      <c r="AU121" s="361" t="s">
        <v>47</v>
      </c>
      <c r="AY121" s="284" t="s">
        <v>2874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4058</v>
      </c>
    </row>
    <row r="122" spans="2:65" s="291" customFormat="1" ht="33" customHeight="1" x14ac:dyDescent="0.2">
      <c r="B122" s="292"/>
      <c r="C122" s="453" t="s">
        <v>3897</v>
      </c>
      <c r="D122" s="453" t="s">
        <v>516</v>
      </c>
      <c r="E122" s="454" t="s">
        <v>1039</v>
      </c>
      <c r="F122" s="455" t="s">
        <v>1040</v>
      </c>
      <c r="G122" s="456" t="s">
        <v>99</v>
      </c>
      <c r="H122" s="457">
        <v>8</v>
      </c>
      <c r="I122" s="356"/>
      <c r="J122" s="465">
        <f>ROUND(I122*H122,2)</f>
        <v>0</v>
      </c>
      <c r="K122" s="455" t="s">
        <v>519</v>
      </c>
      <c r="L122" s="292"/>
      <c r="M122" s="357" t="s">
        <v>771</v>
      </c>
      <c r="N122" s="358" t="s">
        <v>2877</v>
      </c>
      <c r="O122" s="359">
        <v>1.0069999999999999</v>
      </c>
      <c r="P122" s="359">
        <f>O122*H122</f>
        <v>8.0559999999999992</v>
      </c>
      <c r="Q122" s="359">
        <v>0</v>
      </c>
      <c r="R122" s="359">
        <f>Q122*H122</f>
        <v>0</v>
      </c>
      <c r="S122" s="359">
        <v>0</v>
      </c>
      <c r="T122" s="360">
        <f>S122*H122</f>
        <v>0</v>
      </c>
      <c r="AR122" s="361" t="s">
        <v>2222</v>
      </c>
      <c r="AT122" s="361" t="s">
        <v>516</v>
      </c>
      <c r="AU122" s="361" t="s">
        <v>47</v>
      </c>
      <c r="AY122" s="284" t="s">
        <v>2874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2222</v>
      </c>
      <c r="BM122" s="361" t="s">
        <v>4059</v>
      </c>
    </row>
    <row r="123" spans="2:65" s="291" customFormat="1" ht="12.75" x14ac:dyDescent="0.2">
      <c r="B123" s="292"/>
      <c r="D123" s="458" t="s">
        <v>3704</v>
      </c>
      <c r="F123" s="459" t="s">
        <v>4060</v>
      </c>
      <c r="I123" s="467"/>
      <c r="L123" s="292"/>
      <c r="M123" s="363"/>
      <c r="T123" s="364"/>
      <c r="AT123" s="284" t="s">
        <v>3704</v>
      </c>
      <c r="AU123" s="284" t="s">
        <v>47</v>
      </c>
    </row>
    <row r="124" spans="2:65" s="291" customFormat="1" ht="16.5" customHeight="1" x14ac:dyDescent="0.2">
      <c r="B124" s="292"/>
      <c r="C124" s="460" t="s">
        <v>3900</v>
      </c>
      <c r="D124" s="460" t="s">
        <v>550</v>
      </c>
      <c r="E124" s="461" t="s">
        <v>1041</v>
      </c>
      <c r="F124" s="462" t="s">
        <v>1042</v>
      </c>
      <c r="G124" s="463" t="s">
        <v>99</v>
      </c>
      <c r="H124" s="464">
        <v>8</v>
      </c>
      <c r="I124" s="365"/>
      <c r="J124" s="466">
        <f>ROUND(I124*H124,2)</f>
        <v>0</v>
      </c>
      <c r="K124" s="462" t="s">
        <v>519</v>
      </c>
      <c r="L124" s="366"/>
      <c r="M124" s="367" t="s">
        <v>771</v>
      </c>
      <c r="N124" s="368" t="s">
        <v>2877</v>
      </c>
      <c r="O124" s="359">
        <v>0</v>
      </c>
      <c r="P124" s="359">
        <f>O124*H124</f>
        <v>0</v>
      </c>
      <c r="Q124" s="359">
        <v>1.2319999999999999E-2</v>
      </c>
      <c r="R124" s="359">
        <f>Q124*H124</f>
        <v>9.8559999999999995E-2</v>
      </c>
      <c r="S124" s="359">
        <v>0</v>
      </c>
      <c r="T124" s="360">
        <f>S124*H124</f>
        <v>0</v>
      </c>
      <c r="AR124" s="361" t="s">
        <v>2918</v>
      </c>
      <c r="AT124" s="361" t="s">
        <v>550</v>
      </c>
      <c r="AU124" s="361" t="s">
        <v>47</v>
      </c>
      <c r="AY124" s="284" t="s">
        <v>2874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2222</v>
      </c>
      <c r="BM124" s="361" t="s">
        <v>4061</v>
      </c>
    </row>
    <row r="125" spans="2:65" s="291" customFormat="1" ht="33" customHeight="1" x14ac:dyDescent="0.2">
      <c r="B125" s="292"/>
      <c r="C125" s="453" t="s">
        <v>4062</v>
      </c>
      <c r="D125" s="453" t="s">
        <v>516</v>
      </c>
      <c r="E125" s="454" t="s">
        <v>1043</v>
      </c>
      <c r="F125" s="455" t="s">
        <v>1044</v>
      </c>
      <c r="G125" s="456" t="s">
        <v>99</v>
      </c>
      <c r="H125" s="457">
        <v>2</v>
      </c>
      <c r="I125" s="356"/>
      <c r="J125" s="465">
        <f>ROUND(I125*H125,2)</f>
        <v>0</v>
      </c>
      <c r="K125" s="455" t="s">
        <v>619</v>
      </c>
      <c r="L125" s="292"/>
      <c r="M125" s="357" t="s">
        <v>771</v>
      </c>
      <c r="N125" s="358" t="s">
        <v>2877</v>
      </c>
      <c r="O125" s="359">
        <v>1.4890000000000001</v>
      </c>
      <c r="P125" s="359">
        <f>O125*H125</f>
        <v>2.9780000000000002</v>
      </c>
      <c r="Q125" s="359">
        <v>0</v>
      </c>
      <c r="R125" s="359">
        <f>Q125*H125</f>
        <v>0</v>
      </c>
      <c r="S125" s="359">
        <v>0</v>
      </c>
      <c r="T125" s="360">
        <f>S125*H125</f>
        <v>0</v>
      </c>
      <c r="AR125" s="361" t="s">
        <v>2222</v>
      </c>
      <c r="AT125" s="361" t="s">
        <v>516</v>
      </c>
      <c r="AU125" s="361" t="s">
        <v>47</v>
      </c>
      <c r="AY125" s="284" t="s">
        <v>2874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2222</v>
      </c>
      <c r="BM125" s="361" t="s">
        <v>4063</v>
      </c>
    </row>
    <row r="126" spans="2:65" s="291" customFormat="1" ht="12.75" x14ac:dyDescent="0.2">
      <c r="B126" s="292"/>
      <c r="D126" s="458" t="s">
        <v>3704</v>
      </c>
      <c r="F126" s="459" t="s">
        <v>4064</v>
      </c>
      <c r="I126" s="467"/>
      <c r="L126" s="292"/>
      <c r="M126" s="363"/>
      <c r="T126" s="364"/>
      <c r="AT126" s="284" t="s">
        <v>3704</v>
      </c>
      <c r="AU126" s="284" t="s">
        <v>47</v>
      </c>
    </row>
    <row r="127" spans="2:65" s="291" customFormat="1" ht="16.5" customHeight="1" x14ac:dyDescent="0.2">
      <c r="B127" s="292"/>
      <c r="C127" s="460" t="s">
        <v>3803</v>
      </c>
      <c r="D127" s="460" t="s">
        <v>550</v>
      </c>
      <c r="E127" s="461" t="s">
        <v>1045</v>
      </c>
      <c r="F127" s="462" t="s">
        <v>1046</v>
      </c>
      <c r="G127" s="463" t="s">
        <v>99</v>
      </c>
      <c r="H127" s="464">
        <v>2</v>
      </c>
      <c r="I127" s="365"/>
      <c r="J127" s="466">
        <f>ROUND(I127*H127,2)</f>
        <v>0</v>
      </c>
      <c r="K127" s="462" t="s">
        <v>619</v>
      </c>
      <c r="L127" s="366"/>
      <c r="M127" s="367" t="s">
        <v>771</v>
      </c>
      <c r="N127" s="368" t="s">
        <v>2877</v>
      </c>
      <c r="O127" s="359">
        <v>0</v>
      </c>
      <c r="P127" s="359">
        <f>O127*H127</f>
        <v>0</v>
      </c>
      <c r="Q127" s="359">
        <v>2.632E-2</v>
      </c>
      <c r="R127" s="359">
        <f>Q127*H127</f>
        <v>5.2639999999999999E-2</v>
      </c>
      <c r="S127" s="359">
        <v>0</v>
      </c>
      <c r="T127" s="360">
        <f>S127*H127</f>
        <v>0</v>
      </c>
      <c r="AR127" s="361" t="s">
        <v>2918</v>
      </c>
      <c r="AT127" s="361" t="s">
        <v>550</v>
      </c>
      <c r="AU127" s="361" t="s">
        <v>47</v>
      </c>
      <c r="AY127" s="284" t="s">
        <v>2874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2222</v>
      </c>
      <c r="BM127" s="361" t="s">
        <v>4065</v>
      </c>
    </row>
    <row r="128" spans="2:65" s="291" customFormat="1" ht="33" customHeight="1" x14ac:dyDescent="0.2">
      <c r="B128" s="292"/>
      <c r="C128" s="453" t="s">
        <v>3806</v>
      </c>
      <c r="D128" s="453" t="s">
        <v>516</v>
      </c>
      <c r="E128" s="454" t="s">
        <v>1047</v>
      </c>
      <c r="F128" s="455" t="s">
        <v>1048</v>
      </c>
      <c r="G128" s="456" t="s">
        <v>99</v>
      </c>
      <c r="H128" s="457">
        <v>1</v>
      </c>
      <c r="I128" s="356"/>
      <c r="J128" s="465">
        <f>ROUND(I128*H128,2)</f>
        <v>0</v>
      </c>
      <c r="K128" s="455" t="s">
        <v>619</v>
      </c>
      <c r="L128" s="292"/>
      <c r="M128" s="357" t="s">
        <v>771</v>
      </c>
      <c r="N128" s="358" t="s">
        <v>2877</v>
      </c>
      <c r="O128" s="359">
        <v>1.665</v>
      </c>
      <c r="P128" s="359">
        <f>O128*H128</f>
        <v>1.665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2222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2222</v>
      </c>
      <c r="BM128" s="361" t="s">
        <v>4066</v>
      </c>
    </row>
    <row r="129" spans="2:65" s="291" customFormat="1" ht="12.75" x14ac:dyDescent="0.2">
      <c r="B129" s="292"/>
      <c r="D129" s="458" t="s">
        <v>3704</v>
      </c>
      <c r="F129" s="459" t="s">
        <v>4067</v>
      </c>
      <c r="I129" s="467"/>
      <c r="L129" s="292"/>
      <c r="M129" s="363"/>
      <c r="T129" s="364"/>
      <c r="AT129" s="284" t="s">
        <v>3704</v>
      </c>
      <c r="AU129" s="284" t="s">
        <v>47</v>
      </c>
    </row>
    <row r="130" spans="2:65" s="291" customFormat="1" ht="16.5" customHeight="1" x14ac:dyDescent="0.2">
      <c r="B130" s="292"/>
      <c r="C130" s="460" t="s">
        <v>4068</v>
      </c>
      <c r="D130" s="460" t="s">
        <v>550</v>
      </c>
      <c r="E130" s="461" t="s">
        <v>1045</v>
      </c>
      <c r="F130" s="462" t="s">
        <v>1046</v>
      </c>
      <c r="G130" s="463" t="s">
        <v>99</v>
      </c>
      <c r="H130" s="464">
        <v>1</v>
      </c>
      <c r="I130" s="365"/>
      <c r="J130" s="466">
        <f>ROUND(I130*H130,2)</f>
        <v>0</v>
      </c>
      <c r="K130" s="462" t="s">
        <v>619</v>
      </c>
      <c r="L130" s="366"/>
      <c r="M130" s="367" t="s">
        <v>771</v>
      </c>
      <c r="N130" s="368" t="s">
        <v>2877</v>
      </c>
      <c r="O130" s="359">
        <v>0</v>
      </c>
      <c r="P130" s="359">
        <f>O130*H130</f>
        <v>0</v>
      </c>
      <c r="Q130" s="359">
        <v>2.632E-2</v>
      </c>
      <c r="R130" s="359">
        <f>Q130*H130</f>
        <v>2.632E-2</v>
      </c>
      <c r="S130" s="359">
        <v>0</v>
      </c>
      <c r="T130" s="360">
        <f>S130*H130</f>
        <v>0</v>
      </c>
      <c r="AR130" s="361" t="s">
        <v>2918</v>
      </c>
      <c r="AT130" s="361" t="s">
        <v>550</v>
      </c>
      <c r="AU130" s="361" t="s">
        <v>47</v>
      </c>
      <c r="AY130" s="284" t="s">
        <v>2874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2222</v>
      </c>
      <c r="BM130" s="361" t="s">
        <v>4069</v>
      </c>
    </row>
    <row r="131" spans="2:65" s="291" customFormat="1" ht="33" customHeight="1" x14ac:dyDescent="0.2">
      <c r="B131" s="292"/>
      <c r="C131" s="453" t="s">
        <v>3702</v>
      </c>
      <c r="D131" s="453" t="s">
        <v>516</v>
      </c>
      <c r="E131" s="454" t="s">
        <v>1049</v>
      </c>
      <c r="F131" s="455" t="s">
        <v>1050</v>
      </c>
      <c r="G131" s="456" t="s">
        <v>99</v>
      </c>
      <c r="H131" s="457">
        <v>5</v>
      </c>
      <c r="I131" s="356"/>
      <c r="J131" s="465">
        <f>ROUND(I131*H131,2)</f>
        <v>0</v>
      </c>
      <c r="K131" s="455" t="s">
        <v>619</v>
      </c>
      <c r="L131" s="292"/>
      <c r="M131" s="357" t="s">
        <v>771</v>
      </c>
      <c r="N131" s="358" t="s">
        <v>2877</v>
      </c>
      <c r="O131" s="359">
        <v>1.796</v>
      </c>
      <c r="P131" s="359">
        <f>O131*H131</f>
        <v>8.98</v>
      </c>
      <c r="Q131" s="359">
        <v>0</v>
      </c>
      <c r="R131" s="359">
        <f>Q131*H131</f>
        <v>0</v>
      </c>
      <c r="S131" s="359">
        <v>0</v>
      </c>
      <c r="T131" s="360">
        <f>S131*H131</f>
        <v>0</v>
      </c>
      <c r="AR131" s="361" t="s">
        <v>2222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2222</v>
      </c>
      <c r="BM131" s="361" t="s">
        <v>4070</v>
      </c>
    </row>
    <row r="132" spans="2:65" s="291" customFormat="1" ht="12.75" x14ac:dyDescent="0.2">
      <c r="B132" s="292"/>
      <c r="D132" s="458" t="s">
        <v>3704</v>
      </c>
      <c r="F132" s="459" t="s">
        <v>4071</v>
      </c>
      <c r="I132" s="467"/>
      <c r="L132" s="292"/>
      <c r="M132" s="363"/>
      <c r="T132" s="364"/>
      <c r="AT132" s="284" t="s">
        <v>3704</v>
      </c>
      <c r="AU132" s="284" t="s">
        <v>47</v>
      </c>
    </row>
    <row r="133" spans="2:65" s="291" customFormat="1" ht="16.5" customHeight="1" x14ac:dyDescent="0.2">
      <c r="B133" s="292"/>
      <c r="C133" s="460" t="s">
        <v>3706</v>
      </c>
      <c r="D133" s="460" t="s">
        <v>550</v>
      </c>
      <c r="E133" s="461" t="s">
        <v>1051</v>
      </c>
      <c r="F133" s="462" t="s">
        <v>1052</v>
      </c>
      <c r="G133" s="463" t="s">
        <v>99</v>
      </c>
      <c r="H133" s="464">
        <v>5</v>
      </c>
      <c r="I133" s="365"/>
      <c r="J133" s="466">
        <f>ROUND(I133*H133,2)</f>
        <v>0</v>
      </c>
      <c r="K133" s="462" t="s">
        <v>619</v>
      </c>
      <c r="L133" s="366"/>
      <c r="M133" s="367" t="s">
        <v>771</v>
      </c>
      <c r="N133" s="368" t="s">
        <v>2877</v>
      </c>
      <c r="O133" s="359">
        <v>0</v>
      </c>
      <c r="P133" s="359">
        <f>O133*H133</f>
        <v>0</v>
      </c>
      <c r="Q133" s="359">
        <v>5.2560000000000003E-2</v>
      </c>
      <c r="R133" s="359">
        <f>Q133*H133</f>
        <v>0.26280000000000003</v>
      </c>
      <c r="S133" s="359">
        <v>0</v>
      </c>
      <c r="T133" s="360">
        <f>S133*H133</f>
        <v>0</v>
      </c>
      <c r="AR133" s="361" t="s">
        <v>2918</v>
      </c>
      <c r="AT133" s="361" t="s">
        <v>550</v>
      </c>
      <c r="AU133" s="361" t="s">
        <v>47</v>
      </c>
      <c r="AY133" s="284" t="s">
        <v>2874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2222</v>
      </c>
      <c r="BM133" s="361" t="s">
        <v>4072</v>
      </c>
    </row>
    <row r="134" spans="2:65" s="291" customFormat="1" ht="33" customHeight="1" x14ac:dyDescent="0.2">
      <c r="B134" s="292"/>
      <c r="C134" s="453" t="s">
        <v>3709</v>
      </c>
      <c r="D134" s="453" t="s">
        <v>516</v>
      </c>
      <c r="E134" s="454" t="s">
        <v>1053</v>
      </c>
      <c r="F134" s="455" t="s">
        <v>1054</v>
      </c>
      <c r="G134" s="456" t="s">
        <v>99</v>
      </c>
      <c r="H134" s="457">
        <v>1</v>
      </c>
      <c r="I134" s="356"/>
      <c r="J134" s="465">
        <f>ROUND(I134*H134,2)</f>
        <v>0</v>
      </c>
      <c r="K134" s="455" t="s">
        <v>619</v>
      </c>
      <c r="L134" s="292"/>
      <c r="M134" s="357" t="s">
        <v>771</v>
      </c>
      <c r="N134" s="358" t="s">
        <v>2877</v>
      </c>
      <c r="O134" s="359">
        <v>1.927</v>
      </c>
      <c r="P134" s="359">
        <f>O134*H134</f>
        <v>1.927</v>
      </c>
      <c r="Q134" s="359">
        <v>0</v>
      </c>
      <c r="R134" s="359">
        <f>Q134*H134</f>
        <v>0</v>
      </c>
      <c r="S134" s="359">
        <v>0</v>
      </c>
      <c r="T134" s="360">
        <f>S134*H134</f>
        <v>0</v>
      </c>
      <c r="AR134" s="361" t="s">
        <v>2222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2222</v>
      </c>
      <c r="BM134" s="361" t="s">
        <v>4073</v>
      </c>
    </row>
    <row r="135" spans="2:65" s="291" customFormat="1" ht="12.75" x14ac:dyDescent="0.2">
      <c r="B135" s="292"/>
      <c r="D135" s="458" t="s">
        <v>3704</v>
      </c>
      <c r="F135" s="459" t="s">
        <v>4074</v>
      </c>
      <c r="I135" s="467"/>
      <c r="L135" s="292"/>
      <c r="M135" s="363"/>
      <c r="T135" s="364"/>
      <c r="AT135" s="284" t="s">
        <v>3704</v>
      </c>
      <c r="AU135" s="284" t="s">
        <v>47</v>
      </c>
    </row>
    <row r="136" spans="2:65" s="291" customFormat="1" ht="16.5" customHeight="1" x14ac:dyDescent="0.2">
      <c r="B136" s="292"/>
      <c r="C136" s="460" t="s">
        <v>3713</v>
      </c>
      <c r="D136" s="460" t="s">
        <v>550</v>
      </c>
      <c r="E136" s="461" t="s">
        <v>1051</v>
      </c>
      <c r="F136" s="462" t="s">
        <v>1052</v>
      </c>
      <c r="G136" s="463" t="s">
        <v>99</v>
      </c>
      <c r="H136" s="464">
        <v>1</v>
      </c>
      <c r="I136" s="365"/>
      <c r="J136" s="466">
        <f>ROUND(I136*H136,2)</f>
        <v>0</v>
      </c>
      <c r="K136" s="462" t="s">
        <v>619</v>
      </c>
      <c r="L136" s="366"/>
      <c r="M136" s="367" t="s">
        <v>771</v>
      </c>
      <c r="N136" s="368" t="s">
        <v>2877</v>
      </c>
      <c r="O136" s="359">
        <v>0</v>
      </c>
      <c r="P136" s="359">
        <f>O136*H136</f>
        <v>0</v>
      </c>
      <c r="Q136" s="359">
        <v>5.2560000000000003E-2</v>
      </c>
      <c r="R136" s="359">
        <f>Q136*H136</f>
        <v>5.2560000000000003E-2</v>
      </c>
      <c r="S136" s="359">
        <v>0</v>
      </c>
      <c r="T136" s="360">
        <f>S136*H136</f>
        <v>0</v>
      </c>
      <c r="AR136" s="361" t="s">
        <v>2918</v>
      </c>
      <c r="AT136" s="361" t="s">
        <v>550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2222</v>
      </c>
      <c r="BM136" s="361" t="s">
        <v>4075</v>
      </c>
    </row>
    <row r="137" spans="2:65" s="291" customFormat="1" ht="33" customHeight="1" x14ac:dyDescent="0.2">
      <c r="B137" s="292"/>
      <c r="C137" s="453" t="s">
        <v>3717</v>
      </c>
      <c r="D137" s="453" t="s">
        <v>516</v>
      </c>
      <c r="E137" s="454" t="s">
        <v>1055</v>
      </c>
      <c r="F137" s="455" t="s">
        <v>1056</v>
      </c>
      <c r="G137" s="456" t="s">
        <v>99</v>
      </c>
      <c r="H137" s="457">
        <v>5</v>
      </c>
      <c r="I137" s="356"/>
      <c r="J137" s="465">
        <f>ROUND(I137*H137,2)</f>
        <v>0</v>
      </c>
      <c r="K137" s="455" t="s">
        <v>619</v>
      </c>
      <c r="L137" s="292"/>
      <c r="M137" s="357" t="s">
        <v>771</v>
      </c>
      <c r="N137" s="358" t="s">
        <v>2877</v>
      </c>
      <c r="O137" s="359">
        <v>0.35099999999999998</v>
      </c>
      <c r="P137" s="359">
        <f>O137*H137</f>
        <v>1.7549999999999999</v>
      </c>
      <c r="Q137" s="359">
        <v>0</v>
      </c>
      <c r="R137" s="359">
        <f>Q137*H137</f>
        <v>0</v>
      </c>
      <c r="S137" s="359">
        <v>0</v>
      </c>
      <c r="T137" s="360">
        <f>S137*H137</f>
        <v>0</v>
      </c>
      <c r="AR137" s="361" t="s">
        <v>2222</v>
      </c>
      <c r="AT137" s="361" t="s">
        <v>516</v>
      </c>
      <c r="AU137" s="361" t="s">
        <v>47</v>
      </c>
      <c r="AY137" s="284" t="s">
        <v>2874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2222</v>
      </c>
      <c r="BM137" s="361" t="s">
        <v>4076</v>
      </c>
    </row>
    <row r="138" spans="2:65" s="291" customFormat="1" ht="12.75" x14ac:dyDescent="0.2">
      <c r="B138" s="292"/>
      <c r="D138" s="458" t="s">
        <v>3704</v>
      </c>
      <c r="F138" s="459" t="s">
        <v>4077</v>
      </c>
      <c r="I138" s="467"/>
      <c r="L138" s="292"/>
      <c r="M138" s="363"/>
      <c r="T138" s="364"/>
      <c r="AT138" s="284" t="s">
        <v>3704</v>
      </c>
      <c r="AU138" s="284" t="s">
        <v>47</v>
      </c>
    </row>
    <row r="139" spans="2:65" s="291" customFormat="1" ht="16.5" customHeight="1" x14ac:dyDescent="0.2">
      <c r="B139" s="292"/>
      <c r="C139" s="460" t="s">
        <v>3721</v>
      </c>
      <c r="D139" s="460" t="s">
        <v>550</v>
      </c>
      <c r="E139" s="461" t="s">
        <v>1057</v>
      </c>
      <c r="F139" s="462" t="s">
        <v>1058</v>
      </c>
      <c r="G139" s="463" t="s">
        <v>99</v>
      </c>
      <c r="H139" s="464">
        <v>5</v>
      </c>
      <c r="I139" s="365"/>
      <c r="J139" s="466">
        <f>ROUND(I139*H139,2)</f>
        <v>0</v>
      </c>
      <c r="K139" s="462" t="s">
        <v>619</v>
      </c>
      <c r="L139" s="366"/>
      <c r="M139" s="367" t="s">
        <v>771</v>
      </c>
      <c r="N139" s="368" t="s">
        <v>2877</v>
      </c>
      <c r="O139" s="359">
        <v>0</v>
      </c>
      <c r="P139" s="359">
        <f>O139*H139</f>
        <v>0</v>
      </c>
      <c r="Q139" s="359">
        <v>2.632E-2</v>
      </c>
      <c r="R139" s="359">
        <f>Q139*H139</f>
        <v>0.13159999999999999</v>
      </c>
      <c r="S139" s="359">
        <v>0</v>
      </c>
      <c r="T139" s="360">
        <f>S139*H139</f>
        <v>0</v>
      </c>
      <c r="AR139" s="361" t="s">
        <v>2918</v>
      </c>
      <c r="AT139" s="361" t="s">
        <v>550</v>
      </c>
      <c r="AU139" s="361" t="s">
        <v>47</v>
      </c>
      <c r="AY139" s="284" t="s">
        <v>2874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2222</v>
      </c>
      <c r="BM139" s="361" t="s">
        <v>4078</v>
      </c>
    </row>
    <row r="140" spans="2:65" s="291" customFormat="1" ht="37.9" customHeight="1" x14ac:dyDescent="0.2">
      <c r="B140" s="292"/>
      <c r="C140" s="453" t="s">
        <v>4079</v>
      </c>
      <c r="D140" s="453" t="s">
        <v>516</v>
      </c>
      <c r="E140" s="454" t="s">
        <v>1059</v>
      </c>
      <c r="F140" s="455" t="s">
        <v>1060</v>
      </c>
      <c r="G140" s="456" t="s">
        <v>99</v>
      </c>
      <c r="H140" s="457">
        <v>1</v>
      </c>
      <c r="I140" s="356"/>
      <c r="J140" s="465">
        <f>ROUND(I140*H140,2)</f>
        <v>0</v>
      </c>
      <c r="K140" s="455" t="s">
        <v>519</v>
      </c>
      <c r="L140" s="292"/>
      <c r="M140" s="357" t="s">
        <v>771</v>
      </c>
      <c r="N140" s="358" t="s">
        <v>2877</v>
      </c>
      <c r="O140" s="359">
        <v>0.52500000000000002</v>
      </c>
      <c r="P140" s="359">
        <f>O140*H140</f>
        <v>0.52500000000000002</v>
      </c>
      <c r="Q140" s="359">
        <v>0</v>
      </c>
      <c r="R140" s="359">
        <f>Q140*H140</f>
        <v>0</v>
      </c>
      <c r="S140" s="359">
        <v>0</v>
      </c>
      <c r="T140" s="360">
        <f>S140*H140</f>
        <v>0</v>
      </c>
      <c r="AR140" s="361" t="s">
        <v>2222</v>
      </c>
      <c r="AT140" s="361" t="s">
        <v>516</v>
      </c>
      <c r="AU140" s="361" t="s">
        <v>47</v>
      </c>
      <c r="AY140" s="284" t="s">
        <v>2874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2222</v>
      </c>
      <c r="BM140" s="361" t="s">
        <v>4080</v>
      </c>
    </row>
    <row r="141" spans="2:65" s="291" customFormat="1" ht="12.75" x14ac:dyDescent="0.2">
      <c r="B141" s="292"/>
      <c r="D141" s="458" t="s">
        <v>3704</v>
      </c>
      <c r="F141" s="459" t="s">
        <v>4081</v>
      </c>
      <c r="I141" s="467"/>
      <c r="L141" s="292"/>
      <c r="M141" s="363"/>
      <c r="T141" s="364"/>
      <c r="AT141" s="284" t="s">
        <v>3704</v>
      </c>
      <c r="AU141" s="284" t="s">
        <v>47</v>
      </c>
    </row>
    <row r="142" spans="2:65" s="291" customFormat="1" ht="16.5" customHeight="1" x14ac:dyDescent="0.2">
      <c r="B142" s="292"/>
      <c r="C142" s="460" t="s">
        <v>4082</v>
      </c>
      <c r="D142" s="460" t="s">
        <v>550</v>
      </c>
      <c r="E142" s="461" t="s">
        <v>1061</v>
      </c>
      <c r="F142" s="462" t="s">
        <v>1062</v>
      </c>
      <c r="G142" s="463" t="s">
        <v>99</v>
      </c>
      <c r="H142" s="464">
        <v>1</v>
      </c>
      <c r="I142" s="365"/>
      <c r="J142" s="466">
        <f>ROUND(I142*H142,2)</f>
        <v>0</v>
      </c>
      <c r="K142" s="462" t="s">
        <v>619</v>
      </c>
      <c r="L142" s="366"/>
      <c r="M142" s="367" t="s">
        <v>771</v>
      </c>
      <c r="N142" s="368" t="s">
        <v>2877</v>
      </c>
      <c r="O142" s="359">
        <v>0</v>
      </c>
      <c r="P142" s="359">
        <f>O142*H142</f>
        <v>0</v>
      </c>
      <c r="Q142" s="359">
        <v>4.8959999999999997E-2</v>
      </c>
      <c r="R142" s="359">
        <f>Q142*H142</f>
        <v>4.8959999999999997E-2</v>
      </c>
      <c r="S142" s="359">
        <v>0</v>
      </c>
      <c r="T142" s="360">
        <f>S142*H142</f>
        <v>0</v>
      </c>
      <c r="AR142" s="361" t="s">
        <v>2918</v>
      </c>
      <c r="AT142" s="361" t="s">
        <v>550</v>
      </c>
      <c r="AU142" s="361" t="s">
        <v>47</v>
      </c>
      <c r="AY142" s="284" t="s">
        <v>2874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4083</v>
      </c>
    </row>
    <row r="143" spans="2:65" s="291" customFormat="1" ht="37.9" customHeight="1" x14ac:dyDescent="0.2">
      <c r="B143" s="292"/>
      <c r="C143" s="453" t="s">
        <v>4084</v>
      </c>
      <c r="D143" s="453" t="s">
        <v>516</v>
      </c>
      <c r="E143" s="454" t="s">
        <v>1063</v>
      </c>
      <c r="F143" s="455" t="s">
        <v>1064</v>
      </c>
      <c r="G143" s="456" t="s">
        <v>99</v>
      </c>
      <c r="H143" s="457">
        <v>2</v>
      </c>
      <c r="I143" s="356"/>
      <c r="J143" s="465">
        <f>ROUND(I143*H143,2)</f>
        <v>0</v>
      </c>
      <c r="K143" s="455" t="s">
        <v>519</v>
      </c>
      <c r="L143" s="292"/>
      <c r="M143" s="357" t="s">
        <v>771</v>
      </c>
      <c r="N143" s="358" t="s">
        <v>2877</v>
      </c>
      <c r="O143" s="359">
        <v>0.78900000000000003</v>
      </c>
      <c r="P143" s="359">
        <f>O143*H143</f>
        <v>1.5780000000000001</v>
      </c>
      <c r="Q143" s="359">
        <v>0</v>
      </c>
      <c r="R143" s="359">
        <f>Q143*H143</f>
        <v>0</v>
      </c>
      <c r="S143" s="359">
        <v>0</v>
      </c>
      <c r="T143" s="360">
        <f>S143*H143</f>
        <v>0</v>
      </c>
      <c r="AR143" s="361" t="s">
        <v>2222</v>
      </c>
      <c r="AT143" s="361" t="s">
        <v>516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2222</v>
      </c>
      <c r="BM143" s="361" t="s">
        <v>4085</v>
      </c>
    </row>
    <row r="144" spans="2:65" s="291" customFormat="1" ht="12.75" x14ac:dyDescent="0.2">
      <c r="B144" s="292"/>
      <c r="D144" s="458" t="s">
        <v>3704</v>
      </c>
      <c r="F144" s="459" t="s">
        <v>4086</v>
      </c>
      <c r="I144" s="467"/>
      <c r="L144" s="292"/>
      <c r="M144" s="363"/>
      <c r="T144" s="364"/>
      <c r="AT144" s="284" t="s">
        <v>3704</v>
      </c>
      <c r="AU144" s="284" t="s">
        <v>47</v>
      </c>
    </row>
    <row r="145" spans="2:65" s="291" customFormat="1" ht="16.5" customHeight="1" x14ac:dyDescent="0.2">
      <c r="B145" s="292"/>
      <c r="C145" s="460" t="s">
        <v>4087</v>
      </c>
      <c r="D145" s="460" t="s">
        <v>550</v>
      </c>
      <c r="E145" s="461" t="s">
        <v>1065</v>
      </c>
      <c r="F145" s="462" t="s">
        <v>1066</v>
      </c>
      <c r="G145" s="463" t="s">
        <v>99</v>
      </c>
      <c r="H145" s="464">
        <v>1</v>
      </c>
      <c r="I145" s="365"/>
      <c r="J145" s="466">
        <f>ROUND(I145*H145,2)</f>
        <v>0</v>
      </c>
      <c r="K145" s="462" t="s">
        <v>619</v>
      </c>
      <c r="L145" s="366"/>
      <c r="M145" s="367" t="s">
        <v>771</v>
      </c>
      <c r="N145" s="368" t="s">
        <v>2877</v>
      </c>
      <c r="O145" s="359">
        <v>0</v>
      </c>
      <c r="P145" s="359">
        <f>O145*H145</f>
        <v>0</v>
      </c>
      <c r="Q145" s="359">
        <v>5.3999999999999999E-2</v>
      </c>
      <c r="R145" s="359">
        <f>Q145*H145</f>
        <v>5.3999999999999999E-2</v>
      </c>
      <c r="S145" s="359">
        <v>0</v>
      </c>
      <c r="T145" s="360">
        <f>S145*H145</f>
        <v>0</v>
      </c>
      <c r="AR145" s="361" t="s">
        <v>2918</v>
      </c>
      <c r="AT145" s="361" t="s">
        <v>550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2222</v>
      </c>
      <c r="BM145" s="361" t="s">
        <v>4088</v>
      </c>
    </row>
    <row r="146" spans="2:65" s="291" customFormat="1" ht="16.5" customHeight="1" x14ac:dyDescent="0.2">
      <c r="B146" s="292"/>
      <c r="C146" s="460" t="s">
        <v>4089</v>
      </c>
      <c r="D146" s="460" t="s">
        <v>550</v>
      </c>
      <c r="E146" s="461" t="s">
        <v>1067</v>
      </c>
      <c r="F146" s="462" t="s">
        <v>1068</v>
      </c>
      <c r="G146" s="463" t="s">
        <v>99</v>
      </c>
      <c r="H146" s="464">
        <v>1</v>
      </c>
      <c r="I146" s="365"/>
      <c r="J146" s="466">
        <f>ROUND(I146*H146,2)</f>
        <v>0</v>
      </c>
      <c r="K146" s="462" t="s">
        <v>619</v>
      </c>
      <c r="L146" s="366"/>
      <c r="M146" s="367" t="s">
        <v>771</v>
      </c>
      <c r="N146" s="368" t="s">
        <v>2877</v>
      </c>
      <c r="O146" s="359">
        <v>0</v>
      </c>
      <c r="P146" s="359">
        <f>O146*H146</f>
        <v>0</v>
      </c>
      <c r="Q146" s="359">
        <v>6.7680000000000004E-2</v>
      </c>
      <c r="R146" s="359">
        <f>Q146*H146</f>
        <v>6.7680000000000004E-2</v>
      </c>
      <c r="S146" s="359">
        <v>0</v>
      </c>
      <c r="T146" s="360">
        <f>S146*H146</f>
        <v>0</v>
      </c>
      <c r="AR146" s="361" t="s">
        <v>2918</v>
      </c>
      <c r="AT146" s="361" t="s">
        <v>550</v>
      </c>
      <c r="AU146" s="361" t="s">
        <v>47</v>
      </c>
      <c r="AY146" s="284" t="s">
        <v>2874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2222</v>
      </c>
      <c r="BM146" s="361" t="s">
        <v>4090</v>
      </c>
    </row>
    <row r="147" spans="2:65" s="291" customFormat="1" ht="37.9" customHeight="1" x14ac:dyDescent="0.2">
      <c r="B147" s="292"/>
      <c r="C147" s="453" t="s">
        <v>3740</v>
      </c>
      <c r="D147" s="453" t="s">
        <v>516</v>
      </c>
      <c r="E147" s="454" t="s">
        <v>1063</v>
      </c>
      <c r="F147" s="455" t="s">
        <v>1064</v>
      </c>
      <c r="G147" s="456" t="s">
        <v>99</v>
      </c>
      <c r="H147" s="457">
        <v>7</v>
      </c>
      <c r="I147" s="356"/>
      <c r="J147" s="465">
        <f>ROUND(I147*H147,2)</f>
        <v>0</v>
      </c>
      <c r="K147" s="455" t="s">
        <v>519</v>
      </c>
      <c r="L147" s="292"/>
      <c r="M147" s="357" t="s">
        <v>771</v>
      </c>
      <c r="N147" s="358" t="s">
        <v>2877</v>
      </c>
      <c r="O147" s="359">
        <v>0.78900000000000003</v>
      </c>
      <c r="P147" s="359">
        <f>O147*H147</f>
        <v>5.5230000000000006</v>
      </c>
      <c r="Q147" s="359">
        <v>0</v>
      </c>
      <c r="R147" s="359">
        <f>Q147*H147</f>
        <v>0</v>
      </c>
      <c r="S147" s="359">
        <v>0</v>
      </c>
      <c r="T147" s="360">
        <f>S147*H147</f>
        <v>0</v>
      </c>
      <c r="AR147" s="361" t="s">
        <v>2222</v>
      </c>
      <c r="AT147" s="361" t="s">
        <v>516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4091</v>
      </c>
    </row>
    <row r="148" spans="2:65" s="291" customFormat="1" ht="12.75" x14ac:dyDescent="0.2">
      <c r="B148" s="292"/>
      <c r="D148" s="458" t="s">
        <v>3704</v>
      </c>
      <c r="F148" s="459" t="s">
        <v>4086</v>
      </c>
      <c r="I148" s="467"/>
      <c r="L148" s="292"/>
      <c r="M148" s="363"/>
      <c r="T148" s="364"/>
      <c r="AT148" s="284" t="s">
        <v>3704</v>
      </c>
      <c r="AU148" s="284" t="s">
        <v>47</v>
      </c>
    </row>
    <row r="149" spans="2:65" s="291" customFormat="1" ht="37.9" customHeight="1" x14ac:dyDescent="0.2">
      <c r="B149" s="292"/>
      <c r="C149" s="453" t="s">
        <v>59</v>
      </c>
      <c r="D149" s="453" t="s">
        <v>516</v>
      </c>
      <c r="E149" s="454" t="s">
        <v>1069</v>
      </c>
      <c r="F149" s="455" t="s">
        <v>1070</v>
      </c>
      <c r="G149" s="456" t="s">
        <v>99</v>
      </c>
      <c r="H149" s="457">
        <v>3</v>
      </c>
      <c r="I149" s="356"/>
      <c r="J149" s="465">
        <f>ROUND(I149*H149,2)</f>
        <v>0</v>
      </c>
      <c r="K149" s="455" t="s">
        <v>519</v>
      </c>
      <c r="L149" s="292"/>
      <c r="M149" s="357" t="s">
        <v>771</v>
      </c>
      <c r="N149" s="358" t="s">
        <v>2877</v>
      </c>
      <c r="O149" s="359">
        <v>0.438</v>
      </c>
      <c r="P149" s="359">
        <f>O149*H149</f>
        <v>1.3140000000000001</v>
      </c>
      <c r="Q149" s="359">
        <v>0</v>
      </c>
      <c r="R149" s="359">
        <f>Q149*H149</f>
        <v>0</v>
      </c>
      <c r="S149" s="359">
        <v>0</v>
      </c>
      <c r="T149" s="360">
        <f>S149*H149</f>
        <v>0</v>
      </c>
      <c r="AR149" s="361" t="s">
        <v>2222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4092</v>
      </c>
    </row>
    <row r="150" spans="2:65" s="291" customFormat="1" ht="12.75" x14ac:dyDescent="0.2">
      <c r="B150" s="292"/>
      <c r="D150" s="458" t="s">
        <v>3704</v>
      </c>
      <c r="F150" s="459" t="s">
        <v>4093</v>
      </c>
      <c r="I150" s="467"/>
      <c r="L150" s="292"/>
      <c r="M150" s="363"/>
      <c r="T150" s="364"/>
      <c r="AT150" s="284" t="s">
        <v>3704</v>
      </c>
      <c r="AU150" s="284" t="s">
        <v>47</v>
      </c>
    </row>
    <row r="151" spans="2:65" s="291" customFormat="1" ht="16.5" customHeight="1" x14ac:dyDescent="0.2">
      <c r="B151" s="292"/>
      <c r="C151" s="460" t="s">
        <v>2504</v>
      </c>
      <c r="D151" s="460" t="s">
        <v>550</v>
      </c>
      <c r="E151" s="461" t="s">
        <v>1071</v>
      </c>
      <c r="F151" s="462" t="s">
        <v>1072</v>
      </c>
      <c r="G151" s="463" t="s">
        <v>223</v>
      </c>
      <c r="H151" s="464">
        <v>3</v>
      </c>
      <c r="I151" s="365"/>
      <c r="J151" s="466">
        <f>ROUND(I151*H151,2)</f>
        <v>0</v>
      </c>
      <c r="K151" s="462" t="s">
        <v>519</v>
      </c>
      <c r="L151" s="366"/>
      <c r="M151" s="367" t="s">
        <v>771</v>
      </c>
      <c r="N151" s="368" t="s">
        <v>2877</v>
      </c>
      <c r="O151" s="359">
        <v>0</v>
      </c>
      <c r="P151" s="359">
        <f>O151*H151</f>
        <v>0</v>
      </c>
      <c r="Q151" s="359">
        <v>3.8999999999999998E-3</v>
      </c>
      <c r="R151" s="359">
        <f>Q151*H151</f>
        <v>1.1699999999999999E-2</v>
      </c>
      <c r="S151" s="359">
        <v>0</v>
      </c>
      <c r="T151" s="360">
        <f>S151*H151</f>
        <v>0</v>
      </c>
      <c r="AR151" s="361" t="s">
        <v>2918</v>
      </c>
      <c r="AT151" s="361" t="s">
        <v>550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4094</v>
      </c>
    </row>
    <row r="152" spans="2:65" s="291" customFormat="1" ht="37.9" customHeight="1" x14ac:dyDescent="0.2">
      <c r="B152" s="292"/>
      <c r="C152" s="453" t="s">
        <v>3754</v>
      </c>
      <c r="D152" s="453" t="s">
        <v>516</v>
      </c>
      <c r="E152" s="454" t="s">
        <v>1073</v>
      </c>
      <c r="F152" s="455" t="s">
        <v>1074</v>
      </c>
      <c r="G152" s="456" t="s">
        <v>99</v>
      </c>
      <c r="H152" s="457">
        <v>1</v>
      </c>
      <c r="I152" s="356"/>
      <c r="J152" s="465">
        <f>ROUND(I152*H152,2)</f>
        <v>0</v>
      </c>
      <c r="K152" s="455" t="s">
        <v>519</v>
      </c>
      <c r="L152" s="292"/>
      <c r="M152" s="357" t="s">
        <v>771</v>
      </c>
      <c r="N152" s="358" t="s">
        <v>2877</v>
      </c>
      <c r="O152" s="359">
        <v>0.65700000000000003</v>
      </c>
      <c r="P152" s="359">
        <f>O152*H152</f>
        <v>0.65700000000000003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2222</v>
      </c>
      <c r="AT152" s="361" t="s">
        <v>516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4095</v>
      </c>
    </row>
    <row r="153" spans="2:65" s="291" customFormat="1" ht="12.75" x14ac:dyDescent="0.2">
      <c r="B153" s="292"/>
      <c r="D153" s="458" t="s">
        <v>3704</v>
      </c>
      <c r="F153" s="459" t="s">
        <v>4096</v>
      </c>
      <c r="I153" s="467"/>
      <c r="L153" s="292"/>
      <c r="M153" s="363"/>
      <c r="T153" s="364"/>
      <c r="AT153" s="284" t="s">
        <v>3704</v>
      </c>
      <c r="AU153" s="284" t="s">
        <v>47</v>
      </c>
    </row>
    <row r="154" spans="2:65" s="291" customFormat="1" ht="16.5" customHeight="1" x14ac:dyDescent="0.2">
      <c r="B154" s="292"/>
      <c r="C154" s="460" t="s">
        <v>3904</v>
      </c>
      <c r="D154" s="460" t="s">
        <v>550</v>
      </c>
      <c r="E154" s="461" t="s">
        <v>1075</v>
      </c>
      <c r="F154" s="462" t="s">
        <v>1076</v>
      </c>
      <c r="G154" s="463" t="s">
        <v>223</v>
      </c>
      <c r="H154" s="464">
        <v>1</v>
      </c>
      <c r="I154" s="365"/>
      <c r="J154" s="466">
        <f>ROUND(I154*H154,2)</f>
        <v>0</v>
      </c>
      <c r="K154" s="462" t="s">
        <v>519</v>
      </c>
      <c r="L154" s="366"/>
      <c r="M154" s="367" t="s">
        <v>771</v>
      </c>
      <c r="N154" s="368" t="s">
        <v>2877</v>
      </c>
      <c r="O154" s="359">
        <v>0</v>
      </c>
      <c r="P154" s="359">
        <f>O154*H154</f>
        <v>0</v>
      </c>
      <c r="Q154" s="359">
        <v>4.4999999999999997E-3</v>
      </c>
      <c r="R154" s="359">
        <f>Q154*H154</f>
        <v>4.4999999999999997E-3</v>
      </c>
      <c r="S154" s="359">
        <v>0</v>
      </c>
      <c r="T154" s="360">
        <f>S154*H154</f>
        <v>0</v>
      </c>
      <c r="AR154" s="361" t="s">
        <v>2918</v>
      </c>
      <c r="AT154" s="361" t="s">
        <v>550</v>
      </c>
      <c r="AU154" s="361" t="s">
        <v>47</v>
      </c>
      <c r="AY154" s="284" t="s">
        <v>2874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4097</v>
      </c>
    </row>
    <row r="155" spans="2:65" s="291" customFormat="1" ht="37.9" customHeight="1" x14ac:dyDescent="0.2">
      <c r="B155" s="292"/>
      <c r="C155" s="453" t="s">
        <v>3907</v>
      </c>
      <c r="D155" s="453" t="s">
        <v>516</v>
      </c>
      <c r="E155" s="454" t="s">
        <v>1077</v>
      </c>
      <c r="F155" s="455" t="s">
        <v>1078</v>
      </c>
      <c r="G155" s="456" t="s">
        <v>99</v>
      </c>
      <c r="H155" s="457">
        <v>2</v>
      </c>
      <c r="I155" s="356"/>
      <c r="J155" s="465">
        <f>ROUND(I155*H155,2)</f>
        <v>0</v>
      </c>
      <c r="K155" s="455" t="s">
        <v>519</v>
      </c>
      <c r="L155" s="292"/>
      <c r="M155" s="357" t="s">
        <v>771</v>
      </c>
      <c r="N155" s="358" t="s">
        <v>2877</v>
      </c>
      <c r="O155" s="359">
        <v>0.83199999999999996</v>
      </c>
      <c r="P155" s="359">
        <f>O155*H155</f>
        <v>1.6639999999999999</v>
      </c>
      <c r="Q155" s="359">
        <v>0</v>
      </c>
      <c r="R155" s="359">
        <f>Q155*H155</f>
        <v>0</v>
      </c>
      <c r="S155" s="359">
        <v>0</v>
      </c>
      <c r="T155" s="360">
        <f>S155*H155</f>
        <v>0</v>
      </c>
      <c r="AR155" s="361" t="s">
        <v>2222</v>
      </c>
      <c r="AT155" s="361" t="s">
        <v>516</v>
      </c>
      <c r="AU155" s="361" t="s">
        <v>47</v>
      </c>
      <c r="AY155" s="284" t="s">
        <v>2874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4098</v>
      </c>
    </row>
    <row r="156" spans="2:65" s="291" customFormat="1" ht="12.75" x14ac:dyDescent="0.2">
      <c r="B156" s="292"/>
      <c r="D156" s="458" t="s">
        <v>3704</v>
      </c>
      <c r="F156" s="459" t="s">
        <v>4099</v>
      </c>
      <c r="I156" s="467"/>
      <c r="L156" s="292"/>
      <c r="M156" s="363"/>
      <c r="T156" s="364"/>
      <c r="AT156" s="284" t="s">
        <v>3704</v>
      </c>
      <c r="AU156" s="284" t="s">
        <v>47</v>
      </c>
    </row>
    <row r="157" spans="2:65" s="291" customFormat="1" ht="16.5" customHeight="1" x14ac:dyDescent="0.2">
      <c r="B157" s="292"/>
      <c r="C157" s="460" t="s">
        <v>3910</v>
      </c>
      <c r="D157" s="460" t="s">
        <v>550</v>
      </c>
      <c r="E157" s="461" t="s">
        <v>1075</v>
      </c>
      <c r="F157" s="462" t="s">
        <v>1076</v>
      </c>
      <c r="G157" s="463" t="s">
        <v>223</v>
      </c>
      <c r="H157" s="464">
        <v>2</v>
      </c>
      <c r="I157" s="365"/>
      <c r="J157" s="466">
        <f>ROUND(I157*H157,2)</f>
        <v>0</v>
      </c>
      <c r="K157" s="462" t="s">
        <v>519</v>
      </c>
      <c r="L157" s="366"/>
      <c r="M157" s="367" t="s">
        <v>771</v>
      </c>
      <c r="N157" s="368" t="s">
        <v>2877</v>
      </c>
      <c r="O157" s="359">
        <v>0</v>
      </c>
      <c r="P157" s="359">
        <f>O157*H157</f>
        <v>0</v>
      </c>
      <c r="Q157" s="359">
        <v>4.4999999999999997E-3</v>
      </c>
      <c r="R157" s="359">
        <f>Q157*H157</f>
        <v>8.9999999999999993E-3</v>
      </c>
      <c r="S157" s="359">
        <v>0</v>
      </c>
      <c r="T157" s="360">
        <f>S157*H157</f>
        <v>0</v>
      </c>
      <c r="AR157" s="361" t="s">
        <v>2918</v>
      </c>
      <c r="AT157" s="361" t="s">
        <v>550</v>
      </c>
      <c r="AU157" s="361" t="s">
        <v>47</v>
      </c>
      <c r="AY157" s="284" t="s">
        <v>2874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4100</v>
      </c>
    </row>
    <row r="158" spans="2:65" s="291" customFormat="1" ht="37.9" customHeight="1" x14ac:dyDescent="0.2">
      <c r="B158" s="292"/>
      <c r="C158" s="453" t="s">
        <v>4101</v>
      </c>
      <c r="D158" s="453" t="s">
        <v>516</v>
      </c>
      <c r="E158" s="454" t="s">
        <v>1079</v>
      </c>
      <c r="F158" s="455" t="s">
        <v>1080</v>
      </c>
      <c r="G158" s="456" t="s">
        <v>99</v>
      </c>
      <c r="H158" s="457">
        <v>1</v>
      </c>
      <c r="I158" s="356"/>
      <c r="J158" s="465">
        <f>ROUND(I158*H158,2)</f>
        <v>0</v>
      </c>
      <c r="K158" s="455" t="s">
        <v>519</v>
      </c>
      <c r="L158" s="292"/>
      <c r="M158" s="357" t="s">
        <v>771</v>
      </c>
      <c r="N158" s="358" t="s">
        <v>2877</v>
      </c>
      <c r="O158" s="359">
        <v>0.78900000000000003</v>
      </c>
      <c r="P158" s="359">
        <f>O158*H158</f>
        <v>0.78900000000000003</v>
      </c>
      <c r="Q158" s="359">
        <v>0</v>
      </c>
      <c r="R158" s="359">
        <f>Q158*H158</f>
        <v>0</v>
      </c>
      <c r="S158" s="359">
        <v>0</v>
      </c>
      <c r="T158" s="360">
        <f>S158*H158</f>
        <v>0</v>
      </c>
      <c r="AR158" s="361" t="s">
        <v>2222</v>
      </c>
      <c r="AT158" s="361" t="s">
        <v>516</v>
      </c>
      <c r="AU158" s="361" t="s">
        <v>47</v>
      </c>
      <c r="AY158" s="284" t="s">
        <v>2874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4102</v>
      </c>
    </row>
    <row r="159" spans="2:65" s="291" customFormat="1" ht="12.75" x14ac:dyDescent="0.2">
      <c r="B159" s="292"/>
      <c r="D159" s="458" t="s">
        <v>3704</v>
      </c>
      <c r="F159" s="459" t="s">
        <v>4103</v>
      </c>
      <c r="I159" s="467"/>
      <c r="L159" s="292"/>
      <c r="M159" s="363"/>
      <c r="T159" s="364"/>
      <c r="AT159" s="284" t="s">
        <v>3704</v>
      </c>
      <c r="AU159" s="284" t="s">
        <v>47</v>
      </c>
    </row>
    <row r="160" spans="2:65" s="291" customFormat="1" ht="16.5" customHeight="1" x14ac:dyDescent="0.2">
      <c r="B160" s="292"/>
      <c r="C160" s="460" t="s">
        <v>4104</v>
      </c>
      <c r="D160" s="460" t="s">
        <v>550</v>
      </c>
      <c r="E160" s="461" t="s">
        <v>1081</v>
      </c>
      <c r="F160" s="462" t="s">
        <v>1082</v>
      </c>
      <c r="G160" s="463" t="s">
        <v>99</v>
      </c>
      <c r="H160" s="464">
        <v>1</v>
      </c>
      <c r="I160" s="365"/>
      <c r="J160" s="466">
        <f>ROUND(I160*H160,2)</f>
        <v>0</v>
      </c>
      <c r="K160" s="462" t="s">
        <v>519</v>
      </c>
      <c r="L160" s="366"/>
      <c r="M160" s="367" t="s">
        <v>771</v>
      </c>
      <c r="N160" s="368" t="s">
        <v>2877</v>
      </c>
      <c r="O160" s="359">
        <v>0</v>
      </c>
      <c r="P160" s="359">
        <f>O160*H160</f>
        <v>0</v>
      </c>
      <c r="Q160" s="359">
        <v>2.29E-2</v>
      </c>
      <c r="R160" s="359">
        <f>Q160*H160</f>
        <v>2.29E-2</v>
      </c>
      <c r="S160" s="359">
        <v>0</v>
      </c>
      <c r="T160" s="360">
        <f>S160*H160</f>
        <v>0</v>
      </c>
      <c r="AR160" s="361" t="s">
        <v>2918</v>
      </c>
      <c r="AT160" s="361" t="s">
        <v>550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4105</v>
      </c>
    </row>
    <row r="161" spans="2:65" s="291" customFormat="1" ht="37.9" customHeight="1" x14ac:dyDescent="0.2">
      <c r="B161" s="292"/>
      <c r="C161" s="453" t="s">
        <v>3784</v>
      </c>
      <c r="D161" s="453" t="s">
        <v>516</v>
      </c>
      <c r="E161" s="454" t="s">
        <v>1083</v>
      </c>
      <c r="F161" s="455" t="s">
        <v>1084</v>
      </c>
      <c r="G161" s="456" t="s">
        <v>99</v>
      </c>
      <c r="H161" s="457">
        <v>1</v>
      </c>
      <c r="I161" s="356"/>
      <c r="J161" s="465">
        <f>ROUND(I161*H161,2)</f>
        <v>0</v>
      </c>
      <c r="K161" s="455" t="s">
        <v>519</v>
      </c>
      <c r="L161" s="292"/>
      <c r="M161" s="357" t="s">
        <v>771</v>
      </c>
      <c r="N161" s="358" t="s">
        <v>2877</v>
      </c>
      <c r="O161" s="359">
        <v>16.75</v>
      </c>
      <c r="P161" s="359">
        <f>O161*H161</f>
        <v>16.75</v>
      </c>
      <c r="Q161" s="359">
        <v>0</v>
      </c>
      <c r="R161" s="359">
        <f>Q161*H161</f>
        <v>0</v>
      </c>
      <c r="S161" s="359">
        <v>0</v>
      </c>
      <c r="T161" s="360">
        <f>S161*H161</f>
        <v>0</v>
      </c>
      <c r="AR161" s="361" t="s">
        <v>2222</v>
      </c>
      <c r="AT161" s="361" t="s">
        <v>516</v>
      </c>
      <c r="AU161" s="361" t="s">
        <v>47</v>
      </c>
      <c r="AY161" s="284" t="s">
        <v>2874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4106</v>
      </c>
    </row>
    <row r="162" spans="2:65" s="291" customFormat="1" ht="12.75" x14ac:dyDescent="0.2">
      <c r="B162" s="292"/>
      <c r="D162" s="458" t="s">
        <v>3704</v>
      </c>
      <c r="F162" s="459" t="s">
        <v>4107</v>
      </c>
      <c r="I162" s="467"/>
      <c r="L162" s="292"/>
      <c r="M162" s="363"/>
      <c r="T162" s="364"/>
      <c r="AT162" s="284" t="s">
        <v>3704</v>
      </c>
      <c r="AU162" s="284" t="s">
        <v>47</v>
      </c>
    </row>
    <row r="163" spans="2:65" s="291" customFormat="1" ht="37.9" customHeight="1" x14ac:dyDescent="0.2">
      <c r="B163" s="292"/>
      <c r="C163" s="460" t="s">
        <v>4108</v>
      </c>
      <c r="D163" s="460" t="s">
        <v>550</v>
      </c>
      <c r="E163" s="461" t="s">
        <v>1085</v>
      </c>
      <c r="F163" s="462" t="s">
        <v>1086</v>
      </c>
      <c r="G163" s="463" t="s">
        <v>99</v>
      </c>
      <c r="H163" s="464">
        <v>1</v>
      </c>
      <c r="I163" s="365"/>
      <c r="J163" s="466">
        <f>ROUND(I163*H163,2)</f>
        <v>0</v>
      </c>
      <c r="K163" s="462" t="s">
        <v>519</v>
      </c>
      <c r="L163" s="366"/>
      <c r="M163" s="372" t="s">
        <v>771</v>
      </c>
      <c r="N163" s="373" t="s">
        <v>2877</v>
      </c>
      <c r="O163" s="374">
        <v>0</v>
      </c>
      <c r="P163" s="374">
        <f>O163*H163</f>
        <v>0</v>
      </c>
      <c r="Q163" s="374">
        <v>0.39</v>
      </c>
      <c r="R163" s="374">
        <f>Q163*H163</f>
        <v>0.39</v>
      </c>
      <c r="S163" s="374">
        <v>0</v>
      </c>
      <c r="T163" s="375">
        <f>S163*H163</f>
        <v>0</v>
      </c>
      <c r="AR163" s="361" t="s">
        <v>2918</v>
      </c>
      <c r="AT163" s="361" t="s">
        <v>550</v>
      </c>
      <c r="AU163" s="361" t="s">
        <v>47</v>
      </c>
      <c r="AY163" s="284" t="s">
        <v>2874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2222</v>
      </c>
      <c r="BM163" s="361" t="s">
        <v>4109</v>
      </c>
    </row>
    <row r="164" spans="2:65" s="291" customFormat="1" ht="7.15" customHeight="1" x14ac:dyDescent="0.2">
      <c r="B164" s="312"/>
      <c r="C164" s="313"/>
      <c r="D164" s="313"/>
      <c r="E164" s="313"/>
      <c r="F164" s="313"/>
      <c r="G164" s="313"/>
      <c r="H164" s="313"/>
      <c r="I164" s="313"/>
      <c r="J164" s="313"/>
      <c r="K164" s="313"/>
      <c r="L164" s="292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1"/>
  <sheetViews>
    <sheetView workbookViewId="0">
      <pane ySplit="1" topLeftCell="A251" activePane="bottomLeft" state="frozen"/>
      <selection pane="bottomLeft" activeCell="C420" sqref="C42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6" t="s">
        <v>100</v>
      </c>
      <c r="B1" s="656"/>
      <c r="C1" s="656"/>
      <c r="D1" s="656"/>
      <c r="E1" s="656"/>
      <c r="F1" s="656"/>
      <c r="G1" s="65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7" t="s">
        <v>4</v>
      </c>
      <c r="D2" s="658"/>
      <c r="E2" s="658"/>
      <c r="F2" s="658"/>
      <c r="G2" s="659"/>
      <c r="AG2" t="s">
        <v>102</v>
      </c>
    </row>
    <row r="3" spans="1:60" ht="25.15" customHeight="1" x14ac:dyDescent="0.2">
      <c r="A3" s="247" t="s">
        <v>89</v>
      </c>
      <c r="B3" s="197" t="s">
        <v>30</v>
      </c>
      <c r="C3" s="657" t="s">
        <v>31</v>
      </c>
      <c r="D3" s="658"/>
      <c r="E3" s="658"/>
      <c r="F3" s="658"/>
      <c r="G3" s="659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32</v>
      </c>
      <c r="C4" s="660" t="s">
        <v>29</v>
      </c>
      <c r="D4" s="661"/>
      <c r="E4" s="661"/>
      <c r="F4" s="661"/>
      <c r="G4" s="66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52" t="s">
        <v>133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1087</v>
      </c>
      <c r="C11" s="215" t="s">
        <v>1088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52" t="s">
        <v>1089</v>
      </c>
      <c r="D12" s="653"/>
      <c r="E12" s="653"/>
      <c r="F12" s="653"/>
      <c r="G12" s="65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654" t="s">
        <v>1090</v>
      </c>
      <c r="D13" s="655"/>
      <c r="E13" s="655"/>
      <c r="F13" s="655"/>
      <c r="G13" s="655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x14ac:dyDescent="0.2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2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52" t="s">
        <v>146</v>
      </c>
      <c r="D16" s="653"/>
      <c r="E16" s="653"/>
      <c r="F16" s="653"/>
      <c r="G16" s="65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226" t="s">
        <v>3215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52" t="s">
        <v>151</v>
      </c>
      <c r="D19" s="653"/>
      <c r="E19" s="653"/>
      <c r="F19" s="653"/>
      <c r="G19" s="653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3216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2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50" t="s">
        <v>154</v>
      </c>
      <c r="D22" s="651"/>
      <c r="E22" s="651"/>
      <c r="F22" s="651"/>
      <c r="G22" s="65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1091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6</v>
      </c>
      <c r="B24" s="214" t="s">
        <v>1092</v>
      </c>
      <c r="C24" s="215" t="s">
        <v>1093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2.5" outlineLevel="2" x14ac:dyDescent="0.2">
      <c r="A25" s="223"/>
      <c r="B25" s="224"/>
      <c r="C25" s="652" t="s">
        <v>1094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1095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7</v>
      </c>
      <c r="B27" s="214" t="s">
        <v>1096</v>
      </c>
      <c r="C27" s="215" t="s">
        <v>1097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2.5" outlineLevel="2" x14ac:dyDescent="0.2">
      <c r="A28" s="223"/>
      <c r="B28" s="224"/>
      <c r="C28" s="652" t="s">
        <v>1094</v>
      </c>
      <c r="D28" s="653"/>
      <c r="E28" s="653"/>
      <c r="F28" s="653"/>
      <c r="G28" s="65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54" t="s">
        <v>1098</v>
      </c>
      <c r="D29" s="655"/>
      <c r="E29" s="655"/>
      <c r="F29" s="655"/>
      <c r="G29" s="655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8</v>
      </c>
      <c r="B30" s="214" t="s">
        <v>1099</v>
      </c>
      <c r="C30" s="215" t="s">
        <v>1100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1101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1102</v>
      </c>
      <c r="C32" s="215" t="s">
        <v>1103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2.5" outlineLevel="2" x14ac:dyDescent="0.2">
      <c r="A33" s="223"/>
      <c r="B33" s="224"/>
      <c r="C33" s="652" t="s">
        <v>1104</v>
      </c>
      <c r="D33" s="653"/>
      <c r="E33" s="653"/>
      <c r="F33" s="653"/>
      <c r="G33" s="653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1105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1106</v>
      </c>
      <c r="C35" s="215" t="s">
        <v>1107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52" t="s">
        <v>1104</v>
      </c>
      <c r="D36" s="653"/>
      <c r="E36" s="653"/>
      <c r="F36" s="653"/>
      <c r="G36" s="65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654" t="s">
        <v>1108</v>
      </c>
      <c r="D37" s="655"/>
      <c r="E37" s="655"/>
      <c r="F37" s="655"/>
      <c r="G37" s="655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11</v>
      </c>
      <c r="B38" s="214" t="s">
        <v>1109</v>
      </c>
      <c r="C38" s="215" t="s">
        <v>1110</v>
      </c>
      <c r="D38" s="216" t="s">
        <v>223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216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50" t="s">
        <v>1111</v>
      </c>
      <c r="D39" s="651"/>
      <c r="E39" s="651"/>
      <c r="F39" s="651"/>
      <c r="G39" s="651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1112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1113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1114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52" t="s">
        <v>229</v>
      </c>
      <c r="D44" s="653"/>
      <c r="E44" s="653"/>
      <c r="F44" s="653"/>
      <c r="G44" s="653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54" t="s">
        <v>230</v>
      </c>
      <c r="D45" s="655"/>
      <c r="E45" s="655"/>
      <c r="F45" s="655"/>
      <c r="G45" s="655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3217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29">
        <v>13</v>
      </c>
      <c r="B47" s="230" t="s">
        <v>1117</v>
      </c>
      <c r="C47" s="231" t="s">
        <v>1118</v>
      </c>
      <c r="D47" s="232" t="s">
        <v>303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x14ac:dyDescent="0.2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2.5" outlineLevel="1" x14ac:dyDescent="0.2">
      <c r="A49" s="213">
        <v>14</v>
      </c>
      <c r="B49" s="214" t="s">
        <v>1119</v>
      </c>
      <c r="C49" s="215" t="s">
        <v>1120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52" t="s">
        <v>1121</v>
      </c>
      <c r="D50" s="653"/>
      <c r="E50" s="653"/>
      <c r="F50" s="653"/>
      <c r="G50" s="65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1122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15</v>
      </c>
      <c r="B52" s="214" t="s">
        <v>1123</v>
      </c>
      <c r="C52" s="215" t="s">
        <v>1124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216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652" t="s">
        <v>1121</v>
      </c>
      <c r="D53" s="653"/>
      <c r="E53" s="653"/>
      <c r="F53" s="653"/>
      <c r="G53" s="653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1125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1126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ht="22.5" outlineLevel="1" x14ac:dyDescent="0.2">
      <c r="A56" s="213">
        <v>16</v>
      </c>
      <c r="B56" s="214" t="s">
        <v>1127</v>
      </c>
      <c r="C56" s="215" t="s">
        <v>1128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216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652" t="s">
        <v>1129</v>
      </c>
      <c r="D57" s="653"/>
      <c r="E57" s="653"/>
      <c r="F57" s="653"/>
      <c r="G57" s="653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226" t="s">
        <v>1130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2">
      <c r="A59" s="223"/>
      <c r="B59" s="224"/>
      <c r="C59" s="226" t="s">
        <v>1131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3.75" outlineLevel="1" x14ac:dyDescent="0.2">
      <c r="A60" s="213">
        <v>17</v>
      </c>
      <c r="B60" s="214" t="s">
        <v>1132</v>
      </c>
      <c r="C60" s="215" t="s">
        <v>1133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1134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18</v>
      </c>
      <c r="B62" s="230" t="s">
        <v>1135</v>
      </c>
      <c r="C62" s="231" t="s">
        <v>1136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1137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21</v>
      </c>
      <c r="B66" s="214" t="s">
        <v>1138</v>
      </c>
      <c r="C66" s="215" t="s">
        <v>1139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216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52" t="s">
        <v>1140</v>
      </c>
      <c r="D67" s="653"/>
      <c r="E67" s="653"/>
      <c r="F67" s="653"/>
      <c r="G67" s="65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3218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3219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2">
      <c r="A70" s="223"/>
      <c r="B70" s="224"/>
      <c r="C70" s="226" t="s">
        <v>3220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2">
      <c r="A71" s="223"/>
      <c r="B71" s="224"/>
      <c r="C71" s="226" t="s">
        <v>3221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2">
      <c r="A72" s="213">
        <v>22</v>
      </c>
      <c r="B72" s="214" t="s">
        <v>1141</v>
      </c>
      <c r="C72" s="215" t="s">
        <v>1142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52" t="s">
        <v>1143</v>
      </c>
      <c r="D73" s="653"/>
      <c r="E73" s="653"/>
      <c r="F73" s="653"/>
      <c r="G73" s="65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1144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23</v>
      </c>
      <c r="B75" s="214" t="s">
        <v>1145</v>
      </c>
      <c r="C75" s="215" t="s">
        <v>1146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52" t="s">
        <v>1147</v>
      </c>
      <c r="D76" s="653"/>
      <c r="E76" s="653"/>
      <c r="F76" s="653"/>
      <c r="G76" s="653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1148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2">
      <c r="A78" s="213">
        <v>24</v>
      </c>
      <c r="B78" s="214" t="s">
        <v>1149</v>
      </c>
      <c r="C78" s="215" t="s">
        <v>1150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652" t="s">
        <v>1147</v>
      </c>
      <c r="D79" s="653"/>
      <c r="E79" s="653"/>
      <c r="F79" s="653"/>
      <c r="G79" s="653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25</v>
      </c>
      <c r="B80" s="214" t="s">
        <v>1151</v>
      </c>
      <c r="C80" s="215" t="s">
        <v>1152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652" t="s">
        <v>1153</v>
      </c>
      <c r="D81" s="653"/>
      <c r="E81" s="653"/>
      <c r="F81" s="653"/>
      <c r="G81" s="653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1154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33.75" outlineLevel="1" x14ac:dyDescent="0.2">
      <c r="A83" s="213">
        <v>26</v>
      </c>
      <c r="B83" s="214" t="s">
        <v>1155</v>
      </c>
      <c r="C83" s="215" t="s">
        <v>1156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2" x14ac:dyDescent="0.2">
      <c r="A84" s="223"/>
      <c r="B84" s="224"/>
      <c r="C84" s="652" t="s">
        <v>4975</v>
      </c>
      <c r="D84" s="653"/>
      <c r="E84" s="653"/>
      <c r="F84" s="653"/>
      <c r="G84" s="653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1157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2">
      <c r="A86" s="223"/>
      <c r="B86" s="224"/>
      <c r="C86" s="226" t="s">
        <v>1158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27</v>
      </c>
      <c r="B87" s="214" t="s">
        <v>1159</v>
      </c>
      <c r="C87" s="215" t="s">
        <v>1160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52" t="s">
        <v>1161</v>
      </c>
      <c r="D88" s="653"/>
      <c r="E88" s="653"/>
      <c r="F88" s="653"/>
      <c r="G88" s="653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1162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1163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1" x14ac:dyDescent="0.2">
      <c r="A91" s="213">
        <v>28</v>
      </c>
      <c r="B91" s="214" t="s">
        <v>1164</v>
      </c>
      <c r="C91" s="215" t="s">
        <v>1165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2" x14ac:dyDescent="0.2">
      <c r="A92" s="223"/>
      <c r="B92" s="224"/>
      <c r="C92" s="652" t="s">
        <v>1161</v>
      </c>
      <c r="D92" s="653"/>
      <c r="E92" s="653"/>
      <c r="F92" s="653"/>
      <c r="G92" s="653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ht="22.5" outlineLevel="2" x14ac:dyDescent="0.2">
      <c r="A93" s="223"/>
      <c r="B93" s="224"/>
      <c r="C93" s="226" t="s">
        <v>1166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2">
      <c r="A94" s="223"/>
      <c r="B94" s="224"/>
      <c r="C94" s="226" t="s">
        <v>1167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52" t="s">
        <v>185</v>
      </c>
      <c r="D96" s="653"/>
      <c r="E96" s="653"/>
      <c r="F96" s="653"/>
      <c r="G96" s="65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1168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1169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52" t="s">
        <v>185</v>
      </c>
      <c r="D100" s="653"/>
      <c r="E100" s="653"/>
      <c r="F100" s="653"/>
      <c r="G100" s="653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22.5" outlineLevel="2" x14ac:dyDescent="0.2">
      <c r="A101" s="223"/>
      <c r="B101" s="224"/>
      <c r="C101" s="226" t="s">
        <v>1170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2">
      <c r="A102" s="223"/>
      <c r="B102" s="224"/>
      <c r="C102" s="226" t="s">
        <v>1171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213">
        <v>31</v>
      </c>
      <c r="B103" s="214" t="s">
        <v>1172</v>
      </c>
      <c r="C103" s="215" t="s">
        <v>1173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652" t="s">
        <v>1174</v>
      </c>
      <c r="D104" s="653"/>
      <c r="E104" s="653"/>
      <c r="F104" s="653"/>
      <c r="G104" s="653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3222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2">
      <c r="A106" s="223"/>
      <c r="B106" s="224"/>
      <c r="C106" s="226" t="s">
        <v>3223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2">
      <c r="A107" s="223"/>
      <c r="B107" s="224"/>
      <c r="C107" s="226" t="s">
        <v>3224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2">
      <c r="A108" s="223"/>
      <c r="B108" s="224"/>
      <c r="C108" s="226" t="s">
        <v>3225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2">
      <c r="A109" s="213">
        <v>32</v>
      </c>
      <c r="B109" s="214" t="s">
        <v>1175</v>
      </c>
      <c r="C109" s="215" t="s">
        <v>1176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2.5" outlineLevel="2" x14ac:dyDescent="0.2">
      <c r="A110" s="223"/>
      <c r="B110" s="224"/>
      <c r="C110" s="652" t="s">
        <v>1177</v>
      </c>
      <c r="D110" s="653"/>
      <c r="E110" s="653"/>
      <c r="F110" s="653"/>
      <c r="G110" s="653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1178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2">
      <c r="A112" s="213">
        <v>33</v>
      </c>
      <c r="B112" s="214" t="s">
        <v>188</v>
      </c>
      <c r="C112" s="215" t="s">
        <v>3226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3227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2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3228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2">
      <c r="A116" s="213">
        <v>35</v>
      </c>
      <c r="B116" s="214" t="s">
        <v>196</v>
      </c>
      <c r="C116" s="215" t="s">
        <v>3229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2">
      <c r="A117" s="223"/>
      <c r="B117" s="224"/>
      <c r="C117" s="226" t="s">
        <v>3230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2">
      <c r="A118" s="213">
        <v>36</v>
      </c>
      <c r="B118" s="214" t="s">
        <v>1179</v>
      </c>
      <c r="C118" s="215" t="s">
        <v>1180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1181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37</v>
      </c>
      <c r="B120" s="214" t="s">
        <v>1182</v>
      </c>
      <c r="C120" s="215" t="s">
        <v>1183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50" t="s">
        <v>1184</v>
      </c>
      <c r="D121" s="651"/>
      <c r="E121" s="651"/>
      <c r="F121" s="651"/>
      <c r="G121" s="651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54" t="s">
        <v>1185</v>
      </c>
      <c r="D122" s="655"/>
      <c r="E122" s="655"/>
      <c r="F122" s="655"/>
      <c r="G122" s="655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54" t="s">
        <v>1186</v>
      </c>
      <c r="D123" s="655"/>
      <c r="E123" s="655"/>
      <c r="F123" s="655"/>
      <c r="G123" s="655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2">
      <c r="A124" s="223"/>
      <c r="B124" s="224"/>
      <c r="C124" s="675" t="s">
        <v>4974</v>
      </c>
      <c r="D124" s="676"/>
      <c r="E124" s="676"/>
      <c r="F124" s="676"/>
      <c r="G124" s="676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226" t="s">
        <v>1187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2">
      <c r="A126" s="213">
        <v>38</v>
      </c>
      <c r="B126" s="214" t="s">
        <v>1188</v>
      </c>
      <c r="C126" s="215" t="s">
        <v>1189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50" t="s">
        <v>1184</v>
      </c>
      <c r="D127" s="651"/>
      <c r="E127" s="651"/>
      <c r="F127" s="651"/>
      <c r="G127" s="65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2">
      <c r="A128" s="223"/>
      <c r="B128" s="224"/>
      <c r="C128" s="654" t="s">
        <v>1185</v>
      </c>
      <c r="D128" s="655"/>
      <c r="E128" s="655"/>
      <c r="F128" s="655"/>
      <c r="G128" s="655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2">
      <c r="A129" s="223"/>
      <c r="B129" s="224"/>
      <c r="C129" s="654" t="s">
        <v>1186</v>
      </c>
      <c r="D129" s="655"/>
      <c r="E129" s="655"/>
      <c r="F129" s="655"/>
      <c r="G129" s="655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2">
      <c r="A130" s="223"/>
      <c r="B130" s="224"/>
      <c r="C130" s="675" t="s">
        <v>4974</v>
      </c>
      <c r="D130" s="676"/>
      <c r="E130" s="676"/>
      <c r="F130" s="676"/>
      <c r="G130" s="676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226" t="s">
        <v>1190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1191</v>
      </c>
      <c r="C132" s="215" t="s">
        <v>1192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1193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331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337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52" t="s">
        <v>1194</v>
      </c>
      <c r="D133" s="653"/>
      <c r="E133" s="653"/>
      <c r="F133" s="653"/>
      <c r="G133" s="653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3231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2">
      <c r="A135" s="223"/>
      <c r="B135" s="224"/>
      <c r="C135" s="226" t="s">
        <v>3232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2">
      <c r="A136" s="223"/>
      <c r="B136" s="224"/>
      <c r="C136" s="226" t="s">
        <v>3233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2">
      <c r="A137" s="223"/>
      <c r="B137" s="224"/>
      <c r="C137" s="226" t="s">
        <v>1195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x14ac:dyDescent="0.2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33.75" outlineLevel="1" x14ac:dyDescent="0.2">
      <c r="A139" s="213">
        <v>40</v>
      </c>
      <c r="B139" s="214" t="s">
        <v>1196</v>
      </c>
      <c r="C139" s="215" t="s">
        <v>1197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226" t="s">
        <v>1198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1199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41</v>
      </c>
      <c r="B142" s="214" t="s">
        <v>199</v>
      </c>
      <c r="C142" s="215" t="s">
        <v>200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2.5" outlineLevel="2" x14ac:dyDescent="0.2">
      <c r="A143" s="223"/>
      <c r="B143" s="224"/>
      <c r="C143" s="652" t="s">
        <v>201</v>
      </c>
      <c r="D143" s="653"/>
      <c r="E143" s="653"/>
      <c r="F143" s="653"/>
      <c r="G143" s="653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1200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42</v>
      </c>
      <c r="B145" s="214" t="s">
        <v>202</v>
      </c>
      <c r="C145" s="215" t="s">
        <v>203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33.75" outlineLevel="2" x14ac:dyDescent="0.2">
      <c r="A146" s="223"/>
      <c r="B146" s="224"/>
      <c r="C146" s="652" t="s">
        <v>204</v>
      </c>
      <c r="D146" s="653"/>
      <c r="E146" s="653"/>
      <c r="F146" s="653"/>
      <c r="G146" s="653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226" t="s">
        <v>1201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2">
      <c r="A148" s="213">
        <v>43</v>
      </c>
      <c r="B148" s="214" t="s">
        <v>206</v>
      </c>
      <c r="C148" s="215" t="s">
        <v>207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52" t="s">
        <v>208</v>
      </c>
      <c r="D149" s="653"/>
      <c r="E149" s="653"/>
      <c r="F149" s="653"/>
      <c r="G149" s="653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1202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13">
        <v>44</v>
      </c>
      <c r="B151" s="214" t="s">
        <v>1203</v>
      </c>
      <c r="C151" s="215" t="s">
        <v>1204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652" t="s">
        <v>208</v>
      </c>
      <c r="D152" s="653"/>
      <c r="E152" s="653"/>
      <c r="F152" s="653"/>
      <c r="G152" s="653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2">
      <c r="A153" s="223"/>
      <c r="B153" s="224"/>
      <c r="C153" s="226" t="s">
        <v>1205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2">
      <c r="A154" s="213">
        <v>45</v>
      </c>
      <c r="B154" s="214" t="s">
        <v>1206</v>
      </c>
      <c r="C154" s="215" t="s">
        <v>1207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52" t="s">
        <v>208</v>
      </c>
      <c r="D155" s="653"/>
      <c r="E155" s="653"/>
      <c r="F155" s="653"/>
      <c r="G155" s="653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226" t="s">
        <v>1208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2">
      <c r="A157" s="223"/>
      <c r="B157" s="224"/>
      <c r="C157" s="226" t="s">
        <v>1209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x14ac:dyDescent="0.2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2">
      <c r="A159" s="213">
        <v>46</v>
      </c>
      <c r="B159" s="214" t="s">
        <v>1210</v>
      </c>
      <c r="C159" s="215" t="s">
        <v>1211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1212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652" t="s">
        <v>1213</v>
      </c>
      <c r="D160" s="653"/>
      <c r="E160" s="653"/>
      <c r="F160" s="653"/>
      <c r="G160" s="653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226" t="s">
        <v>1214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47</v>
      </c>
      <c r="B162" s="214" t="s">
        <v>1215</v>
      </c>
      <c r="C162" s="215" t="s">
        <v>1216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652" t="s">
        <v>212</v>
      </c>
      <c r="D163" s="653"/>
      <c r="E163" s="653"/>
      <c r="F163" s="653"/>
      <c r="G163" s="653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226" t="s">
        <v>1217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33.75" outlineLevel="1" x14ac:dyDescent="0.2">
      <c r="A165" s="213">
        <v>48</v>
      </c>
      <c r="B165" s="214" t="s">
        <v>1218</v>
      </c>
      <c r="C165" s="215" t="s">
        <v>1219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216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650" t="s">
        <v>217</v>
      </c>
      <c r="D166" s="651"/>
      <c r="E166" s="651"/>
      <c r="F166" s="651"/>
      <c r="G166" s="65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49</v>
      </c>
      <c r="B167" s="214" t="s">
        <v>1220</v>
      </c>
      <c r="C167" s="215" t="s">
        <v>1221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2" x14ac:dyDescent="0.2">
      <c r="A168" s="223"/>
      <c r="B168" s="224"/>
      <c r="C168" s="652" t="s">
        <v>1222</v>
      </c>
      <c r="D168" s="653"/>
      <c r="E168" s="653"/>
      <c r="F168" s="653"/>
      <c r="G168" s="653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ht="22.5" outlineLevel="1" x14ac:dyDescent="0.2">
      <c r="A169" s="213">
        <v>50</v>
      </c>
      <c r="B169" s="214" t="s">
        <v>214</v>
      </c>
      <c r="C169" s="215" t="s">
        <v>215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216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2">
      <c r="A170" s="223"/>
      <c r="B170" s="224"/>
      <c r="C170" s="650" t="s">
        <v>217</v>
      </c>
      <c r="D170" s="651"/>
      <c r="E170" s="651"/>
      <c r="F170" s="651"/>
      <c r="G170" s="65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226" t="s">
        <v>1223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2">
      <c r="A172" s="213">
        <v>51</v>
      </c>
      <c r="B172" s="214" t="s">
        <v>218</v>
      </c>
      <c r="C172" s="215" t="s">
        <v>219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ht="22.5" outlineLevel="2" x14ac:dyDescent="0.2">
      <c r="A173" s="223"/>
      <c r="B173" s="224"/>
      <c r="C173" s="652" t="s">
        <v>220</v>
      </c>
      <c r="D173" s="653"/>
      <c r="E173" s="653"/>
      <c r="F173" s="653"/>
      <c r="G173" s="653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2">
      <c r="A174" s="223"/>
      <c r="B174" s="224"/>
      <c r="C174" s="226" t="s">
        <v>1224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3234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ht="22.5" outlineLevel="3" x14ac:dyDescent="0.2">
      <c r="A176" s="223"/>
      <c r="B176" s="224"/>
      <c r="C176" s="226" t="s">
        <v>3235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2">
      <c r="A177" s="213">
        <v>52</v>
      </c>
      <c r="B177" s="214" t="s">
        <v>221</v>
      </c>
      <c r="C177" s="215" t="s">
        <v>222</v>
      </c>
      <c r="D177" s="216" t="s">
        <v>223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652" t="s">
        <v>224</v>
      </c>
      <c r="D178" s="653"/>
      <c r="E178" s="653"/>
      <c r="F178" s="653"/>
      <c r="G178" s="653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ht="22.5" outlineLevel="1" x14ac:dyDescent="0.2">
      <c r="A179" s="213">
        <v>53</v>
      </c>
      <c r="B179" s="214" t="s">
        <v>225</v>
      </c>
      <c r="C179" s="215" t="s">
        <v>226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1225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33.75" outlineLevel="1" x14ac:dyDescent="0.2">
      <c r="A181" s="213">
        <v>54</v>
      </c>
      <c r="B181" s="214" t="s">
        <v>1226</v>
      </c>
      <c r="C181" s="215" t="s">
        <v>1227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2.5" outlineLevel="2" x14ac:dyDescent="0.2">
      <c r="A182" s="223"/>
      <c r="B182" s="224"/>
      <c r="C182" s="652" t="s">
        <v>1228</v>
      </c>
      <c r="D182" s="653"/>
      <c r="E182" s="653"/>
      <c r="F182" s="653"/>
      <c r="G182" s="653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654" t="s">
        <v>1229</v>
      </c>
      <c r="D183" s="655"/>
      <c r="E183" s="655"/>
      <c r="F183" s="655"/>
      <c r="G183" s="655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226" t="s">
        <v>1230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55</v>
      </c>
      <c r="B185" s="214" t="s">
        <v>1231</v>
      </c>
      <c r="C185" s="215" t="s">
        <v>1232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1233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2">
      <c r="A187" s="213">
        <v>56</v>
      </c>
      <c r="B187" s="214" t="s">
        <v>227</v>
      </c>
      <c r="C187" s="215" t="s">
        <v>228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52" t="s">
        <v>229</v>
      </c>
      <c r="D188" s="653"/>
      <c r="E188" s="653"/>
      <c r="F188" s="653"/>
      <c r="G188" s="653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654" t="s">
        <v>230</v>
      </c>
      <c r="D189" s="655"/>
      <c r="E189" s="655"/>
      <c r="F189" s="655"/>
      <c r="G189" s="655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226" t="s">
        <v>231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3236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3237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3238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3239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3240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3241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13">
        <v>57</v>
      </c>
      <c r="B197" s="214" t="s">
        <v>232</v>
      </c>
      <c r="C197" s="215" t="s">
        <v>233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52" t="s">
        <v>229</v>
      </c>
      <c r="D198" s="653"/>
      <c r="E198" s="653"/>
      <c r="F198" s="653"/>
      <c r="G198" s="653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54" t="s">
        <v>230</v>
      </c>
      <c r="D199" s="655"/>
      <c r="E199" s="655"/>
      <c r="F199" s="655"/>
      <c r="G199" s="655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2">
      <c r="A200" s="223"/>
      <c r="B200" s="224"/>
      <c r="C200" s="226" t="s">
        <v>1234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2">
      <c r="A201" s="223"/>
      <c r="B201" s="224"/>
      <c r="C201" s="226" t="s">
        <v>1235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13">
        <v>58</v>
      </c>
      <c r="B202" s="214" t="s">
        <v>236</v>
      </c>
      <c r="C202" s="215" t="s">
        <v>237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2">
      <c r="A203" s="223"/>
      <c r="B203" s="224"/>
      <c r="C203" s="652" t="s">
        <v>151</v>
      </c>
      <c r="D203" s="653"/>
      <c r="E203" s="653"/>
      <c r="F203" s="653"/>
      <c r="G203" s="653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3.75" outlineLevel="2" x14ac:dyDescent="0.2">
      <c r="A204" s="223"/>
      <c r="B204" s="224"/>
      <c r="C204" s="226" t="s">
        <v>3242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1" x14ac:dyDescent="0.2">
      <c r="A205" s="213">
        <v>59</v>
      </c>
      <c r="B205" s="214" t="s">
        <v>238</v>
      </c>
      <c r="C205" s="215" t="s">
        <v>239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652" t="s">
        <v>240</v>
      </c>
      <c r="D206" s="653"/>
      <c r="E206" s="653"/>
      <c r="F206" s="653"/>
      <c r="G206" s="653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2">
      <c r="A207" s="223"/>
      <c r="B207" s="224"/>
      <c r="C207" s="226" t="s">
        <v>1236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3" x14ac:dyDescent="0.2">
      <c r="A208" s="223"/>
      <c r="B208" s="224"/>
      <c r="C208" s="226" t="s">
        <v>3243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1" x14ac:dyDescent="0.2">
      <c r="A209" s="213">
        <v>60</v>
      </c>
      <c r="B209" s="214" t="s">
        <v>241</v>
      </c>
      <c r="C209" s="215" t="s">
        <v>242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652" t="s">
        <v>240</v>
      </c>
      <c r="D210" s="653"/>
      <c r="E210" s="653"/>
      <c r="F210" s="653"/>
      <c r="G210" s="653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1237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3" x14ac:dyDescent="0.2">
      <c r="A212" s="223"/>
      <c r="B212" s="224"/>
      <c r="C212" s="226" t="s">
        <v>3244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33.75" outlineLevel="1" x14ac:dyDescent="0.2">
      <c r="A213" s="213">
        <v>61</v>
      </c>
      <c r="B213" s="214" t="s">
        <v>1238</v>
      </c>
      <c r="C213" s="215" t="s">
        <v>1239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2">
      <c r="A214" s="223"/>
      <c r="B214" s="224"/>
      <c r="C214" s="652" t="s">
        <v>1240</v>
      </c>
      <c r="D214" s="653"/>
      <c r="E214" s="653"/>
      <c r="F214" s="653"/>
      <c r="G214" s="653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654" t="s">
        <v>1241</v>
      </c>
      <c r="D215" s="655"/>
      <c r="E215" s="655"/>
      <c r="F215" s="655"/>
      <c r="G215" s="655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1242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2.5" outlineLevel="1" x14ac:dyDescent="0.2">
      <c r="A217" s="213">
        <v>62</v>
      </c>
      <c r="B217" s="214" t="s">
        <v>1243</v>
      </c>
      <c r="C217" s="215" t="s">
        <v>1244</v>
      </c>
      <c r="D217" s="216" t="s">
        <v>223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1212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52" t="s">
        <v>1245</v>
      </c>
      <c r="D218" s="653"/>
      <c r="E218" s="653"/>
      <c r="F218" s="653"/>
      <c r="G218" s="65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2">
      <c r="A219" s="213">
        <v>63</v>
      </c>
      <c r="B219" s="214" t="s">
        <v>243</v>
      </c>
      <c r="C219" s="215" t="s">
        <v>1246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2.5" outlineLevel="2" x14ac:dyDescent="0.2">
      <c r="A220" s="223"/>
      <c r="B220" s="224"/>
      <c r="C220" s="226" t="s">
        <v>1247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1248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2">
      <c r="A222" s="213">
        <v>64</v>
      </c>
      <c r="B222" s="214" t="s">
        <v>1249</v>
      </c>
      <c r="C222" s="215" t="s">
        <v>1250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1251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2">
      <c r="A224" s="213">
        <v>65</v>
      </c>
      <c r="B224" s="214" t="s">
        <v>1252</v>
      </c>
      <c r="C224" s="215" t="s">
        <v>1253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1254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66</v>
      </c>
      <c r="B226" s="214" t="s">
        <v>1255</v>
      </c>
      <c r="C226" s="215" t="s">
        <v>1256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1257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2">
      <c r="A228" s="213">
        <v>67</v>
      </c>
      <c r="B228" s="214" t="s">
        <v>1258</v>
      </c>
      <c r="C228" s="215" t="s">
        <v>1259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2">
      <c r="A229" s="223"/>
      <c r="B229" s="224"/>
      <c r="C229" s="226" t="s">
        <v>1260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2">
      <c r="A230" s="213">
        <v>68</v>
      </c>
      <c r="B230" s="214" t="s">
        <v>245</v>
      </c>
      <c r="C230" s="215" t="s">
        <v>4979</v>
      </c>
      <c r="D230" s="216" t="s">
        <v>158</v>
      </c>
      <c r="E230" s="217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2">
      <c r="A231" s="223"/>
      <c r="B231" s="224"/>
      <c r="C231" s="226" t="s">
        <v>1261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1262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69</v>
      </c>
      <c r="B233" s="214" t="s">
        <v>246</v>
      </c>
      <c r="C233" s="215" t="s">
        <v>247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1263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2">
      <c r="A235" s="223"/>
      <c r="B235" s="224"/>
      <c r="C235" s="226" t="s">
        <v>1264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2">
      <c r="A236" s="223"/>
      <c r="B236" s="224"/>
      <c r="C236" s="226" t="s">
        <v>1265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3245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2">
      <c r="A238" s="223"/>
      <c r="B238" s="224"/>
      <c r="C238" s="226" t="s">
        <v>3246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2">
      <c r="A239" s="213">
        <v>70</v>
      </c>
      <c r="B239" s="214" t="s">
        <v>1267</v>
      </c>
      <c r="C239" s="215" t="s">
        <v>1268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3245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4971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71</v>
      </c>
      <c r="B242" s="214" t="s">
        <v>248</v>
      </c>
      <c r="C242" s="215" t="s">
        <v>249</v>
      </c>
      <c r="D242" s="216" t="s">
        <v>223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1269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2">
      <c r="A244" s="229">
        <v>72</v>
      </c>
      <c r="B244" s="230" t="s">
        <v>3247</v>
      </c>
      <c r="C244" s="231" t="s">
        <v>3248</v>
      </c>
      <c r="D244" s="232" t="s">
        <v>223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ht="22.5" outlineLevel="1" x14ac:dyDescent="0.2">
      <c r="A245" s="229">
        <v>73</v>
      </c>
      <c r="B245" s="230" t="s">
        <v>1270</v>
      </c>
      <c r="C245" s="231" t="s">
        <v>1271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363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364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x14ac:dyDescent="0.2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2">
      <c r="A247" s="213">
        <v>74</v>
      </c>
      <c r="B247" s="214" t="s">
        <v>1272</v>
      </c>
      <c r="C247" s="215" t="s">
        <v>1273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252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2" x14ac:dyDescent="0.2">
      <c r="A248" s="223"/>
      <c r="B248" s="224"/>
      <c r="C248" s="652" t="s">
        <v>253</v>
      </c>
      <c r="D248" s="653"/>
      <c r="E248" s="653"/>
      <c r="F248" s="653"/>
      <c r="G248" s="653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226" t="s">
        <v>1274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2">
      <c r="A250" s="223"/>
      <c r="B250" s="224"/>
      <c r="C250" s="226" t="s">
        <v>1275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250</v>
      </c>
      <c r="C251" s="215" t="s">
        <v>251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252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2.5" outlineLevel="2" x14ac:dyDescent="0.2">
      <c r="A252" s="223"/>
      <c r="B252" s="224"/>
      <c r="C252" s="652" t="s">
        <v>253</v>
      </c>
      <c r="D252" s="653"/>
      <c r="E252" s="653"/>
      <c r="F252" s="653"/>
      <c r="G252" s="653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1276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2">
      <c r="A254" s="223"/>
      <c r="B254" s="224"/>
      <c r="C254" s="226" t="s">
        <v>1277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2">
      <c r="A255" s="223"/>
      <c r="B255" s="224"/>
      <c r="C255" s="226" t="s">
        <v>1278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13">
        <v>76</v>
      </c>
      <c r="B256" s="214" t="s">
        <v>1279</v>
      </c>
      <c r="C256" s="215" t="s">
        <v>1280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252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52" t="s">
        <v>1281</v>
      </c>
      <c r="D257" s="653"/>
      <c r="E257" s="653"/>
      <c r="F257" s="653"/>
      <c r="G257" s="653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1282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77</v>
      </c>
      <c r="B259" s="214" t="s">
        <v>1283</v>
      </c>
      <c r="C259" s="215" t="s">
        <v>1284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252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226" t="s">
        <v>3249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1285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2.5" outlineLevel="1" x14ac:dyDescent="0.2">
      <c r="A262" s="213">
        <v>78</v>
      </c>
      <c r="B262" s="214" t="s">
        <v>261</v>
      </c>
      <c r="C262" s="215" t="s">
        <v>262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252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3250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2">
      <c r="A264" s="223"/>
      <c r="B264" s="224"/>
      <c r="C264" s="226" t="s">
        <v>1286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2">
      <c r="A265" s="213">
        <v>79</v>
      </c>
      <c r="B265" s="214" t="s">
        <v>263</v>
      </c>
      <c r="C265" s="215" t="s">
        <v>264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252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2">
      <c r="A266" s="223"/>
      <c r="B266" s="224"/>
      <c r="C266" s="652" t="s">
        <v>265</v>
      </c>
      <c r="D266" s="653"/>
      <c r="E266" s="653"/>
      <c r="F266" s="653"/>
      <c r="G266" s="653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2">
      <c r="A267" s="223"/>
      <c r="B267" s="224"/>
      <c r="C267" s="226" t="s">
        <v>1287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ht="22.5" outlineLevel="3" x14ac:dyDescent="0.2">
      <c r="A268" s="223"/>
      <c r="B268" s="224"/>
      <c r="C268" s="226" t="s">
        <v>1288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2">
      <c r="A269" s="223"/>
      <c r="B269" s="224"/>
      <c r="C269" s="226" t="s">
        <v>1289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80</v>
      </c>
      <c r="B270" s="214" t="s">
        <v>1290</v>
      </c>
      <c r="C270" s="215" t="s">
        <v>1291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252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52" t="s">
        <v>265</v>
      </c>
      <c r="D271" s="653"/>
      <c r="E271" s="653"/>
      <c r="F271" s="653"/>
      <c r="G271" s="653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2.5" outlineLevel="1" x14ac:dyDescent="0.2">
      <c r="A272" s="213">
        <v>81</v>
      </c>
      <c r="B272" s="214" t="s">
        <v>1292</v>
      </c>
      <c r="C272" s="215" t="s">
        <v>1293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252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1294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13">
        <v>82</v>
      </c>
      <c r="B274" s="214" t="s">
        <v>266</v>
      </c>
      <c r="C274" s="215" t="s">
        <v>267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252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2">
      <c r="A275" s="223"/>
      <c r="B275" s="224"/>
      <c r="C275" s="652" t="s">
        <v>268</v>
      </c>
      <c r="D275" s="653"/>
      <c r="E275" s="653"/>
      <c r="F275" s="653"/>
      <c r="G275" s="653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226" t="s">
        <v>1295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2">
      <c r="A277" s="223"/>
      <c r="B277" s="224"/>
      <c r="C277" s="226" t="s">
        <v>1296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2">
      <c r="A278" s="223"/>
      <c r="B278" s="224"/>
      <c r="C278" s="226" t="s">
        <v>1297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33.75" outlineLevel="1" x14ac:dyDescent="0.2">
      <c r="A279" s="213">
        <v>83</v>
      </c>
      <c r="B279" s="214" t="s">
        <v>270</v>
      </c>
      <c r="C279" s="215" t="s">
        <v>271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252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2">
      <c r="A280" s="223"/>
      <c r="B280" s="224"/>
      <c r="C280" s="226" t="s">
        <v>1298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2">
      <c r="A281" s="223"/>
      <c r="B281" s="224"/>
      <c r="C281" s="226" t="s">
        <v>1299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2">
      <c r="A282" s="223"/>
      <c r="B282" s="224"/>
      <c r="C282" s="226" t="s">
        <v>1300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33.75" outlineLevel="1" x14ac:dyDescent="0.2">
      <c r="A283" s="213">
        <v>84</v>
      </c>
      <c r="B283" s="214" t="s">
        <v>273</v>
      </c>
      <c r="C283" s="215" t="s">
        <v>274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252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2">
      <c r="A284" s="223"/>
      <c r="B284" s="224"/>
      <c r="C284" s="226" t="s">
        <v>1301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85</v>
      </c>
      <c r="B285" s="214" t="s">
        <v>1302</v>
      </c>
      <c r="C285" s="215" t="s">
        <v>1303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252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52" t="s">
        <v>1304</v>
      </c>
      <c r="D286" s="653"/>
      <c r="E286" s="653"/>
      <c r="F286" s="653"/>
      <c r="G286" s="653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654" t="s">
        <v>283</v>
      </c>
      <c r="D287" s="655"/>
      <c r="E287" s="655"/>
      <c r="F287" s="655"/>
      <c r="G287" s="655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2">
      <c r="A288" s="223"/>
      <c r="B288" s="224"/>
      <c r="C288" s="226" t="s">
        <v>1305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2.5" outlineLevel="1" x14ac:dyDescent="0.2">
      <c r="A289" s="213">
        <v>86</v>
      </c>
      <c r="B289" s="214" t="s">
        <v>1306</v>
      </c>
      <c r="C289" s="215" t="s">
        <v>1307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252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652" t="s">
        <v>1304</v>
      </c>
      <c r="D290" s="653"/>
      <c r="E290" s="653"/>
      <c r="F290" s="653"/>
      <c r="G290" s="653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54" t="s">
        <v>283</v>
      </c>
      <c r="D291" s="655"/>
      <c r="E291" s="655"/>
      <c r="F291" s="655"/>
      <c r="G291" s="655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2.5" outlineLevel="1" x14ac:dyDescent="0.2">
      <c r="A292" s="213">
        <v>87</v>
      </c>
      <c r="B292" s="214" t="s">
        <v>1308</v>
      </c>
      <c r="C292" s="215" t="s">
        <v>1309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252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2">
      <c r="A293" s="223"/>
      <c r="B293" s="224"/>
      <c r="C293" s="652" t="s">
        <v>1304</v>
      </c>
      <c r="D293" s="653"/>
      <c r="E293" s="653"/>
      <c r="F293" s="653"/>
      <c r="G293" s="653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654" t="s">
        <v>283</v>
      </c>
      <c r="D294" s="655"/>
      <c r="E294" s="655"/>
      <c r="F294" s="655"/>
      <c r="G294" s="655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2">
      <c r="A295" s="223"/>
      <c r="B295" s="224"/>
      <c r="C295" s="226" t="s">
        <v>1310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2.5" outlineLevel="1" x14ac:dyDescent="0.2">
      <c r="A296" s="213">
        <v>88</v>
      </c>
      <c r="B296" s="214" t="s">
        <v>1311</v>
      </c>
      <c r="C296" s="215" t="s">
        <v>1312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252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2">
      <c r="A297" s="223"/>
      <c r="B297" s="224"/>
      <c r="C297" s="652" t="s">
        <v>1304</v>
      </c>
      <c r="D297" s="653"/>
      <c r="E297" s="653"/>
      <c r="F297" s="653"/>
      <c r="G297" s="653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1313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2">
      <c r="A299" s="223"/>
      <c r="B299" s="224"/>
      <c r="C299" s="226" t="s">
        <v>1314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2.5" outlineLevel="1" x14ac:dyDescent="0.2">
      <c r="A300" s="213">
        <v>89</v>
      </c>
      <c r="B300" s="214" t="s">
        <v>1315</v>
      </c>
      <c r="C300" s="215" t="s">
        <v>1316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252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652" t="s">
        <v>1304</v>
      </c>
      <c r="D301" s="653"/>
      <c r="E301" s="653"/>
      <c r="F301" s="653"/>
      <c r="G301" s="653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654" t="s">
        <v>283</v>
      </c>
      <c r="D302" s="655"/>
      <c r="E302" s="655"/>
      <c r="F302" s="655"/>
      <c r="G302" s="655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2">
      <c r="A303" s="223"/>
      <c r="B303" s="224"/>
      <c r="C303" s="226" t="s">
        <v>1317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90</v>
      </c>
      <c r="B304" s="214" t="s">
        <v>1318</v>
      </c>
      <c r="C304" s="215" t="s">
        <v>1319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252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652" t="s">
        <v>1304</v>
      </c>
      <c r="D305" s="653"/>
      <c r="E305" s="653"/>
      <c r="F305" s="653"/>
      <c r="G305" s="653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2">
      <c r="A306" s="223"/>
      <c r="B306" s="224"/>
      <c r="C306" s="654" t="s">
        <v>283</v>
      </c>
      <c r="D306" s="655"/>
      <c r="E306" s="655"/>
      <c r="F306" s="655"/>
      <c r="G306" s="655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1320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1321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13">
        <v>91</v>
      </c>
      <c r="B309" s="214" t="s">
        <v>281</v>
      </c>
      <c r="C309" s="215" t="s">
        <v>282</v>
      </c>
      <c r="D309" s="216" t="s">
        <v>223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252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2">
      <c r="A310" s="223"/>
      <c r="B310" s="224"/>
      <c r="C310" s="650" t="s">
        <v>283</v>
      </c>
      <c r="D310" s="651"/>
      <c r="E310" s="651"/>
      <c r="F310" s="651"/>
      <c r="G310" s="65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3251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2">
      <c r="A312" s="223"/>
      <c r="B312" s="224"/>
      <c r="C312" s="226" t="s">
        <v>3252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2">
      <c r="A313" s="223"/>
      <c r="B313" s="224"/>
      <c r="C313" s="226" t="s">
        <v>3253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92</v>
      </c>
      <c r="B314" s="230" t="s">
        <v>284</v>
      </c>
      <c r="C314" s="231" t="s">
        <v>285</v>
      </c>
      <c r="D314" s="232" t="s">
        <v>223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252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2.5" outlineLevel="1" x14ac:dyDescent="0.2">
      <c r="A315" s="213">
        <v>93</v>
      </c>
      <c r="B315" s="214" t="s">
        <v>3254</v>
      </c>
      <c r="C315" s="215" t="s">
        <v>3255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252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226" t="s">
        <v>3256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2.5" outlineLevel="1" x14ac:dyDescent="0.2">
      <c r="A317" s="213">
        <v>94</v>
      </c>
      <c r="B317" s="214" t="s">
        <v>1322</v>
      </c>
      <c r="C317" s="215" t="s">
        <v>1323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252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2.5" outlineLevel="2" x14ac:dyDescent="0.2">
      <c r="A318" s="223"/>
      <c r="B318" s="224"/>
      <c r="C318" s="226" t="s">
        <v>1324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ht="22.5" outlineLevel="1" x14ac:dyDescent="0.2">
      <c r="A319" s="213">
        <v>95</v>
      </c>
      <c r="B319" s="214" t="s">
        <v>287</v>
      </c>
      <c r="C319" s="215" t="s">
        <v>288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252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2">
      <c r="A320" s="223"/>
      <c r="B320" s="224"/>
      <c r="C320" s="652" t="s">
        <v>289</v>
      </c>
      <c r="D320" s="653"/>
      <c r="E320" s="653"/>
      <c r="F320" s="653"/>
      <c r="G320" s="653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3257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3258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29">
        <v>96</v>
      </c>
      <c r="B323" s="230" t="s">
        <v>290</v>
      </c>
      <c r="C323" s="231" t="s">
        <v>291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292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293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2">
      <c r="A324" s="213">
        <v>97</v>
      </c>
      <c r="B324" s="214" t="s">
        <v>3259</v>
      </c>
      <c r="C324" s="215" t="s">
        <v>3260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2175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3261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98</v>
      </c>
      <c r="B326" s="214" t="s">
        <v>3262</v>
      </c>
      <c r="C326" s="215" t="s">
        <v>3263</v>
      </c>
      <c r="D326" s="216" t="s">
        <v>223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2175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3264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99</v>
      </c>
      <c r="B328" s="214" t="s">
        <v>1325</v>
      </c>
      <c r="C328" s="215" t="s">
        <v>1326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1327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293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1328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1329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2">
      <c r="A331" s="223"/>
      <c r="B331" s="224"/>
      <c r="C331" s="226" t="s">
        <v>1330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2">
      <c r="A332" s="213">
        <v>100</v>
      </c>
      <c r="B332" s="214" t="s">
        <v>298</v>
      </c>
      <c r="C332" s="215" t="s">
        <v>1331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2">
      <c r="A333" s="223"/>
      <c r="B333" s="224"/>
      <c r="C333" s="226" t="s">
        <v>1332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2">
      <c r="A334" s="229">
        <v>101</v>
      </c>
      <c r="B334" s="230" t="s">
        <v>1333</v>
      </c>
      <c r="C334" s="231" t="s">
        <v>1334</v>
      </c>
      <c r="D334" s="232" t="s">
        <v>303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2">
      <c r="A335" s="229">
        <v>102</v>
      </c>
      <c r="B335" s="230" t="s">
        <v>301</v>
      </c>
      <c r="C335" s="231" t="s">
        <v>1335</v>
      </c>
      <c r="D335" s="232" t="s">
        <v>310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2">
      <c r="A336" s="229">
        <v>103</v>
      </c>
      <c r="B336" s="230" t="s">
        <v>313</v>
      </c>
      <c r="C336" s="231" t="s">
        <v>314</v>
      </c>
      <c r="D336" s="232" t="s">
        <v>303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29">
        <v>104</v>
      </c>
      <c r="B337" s="230" t="s">
        <v>313</v>
      </c>
      <c r="C337" s="231" t="s">
        <v>314</v>
      </c>
      <c r="D337" s="232" t="s">
        <v>303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2">
      <c r="A338" s="229">
        <v>105</v>
      </c>
      <c r="B338" s="230" t="s">
        <v>315</v>
      </c>
      <c r="C338" s="231" t="s">
        <v>1339</v>
      </c>
      <c r="D338" s="232" t="s">
        <v>303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2">
      <c r="A339" s="229">
        <v>106</v>
      </c>
      <c r="B339" s="230" t="s">
        <v>317</v>
      </c>
      <c r="C339" s="231" t="s">
        <v>318</v>
      </c>
      <c r="D339" s="232" t="s">
        <v>303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2">
      <c r="A340" s="229">
        <v>107</v>
      </c>
      <c r="B340" s="230" t="s">
        <v>319</v>
      </c>
      <c r="C340" s="231" t="s">
        <v>320</v>
      </c>
      <c r="D340" s="232" t="s">
        <v>303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2">
      <c r="A341" s="229">
        <v>108</v>
      </c>
      <c r="B341" s="230" t="s">
        <v>321</v>
      </c>
      <c r="C341" s="231" t="s">
        <v>322</v>
      </c>
      <c r="D341" s="232" t="s">
        <v>303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29">
        <v>109</v>
      </c>
      <c r="B342" s="230" t="s">
        <v>323</v>
      </c>
      <c r="C342" s="231" t="s">
        <v>1340</v>
      </c>
      <c r="D342" s="232" t="s">
        <v>303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2">
      <c r="A343" s="229">
        <v>110</v>
      </c>
      <c r="B343" s="230" t="s">
        <v>1341</v>
      </c>
      <c r="C343" s="231" t="s">
        <v>1342</v>
      </c>
      <c r="D343" s="232" t="s">
        <v>303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111</v>
      </c>
      <c r="B344" s="230" t="s">
        <v>1343</v>
      </c>
      <c r="C344" s="231" t="s">
        <v>1344</v>
      </c>
      <c r="D344" s="232" t="s">
        <v>303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112</v>
      </c>
      <c r="B345" s="230" t="s">
        <v>1345</v>
      </c>
      <c r="C345" s="231" t="s">
        <v>1346</v>
      </c>
      <c r="D345" s="232" t="s">
        <v>303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2">
      <c r="A346" s="229">
        <v>113</v>
      </c>
      <c r="B346" s="230" t="s">
        <v>1347</v>
      </c>
      <c r="C346" s="231" t="s">
        <v>1348</v>
      </c>
      <c r="D346" s="232" t="s">
        <v>303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2">
      <c r="A347" s="229">
        <v>114</v>
      </c>
      <c r="B347" s="230" t="s">
        <v>1349</v>
      </c>
      <c r="C347" s="231" t="s">
        <v>1350</v>
      </c>
      <c r="D347" s="232" t="s">
        <v>303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2">
      <c r="A348" s="229">
        <v>115</v>
      </c>
      <c r="B348" s="230" t="s">
        <v>1351</v>
      </c>
      <c r="C348" s="231" t="s">
        <v>1352</v>
      </c>
      <c r="D348" s="232" t="s">
        <v>303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29">
        <v>116</v>
      </c>
      <c r="B349" s="230" t="s">
        <v>1353</v>
      </c>
      <c r="C349" s="231" t="s">
        <v>1354</v>
      </c>
      <c r="D349" s="232" t="s">
        <v>303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2">
      <c r="A350" s="229">
        <v>117</v>
      </c>
      <c r="B350" s="230" t="s">
        <v>1355</v>
      </c>
      <c r="C350" s="231" t="s">
        <v>1356</v>
      </c>
      <c r="D350" s="232" t="s">
        <v>303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2">
      <c r="A351" s="229">
        <v>118</v>
      </c>
      <c r="B351" s="230" t="s">
        <v>1357</v>
      </c>
      <c r="C351" s="231" t="s">
        <v>1358</v>
      </c>
      <c r="D351" s="232" t="s">
        <v>303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29">
        <v>119</v>
      </c>
      <c r="B352" s="230" t="s">
        <v>1359</v>
      </c>
      <c r="C352" s="231" t="s">
        <v>1360</v>
      </c>
      <c r="D352" s="232" t="s">
        <v>303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1361</v>
      </c>
      <c r="C353" s="231" t="s">
        <v>1362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13">
        <v>121</v>
      </c>
      <c r="B354" s="214" t="s">
        <v>328</v>
      </c>
      <c r="C354" s="215" t="s">
        <v>329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330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331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2">
      <c r="A355" s="223"/>
      <c r="B355" s="224"/>
      <c r="C355" s="226" t="s">
        <v>1363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122</v>
      </c>
      <c r="B356" s="214" t="s">
        <v>333</v>
      </c>
      <c r="C356" s="215" t="s">
        <v>334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330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331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226" t="s">
        <v>1364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13">
        <v>123</v>
      </c>
      <c r="B358" s="214" t="s">
        <v>1365</v>
      </c>
      <c r="C358" s="215" t="s">
        <v>1366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330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331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337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2" x14ac:dyDescent="0.2">
      <c r="A359" s="223"/>
      <c r="B359" s="224"/>
      <c r="C359" s="650" t="s">
        <v>338</v>
      </c>
      <c r="D359" s="651"/>
      <c r="E359" s="651"/>
      <c r="F359" s="651"/>
      <c r="G359" s="651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1367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13">
        <v>124</v>
      </c>
      <c r="B361" s="214" t="s">
        <v>335</v>
      </c>
      <c r="C361" s="215" t="s">
        <v>336</v>
      </c>
      <c r="D361" s="216" t="s">
        <v>303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331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337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ht="22.5" outlineLevel="2" x14ac:dyDescent="0.2">
      <c r="A362" s="223"/>
      <c r="B362" s="224"/>
      <c r="C362" s="650" t="s">
        <v>338</v>
      </c>
      <c r="D362" s="651"/>
      <c r="E362" s="651"/>
      <c r="F362" s="651"/>
      <c r="G362" s="65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2">
      <c r="A363" s="223"/>
      <c r="B363" s="224"/>
      <c r="C363" s="226" t="s">
        <v>1368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x14ac:dyDescent="0.2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2.5" outlineLevel="1" x14ac:dyDescent="0.2">
      <c r="A365" s="213">
        <v>125</v>
      </c>
      <c r="B365" s="214" t="s">
        <v>339</v>
      </c>
      <c r="C365" s="215" t="s">
        <v>340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216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341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2">
      <c r="A366" s="223"/>
      <c r="B366" s="224"/>
      <c r="C366" s="652" t="s">
        <v>343</v>
      </c>
      <c r="D366" s="653"/>
      <c r="E366" s="653"/>
      <c r="F366" s="653"/>
      <c r="G366" s="653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x14ac:dyDescent="0.2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2.5" outlineLevel="1" x14ac:dyDescent="0.2">
      <c r="A368" s="213">
        <v>126</v>
      </c>
      <c r="B368" s="214" t="s">
        <v>1369</v>
      </c>
      <c r="C368" s="215" t="s">
        <v>1370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292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226" t="s">
        <v>1371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2.5" outlineLevel="1" x14ac:dyDescent="0.2">
      <c r="A370" s="213">
        <v>127</v>
      </c>
      <c r="B370" s="214" t="s">
        <v>1372</v>
      </c>
      <c r="C370" s="215" t="s">
        <v>1373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292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2">
      <c r="A371" s="223"/>
      <c r="B371" s="224"/>
      <c r="C371" s="226" t="s">
        <v>1374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2">
      <c r="A372" s="223"/>
      <c r="B372" s="224"/>
      <c r="C372" s="226" t="s">
        <v>3265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ht="22.5" outlineLevel="1" x14ac:dyDescent="0.2">
      <c r="A373" s="213">
        <v>128</v>
      </c>
      <c r="B373" s="214" t="s">
        <v>1375</v>
      </c>
      <c r="C373" s="215" t="s">
        <v>1376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292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1377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2">
      <c r="A375" s="223"/>
      <c r="B375" s="224"/>
      <c r="C375" s="226" t="s">
        <v>1378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56.25" outlineLevel="1" x14ac:dyDescent="0.2">
      <c r="A376" s="213">
        <v>129</v>
      </c>
      <c r="B376" s="214" t="s">
        <v>1379</v>
      </c>
      <c r="C376" s="215" t="s">
        <v>1380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330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331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337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2">
      <c r="A377" s="223"/>
      <c r="B377" s="224"/>
      <c r="C377" s="226" t="s">
        <v>3266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56.25" outlineLevel="1" x14ac:dyDescent="0.2">
      <c r="A378" s="213">
        <v>130</v>
      </c>
      <c r="B378" s="214" t="s">
        <v>1381</v>
      </c>
      <c r="C378" s="215" t="s">
        <v>1382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330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331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337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2">
      <c r="A379" s="223"/>
      <c r="B379" s="224"/>
      <c r="C379" s="226" t="s">
        <v>1383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2">
      <c r="A380" s="223"/>
      <c r="B380" s="224"/>
      <c r="C380" s="226" t="s">
        <v>1384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2">
      <c r="A381" s="223"/>
      <c r="B381" s="224"/>
      <c r="C381" s="226" t="s">
        <v>1385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2">
      <c r="A382" s="223"/>
      <c r="B382" s="224"/>
      <c r="C382" s="226" t="s">
        <v>1386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2.5" outlineLevel="1" x14ac:dyDescent="0.2">
      <c r="A383" s="213">
        <v>131</v>
      </c>
      <c r="B383" s="214" t="s">
        <v>348</v>
      </c>
      <c r="C383" s="215" t="s">
        <v>349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330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331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337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2.5" outlineLevel="2" x14ac:dyDescent="0.2">
      <c r="A384" s="223"/>
      <c r="B384" s="224"/>
      <c r="C384" s="650" t="s">
        <v>350</v>
      </c>
      <c r="D384" s="651"/>
      <c r="E384" s="651"/>
      <c r="F384" s="651"/>
      <c r="G384" s="651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2">
      <c r="A385" s="223"/>
      <c r="B385" s="224"/>
      <c r="C385" s="226" t="s">
        <v>351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2">
      <c r="A386" s="223"/>
      <c r="B386" s="224"/>
      <c r="C386" s="226" t="s">
        <v>3267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3.75" outlineLevel="3" x14ac:dyDescent="0.2">
      <c r="A387" s="223"/>
      <c r="B387" s="224"/>
      <c r="C387" s="226" t="s">
        <v>1387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ht="22.5" outlineLevel="3" x14ac:dyDescent="0.2">
      <c r="A388" s="223"/>
      <c r="B388" s="224"/>
      <c r="C388" s="226" t="s">
        <v>1388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2.5" outlineLevel="3" x14ac:dyDescent="0.2">
      <c r="A389" s="223"/>
      <c r="B389" s="224"/>
      <c r="C389" s="226" t="s">
        <v>1389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2">
      <c r="A390" s="223"/>
      <c r="B390" s="224"/>
      <c r="C390" s="226" t="s">
        <v>1390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132</v>
      </c>
      <c r="B391" s="214" t="s">
        <v>1391</v>
      </c>
      <c r="C391" s="215" t="s">
        <v>1392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363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364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365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1393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2.5" outlineLevel="1" x14ac:dyDescent="0.2">
      <c r="A393" s="213">
        <v>133</v>
      </c>
      <c r="B393" s="214" t="s">
        <v>1394</v>
      </c>
      <c r="C393" s="215" t="s">
        <v>1395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363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364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365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2">
      <c r="A394" s="223"/>
      <c r="B394" s="224"/>
      <c r="C394" s="226" t="s">
        <v>3268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2">
      <c r="A395" s="223"/>
      <c r="B395" s="224"/>
      <c r="C395" s="226" t="s">
        <v>1396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13">
        <v>134</v>
      </c>
      <c r="B396" s="214" t="s">
        <v>1397</v>
      </c>
      <c r="C396" s="215" t="s">
        <v>1398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292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341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2">
      <c r="A397" s="223"/>
      <c r="B397" s="224"/>
      <c r="C397" s="652" t="s">
        <v>1399</v>
      </c>
      <c r="D397" s="653"/>
      <c r="E397" s="653"/>
      <c r="F397" s="653"/>
      <c r="G397" s="653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x14ac:dyDescent="0.2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2">
      <c r="A399" s="213">
        <v>135</v>
      </c>
      <c r="B399" s="214" t="s">
        <v>353</v>
      </c>
      <c r="C399" s="215" t="s">
        <v>354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355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2">
      <c r="A400" s="223"/>
      <c r="B400" s="224"/>
      <c r="C400" s="226" t="s">
        <v>358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2">
      <c r="A401" s="223"/>
      <c r="B401" s="224"/>
      <c r="C401" s="226" t="s">
        <v>3269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2">
      <c r="A402" s="223"/>
      <c r="B402" s="224"/>
      <c r="C402" s="226" t="s">
        <v>3270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2">
      <c r="A403" s="223"/>
      <c r="B403" s="224"/>
      <c r="C403" s="226" t="s">
        <v>3271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13">
        <v>136</v>
      </c>
      <c r="B404" s="214" t="s">
        <v>356</v>
      </c>
      <c r="C404" s="215" t="s">
        <v>357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355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2">
      <c r="A405" s="223"/>
      <c r="B405" s="224"/>
      <c r="C405" s="226" t="s">
        <v>358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2">
      <c r="A406" s="223"/>
      <c r="B406" s="224"/>
      <c r="C406" s="226" t="s">
        <v>3272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2">
      <c r="A407" s="223"/>
      <c r="B407" s="224"/>
      <c r="C407" s="226" t="s">
        <v>3273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2">
      <c r="A408" s="223"/>
      <c r="B408" s="224"/>
      <c r="C408" s="226" t="s">
        <v>1400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13">
        <v>137</v>
      </c>
      <c r="B409" s="214" t="s">
        <v>1401</v>
      </c>
      <c r="C409" s="215" t="s">
        <v>1402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355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2">
      <c r="A410" s="223"/>
      <c r="B410" s="224"/>
      <c r="C410" s="650" t="s">
        <v>1403</v>
      </c>
      <c r="D410" s="651"/>
      <c r="E410" s="651"/>
      <c r="F410" s="651"/>
      <c r="G410" s="651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2">
      <c r="A411" s="223"/>
      <c r="B411" s="224"/>
      <c r="C411" s="226" t="s">
        <v>1404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2">
      <c r="A412" s="223"/>
      <c r="B412" s="224"/>
      <c r="C412" s="226" t="s">
        <v>1405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2.5" outlineLevel="1" x14ac:dyDescent="0.2">
      <c r="A413" s="213">
        <v>138</v>
      </c>
      <c r="B413" s="214" t="s">
        <v>359</v>
      </c>
      <c r="C413" s="215" t="s">
        <v>360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355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2">
      <c r="A414" s="223"/>
      <c r="B414" s="224"/>
      <c r="C414" s="226" t="s">
        <v>1406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2.5" outlineLevel="3" x14ac:dyDescent="0.2">
      <c r="A415" s="223"/>
      <c r="B415" s="224"/>
      <c r="C415" s="226" t="s">
        <v>3244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2.5" outlineLevel="1" x14ac:dyDescent="0.2">
      <c r="A416" s="213">
        <v>139</v>
      </c>
      <c r="B416" s="214" t="s">
        <v>361</v>
      </c>
      <c r="C416" s="215" t="s">
        <v>362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363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364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365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2">
      <c r="A417" s="223"/>
      <c r="B417" s="224"/>
      <c r="C417" s="226" t="s">
        <v>3274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2">
      <c r="A418" s="223"/>
      <c r="B418" s="224"/>
      <c r="C418" s="226" t="s">
        <v>3275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2">
      <c r="A419" s="223"/>
      <c r="B419" s="224"/>
      <c r="C419" s="226" t="s">
        <v>3276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2">
      <c r="A420" s="223"/>
      <c r="B420" s="224"/>
      <c r="C420" s="226" t="s">
        <v>1407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2">
      <c r="A421" s="223"/>
      <c r="B421" s="224"/>
      <c r="C421" s="226" t="s">
        <v>3277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2">
      <c r="A422" s="223"/>
      <c r="B422" s="224"/>
      <c r="C422" s="226" t="s">
        <v>1408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2.5" outlineLevel="1" x14ac:dyDescent="0.2">
      <c r="A423" s="213">
        <v>140</v>
      </c>
      <c r="B423" s="214" t="s">
        <v>1409</v>
      </c>
      <c r="C423" s="215" t="s">
        <v>5148</v>
      </c>
      <c r="D423" s="216" t="s">
        <v>127</v>
      </c>
      <c r="E423" s="217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363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364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365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2">
      <c r="A424" s="223"/>
      <c r="B424" s="224"/>
      <c r="C424" s="226" t="s">
        <v>1411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2">
      <c r="A425" s="223"/>
      <c r="B425" s="224"/>
      <c r="C425" s="226" t="s">
        <v>1412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13">
        <v>141</v>
      </c>
      <c r="B426" s="214" t="s">
        <v>367</v>
      </c>
      <c r="C426" s="215" t="s">
        <v>368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355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341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2">
      <c r="A427" s="223"/>
      <c r="B427" s="224"/>
      <c r="C427" s="652" t="s">
        <v>369</v>
      </c>
      <c r="D427" s="653"/>
      <c r="E427" s="653"/>
      <c r="F427" s="653"/>
      <c r="G427" s="653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x14ac:dyDescent="0.2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ht="22.5" outlineLevel="1" x14ac:dyDescent="0.2">
      <c r="A429" s="213">
        <v>142</v>
      </c>
      <c r="B429" s="214" t="s">
        <v>1413</v>
      </c>
      <c r="C429" s="215" t="s">
        <v>1414</v>
      </c>
      <c r="D429" s="216" t="s">
        <v>223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374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2">
      <c r="A430" s="223"/>
      <c r="B430" s="224"/>
      <c r="C430" s="652" t="s">
        <v>1415</v>
      </c>
      <c r="D430" s="653"/>
      <c r="E430" s="653"/>
      <c r="F430" s="653"/>
      <c r="G430" s="653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2">
      <c r="A431" s="223"/>
      <c r="B431" s="224"/>
      <c r="C431" s="654" t="s">
        <v>1416</v>
      </c>
      <c r="D431" s="655"/>
      <c r="E431" s="655"/>
      <c r="F431" s="655"/>
      <c r="G431" s="655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33.75" outlineLevel="1" x14ac:dyDescent="0.2">
      <c r="A432" s="213">
        <v>143</v>
      </c>
      <c r="B432" s="214" t="s">
        <v>1417</v>
      </c>
      <c r="C432" s="215" t="s">
        <v>1418</v>
      </c>
      <c r="D432" s="216" t="s">
        <v>223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374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2">
      <c r="A433" s="223"/>
      <c r="B433" s="224"/>
      <c r="C433" s="226" t="s">
        <v>1419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13">
        <v>144</v>
      </c>
      <c r="B434" s="214" t="s">
        <v>372</v>
      </c>
      <c r="C434" s="215" t="s">
        <v>373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374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341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2">
      <c r="A435" s="223"/>
      <c r="B435" s="224"/>
      <c r="C435" s="652" t="s">
        <v>369</v>
      </c>
      <c r="D435" s="653"/>
      <c r="E435" s="653"/>
      <c r="F435" s="653"/>
      <c r="G435" s="653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x14ac:dyDescent="0.2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2">
      <c r="A437" s="229">
        <v>145</v>
      </c>
      <c r="B437" s="230" t="s">
        <v>375</v>
      </c>
      <c r="C437" s="231" t="s">
        <v>1420</v>
      </c>
      <c r="D437" s="232" t="s">
        <v>303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146</v>
      </c>
      <c r="B438" s="230" t="s">
        <v>377</v>
      </c>
      <c r="C438" s="231" t="s">
        <v>1421</v>
      </c>
      <c r="D438" s="232" t="s">
        <v>303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147</v>
      </c>
      <c r="B439" s="230" t="s">
        <v>379</v>
      </c>
      <c r="C439" s="231" t="s">
        <v>1422</v>
      </c>
      <c r="D439" s="232" t="s">
        <v>303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148</v>
      </c>
      <c r="B440" s="230" t="s">
        <v>381</v>
      </c>
      <c r="C440" s="231" t="s">
        <v>1423</v>
      </c>
      <c r="D440" s="232" t="s">
        <v>303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149</v>
      </c>
      <c r="B441" s="230" t="s">
        <v>383</v>
      </c>
      <c r="C441" s="231" t="s">
        <v>1424</v>
      </c>
      <c r="D441" s="232" t="s">
        <v>303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150</v>
      </c>
      <c r="B442" s="230" t="s">
        <v>385</v>
      </c>
      <c r="C442" s="231" t="s">
        <v>1425</v>
      </c>
      <c r="D442" s="232" t="s">
        <v>303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151</v>
      </c>
      <c r="B443" s="230" t="s">
        <v>387</v>
      </c>
      <c r="C443" s="231" t="s">
        <v>378</v>
      </c>
      <c r="D443" s="232" t="s">
        <v>303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2">
      <c r="A444" s="229">
        <v>152</v>
      </c>
      <c r="B444" s="230" t="s">
        <v>389</v>
      </c>
      <c r="C444" s="231" t="s">
        <v>1426</v>
      </c>
      <c r="D444" s="232" t="s">
        <v>303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153</v>
      </c>
      <c r="B445" s="230" t="s">
        <v>391</v>
      </c>
      <c r="C445" s="231" t="s">
        <v>382</v>
      </c>
      <c r="D445" s="232" t="s">
        <v>303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154</v>
      </c>
      <c r="B446" s="230" t="s">
        <v>393</v>
      </c>
      <c r="C446" s="231" t="s">
        <v>1427</v>
      </c>
      <c r="D446" s="232" t="s">
        <v>303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155</v>
      </c>
      <c r="B447" s="230" t="s">
        <v>395</v>
      </c>
      <c r="C447" s="231" t="s">
        <v>1428</v>
      </c>
      <c r="D447" s="232" t="s">
        <v>303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156</v>
      </c>
      <c r="B448" s="230" t="s">
        <v>396</v>
      </c>
      <c r="C448" s="231" t="s">
        <v>1429</v>
      </c>
      <c r="D448" s="232" t="s">
        <v>303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157</v>
      </c>
      <c r="B449" s="230" t="s">
        <v>1430</v>
      </c>
      <c r="C449" s="231" t="s">
        <v>1431</v>
      </c>
      <c r="D449" s="232" t="s">
        <v>303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ht="22.5" outlineLevel="1" x14ac:dyDescent="0.2">
      <c r="A450" s="229">
        <v>158</v>
      </c>
      <c r="B450" s="230" t="s">
        <v>1432</v>
      </c>
      <c r="C450" s="231" t="s">
        <v>1433</v>
      </c>
      <c r="D450" s="232" t="s">
        <v>303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159</v>
      </c>
      <c r="B451" s="230" t="s">
        <v>1434</v>
      </c>
      <c r="C451" s="231" t="s">
        <v>1435</v>
      </c>
      <c r="D451" s="232" t="s">
        <v>303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29">
        <v>160</v>
      </c>
      <c r="B452" s="230" t="s">
        <v>1436</v>
      </c>
      <c r="C452" s="231" t="s">
        <v>1437</v>
      </c>
      <c r="D452" s="232" t="s">
        <v>303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2">
      <c r="A453" s="229">
        <v>161</v>
      </c>
      <c r="B453" s="230" t="s">
        <v>1438</v>
      </c>
      <c r="C453" s="231" t="s">
        <v>1439</v>
      </c>
      <c r="D453" s="232" t="s">
        <v>303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29">
        <v>162</v>
      </c>
      <c r="B454" s="230" t="s">
        <v>1440</v>
      </c>
      <c r="C454" s="231" t="s">
        <v>1441</v>
      </c>
      <c r="D454" s="232" t="s">
        <v>303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29">
        <v>163</v>
      </c>
      <c r="B455" s="230" t="s">
        <v>1442</v>
      </c>
      <c r="C455" s="231" t="s">
        <v>1443</v>
      </c>
      <c r="D455" s="232" t="s">
        <v>303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2">
      <c r="A456" s="229">
        <v>164</v>
      </c>
      <c r="B456" s="230" t="s">
        <v>1444</v>
      </c>
      <c r="C456" s="231" t="s">
        <v>1445</v>
      </c>
      <c r="D456" s="232" t="s">
        <v>303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165</v>
      </c>
      <c r="B457" s="230" t="s">
        <v>398</v>
      </c>
      <c r="C457" s="231" t="s">
        <v>1446</v>
      </c>
      <c r="D457" s="232" t="s">
        <v>303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2">
      <c r="A458" s="229">
        <v>166</v>
      </c>
      <c r="B458" s="230" t="s">
        <v>1447</v>
      </c>
      <c r="C458" s="231" t="s">
        <v>1448</v>
      </c>
      <c r="D458" s="232" t="s">
        <v>303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2">
      <c r="A459" s="229">
        <v>167</v>
      </c>
      <c r="B459" s="230" t="s">
        <v>1449</v>
      </c>
      <c r="C459" s="231" t="s">
        <v>1450</v>
      </c>
      <c r="D459" s="232" t="s">
        <v>303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2">
      <c r="A460" s="229">
        <v>168</v>
      </c>
      <c r="B460" s="230" t="s">
        <v>1451</v>
      </c>
      <c r="C460" s="231" t="s">
        <v>1452</v>
      </c>
      <c r="D460" s="232" t="s">
        <v>303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2">
      <c r="A461" s="229">
        <v>169</v>
      </c>
      <c r="B461" s="230" t="s">
        <v>1453</v>
      </c>
      <c r="C461" s="231" t="s">
        <v>1454</v>
      </c>
      <c r="D461" s="232" t="s">
        <v>303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29">
        <v>170</v>
      </c>
      <c r="B462" s="230" t="s">
        <v>1455</v>
      </c>
      <c r="C462" s="231" t="s">
        <v>1456</v>
      </c>
      <c r="D462" s="232" t="s">
        <v>303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2">
      <c r="A463" s="229">
        <v>171</v>
      </c>
      <c r="B463" s="230" t="s">
        <v>1457</v>
      </c>
      <c r="C463" s="231" t="s">
        <v>1458</v>
      </c>
      <c r="D463" s="232" t="s">
        <v>303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2">
      <c r="A464" s="229">
        <v>172</v>
      </c>
      <c r="B464" s="230" t="s">
        <v>1459</v>
      </c>
      <c r="C464" s="231" t="s">
        <v>1460</v>
      </c>
      <c r="D464" s="232" t="s">
        <v>303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173</v>
      </c>
      <c r="B465" s="230" t="s">
        <v>1461</v>
      </c>
      <c r="C465" s="231" t="s">
        <v>1462</v>
      </c>
      <c r="D465" s="232" t="s">
        <v>303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2">
      <c r="A466" s="229">
        <v>174</v>
      </c>
      <c r="B466" s="230" t="s">
        <v>1463</v>
      </c>
      <c r="C466" s="231" t="s">
        <v>1464</v>
      </c>
      <c r="D466" s="232" t="s">
        <v>303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2">
      <c r="A467" s="229">
        <v>175</v>
      </c>
      <c r="B467" s="230" t="s">
        <v>1465</v>
      </c>
      <c r="C467" s="231" t="s">
        <v>1466</v>
      </c>
      <c r="D467" s="232" t="s">
        <v>303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176</v>
      </c>
      <c r="B468" s="230" t="s">
        <v>1467</v>
      </c>
      <c r="C468" s="231" t="s">
        <v>1468</v>
      </c>
      <c r="D468" s="232" t="s">
        <v>303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29">
        <v>177</v>
      </c>
      <c r="B469" s="230" t="s">
        <v>1469</v>
      </c>
      <c r="C469" s="231" t="s">
        <v>1470</v>
      </c>
      <c r="D469" s="232" t="s">
        <v>303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2">
      <c r="A470" s="229">
        <v>178</v>
      </c>
      <c r="B470" s="230" t="s">
        <v>1471</v>
      </c>
      <c r="C470" s="231" t="s">
        <v>1472</v>
      </c>
      <c r="D470" s="232" t="s">
        <v>303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179</v>
      </c>
      <c r="B471" s="230" t="s">
        <v>1473</v>
      </c>
      <c r="C471" s="231" t="s">
        <v>1474</v>
      </c>
      <c r="D471" s="232" t="s">
        <v>303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180</v>
      </c>
      <c r="B472" s="230" t="s">
        <v>1475</v>
      </c>
      <c r="C472" s="231" t="s">
        <v>1476</v>
      </c>
      <c r="D472" s="232" t="s">
        <v>303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29">
        <v>181</v>
      </c>
      <c r="B473" s="230" t="s">
        <v>1477</v>
      </c>
      <c r="C473" s="231" t="s">
        <v>4958</v>
      </c>
      <c r="D473" s="232" t="s">
        <v>303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29">
        <v>182</v>
      </c>
      <c r="B474" s="230" t="s">
        <v>1478</v>
      </c>
      <c r="C474" s="231" t="s">
        <v>1479</v>
      </c>
      <c r="D474" s="232" t="s">
        <v>303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2">
      <c r="A475" s="229">
        <v>183</v>
      </c>
      <c r="B475" s="230" t="s">
        <v>1480</v>
      </c>
      <c r="C475" s="231" t="s">
        <v>1481</v>
      </c>
      <c r="D475" s="232" t="s">
        <v>303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2">
      <c r="A476" s="229">
        <v>184</v>
      </c>
      <c r="B476" s="230" t="s">
        <v>1482</v>
      </c>
      <c r="C476" s="231" t="s">
        <v>1483</v>
      </c>
      <c r="D476" s="232" t="s">
        <v>303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2">
      <c r="A477" s="229">
        <v>185</v>
      </c>
      <c r="B477" s="230" t="s">
        <v>1484</v>
      </c>
      <c r="C477" s="231" t="s">
        <v>1485</v>
      </c>
      <c r="D477" s="232" t="s">
        <v>303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2">
      <c r="A478" s="229">
        <v>186</v>
      </c>
      <c r="B478" s="230" t="s">
        <v>1486</v>
      </c>
      <c r="C478" s="231" t="s">
        <v>1487</v>
      </c>
      <c r="D478" s="232" t="s">
        <v>303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2">
      <c r="A479" s="229">
        <v>187</v>
      </c>
      <c r="B479" s="230" t="s">
        <v>1488</v>
      </c>
      <c r="C479" s="231" t="s">
        <v>1489</v>
      </c>
      <c r="D479" s="232" t="s">
        <v>303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2">
      <c r="A480" s="229">
        <v>188</v>
      </c>
      <c r="B480" s="230" t="s">
        <v>1490</v>
      </c>
      <c r="C480" s="231" t="s">
        <v>1491</v>
      </c>
      <c r="D480" s="232" t="s">
        <v>303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2">
      <c r="A481" s="229">
        <v>189</v>
      </c>
      <c r="B481" s="230" t="s">
        <v>1492</v>
      </c>
      <c r="C481" s="231" t="s">
        <v>1493</v>
      </c>
      <c r="D481" s="232" t="s">
        <v>303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2">
      <c r="A482" s="229">
        <v>190</v>
      </c>
      <c r="B482" s="230" t="s">
        <v>1494</v>
      </c>
      <c r="C482" s="231" t="s">
        <v>1495</v>
      </c>
      <c r="D482" s="232" t="s">
        <v>303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29">
        <v>191</v>
      </c>
      <c r="B483" s="230" t="s">
        <v>1496</v>
      </c>
      <c r="C483" s="231" t="s">
        <v>1497</v>
      </c>
      <c r="D483" s="232" t="s">
        <v>303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2">
      <c r="A484" s="229">
        <v>192</v>
      </c>
      <c r="B484" s="230" t="s">
        <v>1498</v>
      </c>
      <c r="C484" s="231" t="s">
        <v>1499</v>
      </c>
      <c r="D484" s="232" t="s">
        <v>303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ht="22.5" outlineLevel="1" x14ac:dyDescent="0.2">
      <c r="A485" s="229">
        <v>193</v>
      </c>
      <c r="B485" s="230" t="s">
        <v>1500</v>
      </c>
      <c r="C485" s="231" t="s">
        <v>1501</v>
      </c>
      <c r="D485" s="232" t="s">
        <v>303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2">
      <c r="A486" s="229">
        <v>194</v>
      </c>
      <c r="B486" s="230" t="s">
        <v>1502</v>
      </c>
      <c r="C486" s="231" t="s">
        <v>1503</v>
      </c>
      <c r="D486" s="232" t="s">
        <v>303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229">
        <v>195</v>
      </c>
      <c r="B487" s="230" t="s">
        <v>1504</v>
      </c>
      <c r="C487" s="231" t="s">
        <v>1505</v>
      </c>
      <c r="D487" s="232" t="s">
        <v>303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229">
        <v>196</v>
      </c>
      <c r="B488" s="230" t="s">
        <v>1506</v>
      </c>
      <c r="C488" s="231" t="s">
        <v>1507</v>
      </c>
      <c r="D488" s="232" t="s">
        <v>303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29">
        <v>197</v>
      </c>
      <c r="B489" s="230" t="s">
        <v>1508</v>
      </c>
      <c r="C489" s="231" t="s">
        <v>1509</v>
      </c>
      <c r="D489" s="232" t="s">
        <v>303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29">
        <v>198</v>
      </c>
      <c r="B490" s="230" t="s">
        <v>1510</v>
      </c>
      <c r="C490" s="231" t="s">
        <v>1511</v>
      </c>
      <c r="D490" s="232" t="s">
        <v>303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29">
        <v>199</v>
      </c>
      <c r="B491" s="230" t="s">
        <v>1512</v>
      </c>
      <c r="C491" s="231" t="s">
        <v>1513</v>
      </c>
      <c r="D491" s="232" t="s">
        <v>303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200</v>
      </c>
      <c r="B492" s="230" t="s">
        <v>1514</v>
      </c>
      <c r="C492" s="231" t="s">
        <v>1515</v>
      </c>
      <c r="D492" s="232" t="s">
        <v>303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201</v>
      </c>
      <c r="B493" s="230" t="s">
        <v>1516</v>
      </c>
      <c r="C493" s="231" t="s">
        <v>1517</v>
      </c>
      <c r="D493" s="232" t="s">
        <v>303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2">
      <c r="A494" s="229">
        <v>202</v>
      </c>
      <c r="B494" s="230" t="s">
        <v>1518</v>
      </c>
      <c r="C494" s="231" t="s">
        <v>1519</v>
      </c>
      <c r="D494" s="232" t="s">
        <v>303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2">
      <c r="A495" s="229">
        <v>203</v>
      </c>
      <c r="B495" s="230" t="s">
        <v>1520</v>
      </c>
      <c r="C495" s="231" t="s">
        <v>1521</v>
      </c>
      <c r="D495" s="232" t="s">
        <v>303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2">
      <c r="A496" s="229">
        <v>204</v>
      </c>
      <c r="B496" s="230" t="s">
        <v>1522</v>
      </c>
      <c r="C496" s="231" t="s">
        <v>1523</v>
      </c>
      <c r="D496" s="232" t="s">
        <v>303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29">
        <v>205</v>
      </c>
      <c r="B497" s="230" t="s">
        <v>1524</v>
      </c>
      <c r="C497" s="231" t="s">
        <v>1525</v>
      </c>
      <c r="D497" s="232" t="s">
        <v>303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2">
      <c r="A498" s="229">
        <v>206</v>
      </c>
      <c r="B498" s="230" t="s">
        <v>1526</v>
      </c>
      <c r="C498" s="231" t="s">
        <v>1527</v>
      </c>
      <c r="D498" s="232" t="s">
        <v>303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29">
        <v>207</v>
      </c>
      <c r="B499" s="230" t="s">
        <v>1528</v>
      </c>
      <c r="C499" s="231" t="s">
        <v>1529</v>
      </c>
      <c r="D499" s="232" t="s">
        <v>303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2">
      <c r="A500" s="229">
        <v>208</v>
      </c>
      <c r="B500" s="230" t="s">
        <v>1530</v>
      </c>
      <c r="C500" s="231" t="s">
        <v>1531</v>
      </c>
      <c r="D500" s="232" t="s">
        <v>303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2">
      <c r="A501" s="229">
        <v>209</v>
      </c>
      <c r="B501" s="230" t="s">
        <v>1532</v>
      </c>
      <c r="C501" s="231" t="s">
        <v>1533</v>
      </c>
      <c r="D501" s="232" t="s">
        <v>303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2">
      <c r="A502" s="229">
        <v>210</v>
      </c>
      <c r="B502" s="230" t="s">
        <v>1534</v>
      </c>
      <c r="C502" s="231" t="s">
        <v>1535</v>
      </c>
      <c r="D502" s="232" t="s">
        <v>303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2">
      <c r="A503" s="229">
        <v>211</v>
      </c>
      <c r="B503" s="230" t="s">
        <v>1536</v>
      </c>
      <c r="C503" s="231" t="s">
        <v>1537</v>
      </c>
      <c r="D503" s="232" t="s">
        <v>303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212</v>
      </c>
      <c r="B504" s="230" t="s">
        <v>1538</v>
      </c>
      <c r="C504" s="231" t="s">
        <v>1539</v>
      </c>
      <c r="D504" s="232" t="s">
        <v>303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808959.75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2">
      <c r="A506" s="229">
        <v>213</v>
      </c>
      <c r="B506" s="230" t="s">
        <v>401</v>
      </c>
      <c r="C506" s="231" t="s">
        <v>1540</v>
      </c>
      <c r="D506" s="232" t="s">
        <v>303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2">
      <c r="A507" s="229">
        <v>214</v>
      </c>
      <c r="B507" s="230" t="s">
        <v>403</v>
      </c>
      <c r="C507" s="231" t="s">
        <v>1541</v>
      </c>
      <c r="D507" s="232" t="s">
        <v>303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2">
      <c r="A508" s="229">
        <v>215</v>
      </c>
      <c r="B508" s="230" t="s">
        <v>405</v>
      </c>
      <c r="C508" s="231" t="s">
        <v>1542</v>
      </c>
      <c r="D508" s="232" t="s">
        <v>303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29">
        <v>216</v>
      </c>
      <c r="B509" s="230" t="s">
        <v>407</v>
      </c>
      <c r="C509" s="231" t="s">
        <v>1543</v>
      </c>
      <c r="D509" s="232" t="s">
        <v>303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2">
      <c r="A510" s="229">
        <v>217</v>
      </c>
      <c r="B510" s="230" t="s">
        <v>409</v>
      </c>
      <c r="C510" s="231" t="s">
        <v>1544</v>
      </c>
      <c r="D510" s="232" t="s">
        <v>303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2">
      <c r="A511" s="229">
        <v>218</v>
      </c>
      <c r="B511" s="230" t="s">
        <v>411</v>
      </c>
      <c r="C511" s="231" t="s">
        <v>1545</v>
      </c>
      <c r="D511" s="232" t="s">
        <v>303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ht="22.5" outlineLevel="1" x14ac:dyDescent="0.2">
      <c r="A512" s="229">
        <v>219</v>
      </c>
      <c r="B512" s="230" t="s">
        <v>413</v>
      </c>
      <c r="C512" s="231" t="s">
        <v>1546</v>
      </c>
      <c r="D512" s="232" t="s">
        <v>303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2.5" outlineLevel="1" x14ac:dyDescent="0.2">
      <c r="A513" s="229">
        <v>220</v>
      </c>
      <c r="B513" s="230" t="s">
        <v>415</v>
      </c>
      <c r="C513" s="231" t="s">
        <v>1547</v>
      </c>
      <c r="D513" s="232" t="s">
        <v>303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2">
      <c r="A514" s="229">
        <v>221</v>
      </c>
      <c r="B514" s="230" t="s">
        <v>419</v>
      </c>
      <c r="C514" s="231" t="s">
        <v>1548</v>
      </c>
      <c r="D514" s="232" t="s">
        <v>303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2">
      <c r="A515" s="229">
        <v>222</v>
      </c>
      <c r="B515" s="230" t="s">
        <v>1549</v>
      </c>
      <c r="C515" s="231" t="s">
        <v>1550</v>
      </c>
      <c r="D515" s="232" t="s">
        <v>303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2">
      <c r="A516" s="229">
        <v>223</v>
      </c>
      <c r="B516" s="230" t="s">
        <v>1551</v>
      </c>
      <c r="C516" s="231" t="s">
        <v>1552</v>
      </c>
      <c r="D516" s="232" t="s">
        <v>303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2">
      <c r="A517" s="229">
        <v>224</v>
      </c>
      <c r="B517" s="230" t="s">
        <v>1553</v>
      </c>
      <c r="C517" s="231" t="s">
        <v>1554</v>
      </c>
      <c r="D517" s="232" t="s">
        <v>303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225</v>
      </c>
      <c r="B518" s="230" t="s">
        <v>1555</v>
      </c>
      <c r="C518" s="231" t="s">
        <v>1556</v>
      </c>
      <c r="D518" s="232" t="s">
        <v>303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29">
        <v>226</v>
      </c>
      <c r="B519" s="230" t="s">
        <v>1557</v>
      </c>
      <c r="C519" s="231" t="s">
        <v>1558</v>
      </c>
      <c r="D519" s="232" t="s">
        <v>303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2">
      <c r="A520" s="229">
        <v>227</v>
      </c>
      <c r="B520" s="230" t="s">
        <v>1559</v>
      </c>
      <c r="C520" s="231" t="s">
        <v>1560</v>
      </c>
      <c r="D520" s="232" t="s">
        <v>303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2">
      <c r="A521" s="229">
        <v>228</v>
      </c>
      <c r="B521" s="230" t="s">
        <v>1561</v>
      </c>
      <c r="C521" s="231" t="s">
        <v>1562</v>
      </c>
      <c r="D521" s="232" t="s">
        <v>303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2">
      <c r="A522" s="229">
        <v>229</v>
      </c>
      <c r="B522" s="230" t="s">
        <v>1563</v>
      </c>
      <c r="C522" s="231" t="s">
        <v>1564</v>
      </c>
      <c r="D522" s="232" t="s">
        <v>303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2">
      <c r="A523" s="229">
        <v>230</v>
      </c>
      <c r="B523" s="230" t="s">
        <v>1565</v>
      </c>
      <c r="C523" s="231" t="s">
        <v>1566</v>
      </c>
      <c r="D523" s="232" t="s">
        <v>303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2">
      <c r="A524" s="229">
        <v>231</v>
      </c>
      <c r="B524" s="230" t="s">
        <v>1567</v>
      </c>
      <c r="C524" s="231" t="s">
        <v>1568</v>
      </c>
      <c r="D524" s="232" t="s">
        <v>303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29">
        <v>232</v>
      </c>
      <c r="B525" s="230" t="s">
        <v>1569</v>
      </c>
      <c r="C525" s="231" t="s">
        <v>1570</v>
      </c>
      <c r="D525" s="232" t="s">
        <v>303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2">
      <c r="A526" s="229">
        <v>233</v>
      </c>
      <c r="B526" s="230" t="s">
        <v>1571</v>
      </c>
      <c r="C526" s="231" t="s">
        <v>1572</v>
      </c>
      <c r="D526" s="232" t="s">
        <v>303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2">
      <c r="A527" s="229">
        <v>234</v>
      </c>
      <c r="B527" s="230" t="s">
        <v>1573</v>
      </c>
      <c r="C527" s="231" t="s">
        <v>1574</v>
      </c>
      <c r="D527" s="232" t="s">
        <v>303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2">
      <c r="A528" s="229">
        <v>235</v>
      </c>
      <c r="B528" s="230" t="s">
        <v>1575</v>
      </c>
      <c r="C528" s="231" t="s">
        <v>1576</v>
      </c>
      <c r="D528" s="232" t="s">
        <v>303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29">
        <v>236</v>
      </c>
      <c r="B529" s="230" t="s">
        <v>1577</v>
      </c>
      <c r="C529" s="231" t="s">
        <v>1578</v>
      </c>
      <c r="D529" s="232" t="s">
        <v>303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2">
      <c r="A530" s="229">
        <v>237</v>
      </c>
      <c r="B530" s="230" t="s">
        <v>1579</v>
      </c>
      <c r="C530" s="231" t="s">
        <v>1578</v>
      </c>
      <c r="D530" s="232" t="s">
        <v>303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238</v>
      </c>
      <c r="B531" s="230" t="s">
        <v>1580</v>
      </c>
      <c r="C531" s="231" t="s">
        <v>1581</v>
      </c>
      <c r="D531" s="232" t="s">
        <v>303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239</v>
      </c>
      <c r="B532" s="230" t="s">
        <v>421</v>
      </c>
      <c r="C532" s="231" t="s">
        <v>1582</v>
      </c>
      <c r="D532" s="232" t="s">
        <v>303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2">
      <c r="A533" s="229">
        <v>240</v>
      </c>
      <c r="B533" s="230" t="s">
        <v>423</v>
      </c>
      <c r="C533" s="231" t="s">
        <v>1582</v>
      </c>
      <c r="D533" s="232" t="s">
        <v>303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2">
      <c r="A534" s="229">
        <v>241</v>
      </c>
      <c r="B534" s="230" t="s">
        <v>425</v>
      </c>
      <c r="C534" s="231" t="s">
        <v>1583</v>
      </c>
      <c r="D534" s="232" t="s">
        <v>303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2">
      <c r="A535" s="229">
        <v>242</v>
      </c>
      <c r="B535" s="230" t="s">
        <v>427</v>
      </c>
      <c r="C535" s="231" t="s">
        <v>1583</v>
      </c>
      <c r="D535" s="232" t="s">
        <v>303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2">
      <c r="A536" s="229">
        <v>243</v>
      </c>
      <c r="B536" s="230" t="s">
        <v>429</v>
      </c>
      <c r="C536" s="231" t="s">
        <v>1583</v>
      </c>
      <c r="D536" s="232" t="s">
        <v>303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2">
      <c r="A537" s="229">
        <v>244</v>
      </c>
      <c r="B537" s="230" t="s">
        <v>431</v>
      </c>
      <c r="C537" s="231" t="s">
        <v>1583</v>
      </c>
      <c r="D537" s="232" t="s">
        <v>303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2">
      <c r="A538" s="229">
        <v>245</v>
      </c>
      <c r="B538" s="230" t="s">
        <v>433</v>
      </c>
      <c r="C538" s="231" t="s">
        <v>1584</v>
      </c>
      <c r="D538" s="232" t="s">
        <v>303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2">
      <c r="A539" s="229">
        <v>246</v>
      </c>
      <c r="B539" s="230" t="s">
        <v>435</v>
      </c>
      <c r="C539" s="231" t="s">
        <v>1585</v>
      </c>
      <c r="D539" s="232" t="s">
        <v>303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2">
      <c r="A540" s="229">
        <v>247</v>
      </c>
      <c r="B540" s="230" t="s">
        <v>437</v>
      </c>
      <c r="C540" s="231" t="s">
        <v>1586</v>
      </c>
      <c r="D540" s="232" t="s">
        <v>303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2">
      <c r="A541" s="229">
        <v>248</v>
      </c>
      <c r="B541" s="230" t="s">
        <v>439</v>
      </c>
      <c r="C541" s="231" t="s">
        <v>1587</v>
      </c>
      <c r="D541" s="232" t="s">
        <v>303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ht="22.5" outlineLevel="1" x14ac:dyDescent="0.2">
      <c r="A542" s="213">
        <v>249</v>
      </c>
      <c r="B542" s="214" t="s">
        <v>441</v>
      </c>
      <c r="C542" s="215" t="s">
        <v>1588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2">
      <c r="A543" s="223"/>
      <c r="B543" s="224"/>
      <c r="C543" s="226" t="s">
        <v>1589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ht="22.5" outlineLevel="1" x14ac:dyDescent="0.2">
      <c r="A544" s="229">
        <v>250</v>
      </c>
      <c r="B544" s="230" t="s">
        <v>443</v>
      </c>
      <c r="C544" s="231" t="s">
        <v>1590</v>
      </c>
      <c r="D544" s="232" t="s">
        <v>303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2">
      <c r="A545" s="229">
        <v>251</v>
      </c>
      <c r="B545" s="230" t="s">
        <v>445</v>
      </c>
      <c r="C545" s="231" t="s">
        <v>1591</v>
      </c>
      <c r="D545" s="232" t="s">
        <v>303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2">
      <c r="A546" s="229">
        <v>252</v>
      </c>
      <c r="B546" s="230" t="s">
        <v>447</v>
      </c>
      <c r="C546" s="231" t="s">
        <v>1592</v>
      </c>
      <c r="D546" s="232" t="s">
        <v>303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2">
      <c r="A547" s="229">
        <v>253</v>
      </c>
      <c r="B547" s="230" t="s">
        <v>449</v>
      </c>
      <c r="C547" s="231" t="s">
        <v>1593</v>
      </c>
      <c r="D547" s="232" t="s">
        <v>303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2">
      <c r="A548" s="229">
        <v>254</v>
      </c>
      <c r="B548" s="230" t="s">
        <v>451</v>
      </c>
      <c r="C548" s="231" t="s">
        <v>1594</v>
      </c>
      <c r="D548" s="232" t="s">
        <v>303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ht="22.5" outlineLevel="1" x14ac:dyDescent="0.2">
      <c r="A549" s="229">
        <v>255</v>
      </c>
      <c r="B549" s="230" t="s">
        <v>453</v>
      </c>
      <c r="C549" s="231" t="s">
        <v>1595</v>
      </c>
      <c r="D549" s="232" t="s">
        <v>303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ht="22.5" outlineLevel="1" x14ac:dyDescent="0.2">
      <c r="A550" s="229">
        <v>256</v>
      </c>
      <c r="B550" s="230" t="s">
        <v>455</v>
      </c>
      <c r="C550" s="231" t="s">
        <v>1596</v>
      </c>
      <c r="D550" s="232" t="s">
        <v>303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2">
      <c r="A551" s="229">
        <v>257</v>
      </c>
      <c r="B551" s="230" t="s">
        <v>457</v>
      </c>
      <c r="C551" s="231" t="s">
        <v>1597</v>
      </c>
      <c r="D551" s="232" t="s">
        <v>303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2">
      <c r="A552" s="229">
        <v>258</v>
      </c>
      <c r="B552" s="230" t="s">
        <v>459</v>
      </c>
      <c r="C552" s="231" t="s">
        <v>3278</v>
      </c>
      <c r="D552" s="232" t="s">
        <v>303</v>
      </c>
      <c r="E552" s="233">
        <v>10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ht="45" outlineLevel="1" x14ac:dyDescent="0.2">
      <c r="A553" s="582"/>
      <c r="B553" s="583"/>
      <c r="C553" s="585" t="s">
        <v>5136</v>
      </c>
      <c r="D553" s="584"/>
      <c r="E553" s="573"/>
      <c r="F553" s="574"/>
      <c r="G553" s="575"/>
      <c r="H553" s="574"/>
      <c r="I553" s="575"/>
      <c r="J553" s="574"/>
      <c r="K553" s="575"/>
      <c r="L553" s="575"/>
      <c r="M553" s="575"/>
      <c r="N553" s="573"/>
      <c r="O553" s="573"/>
      <c r="P553" s="573"/>
      <c r="Q553" s="573"/>
      <c r="R553" s="575"/>
      <c r="S553" s="575"/>
      <c r="T553" s="576"/>
      <c r="U553" s="221"/>
      <c r="V553" s="221"/>
      <c r="W553" s="221"/>
      <c r="X553" s="221"/>
      <c r="Y553" s="221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  <c r="BB553" s="222"/>
      <c r="BC553" s="222"/>
      <c r="BD553" s="222"/>
      <c r="BE553" s="222"/>
      <c r="BF553" s="222"/>
      <c r="BG553" s="222"/>
      <c r="BH553" s="222"/>
    </row>
    <row r="554" spans="1:60" x14ac:dyDescent="0.2">
      <c r="A554" s="237" t="s">
        <v>123</v>
      </c>
      <c r="B554" s="206" t="s">
        <v>75</v>
      </c>
      <c r="C554" s="207" t="s">
        <v>76</v>
      </c>
      <c r="D554" s="208"/>
      <c r="E554" s="209"/>
      <c r="F554" s="210"/>
      <c r="G554" s="210">
        <f>SUMIF(AG555:AG575,"&lt;&gt;NOR",G555:G575)</f>
        <v>0</v>
      </c>
      <c r="H554" s="210"/>
      <c r="I554" s="210">
        <f>SUM(I555:I575)</f>
        <v>120104.45999999999</v>
      </c>
      <c r="J554" s="210"/>
      <c r="K554" s="210">
        <f>SUM(K555:K575)</f>
        <v>801253.12999999989</v>
      </c>
      <c r="L554" s="210"/>
      <c r="M554" s="210">
        <f>SUM(M555:M575)</f>
        <v>0</v>
      </c>
      <c r="N554" s="209"/>
      <c r="O554" s="209">
        <f>SUM(O555:O575)</f>
        <v>16.96</v>
      </c>
      <c r="P554" s="209"/>
      <c r="Q554" s="209">
        <f>SUM(Q555:Q575)</f>
        <v>0</v>
      </c>
      <c r="R554" s="210"/>
      <c r="S554" s="210"/>
      <c r="T554" s="211"/>
      <c r="U554" s="212"/>
      <c r="V554" s="212">
        <f>SUM(V555:V575)</f>
        <v>760.89</v>
      </c>
      <c r="W554" s="212"/>
      <c r="X554" s="212"/>
      <c r="Y554" s="212"/>
      <c r="AG554" t="s">
        <v>124</v>
      </c>
    </row>
    <row r="555" spans="1:60" ht="33.75" outlineLevel="1" x14ac:dyDescent="0.2">
      <c r="A555" s="229">
        <v>259</v>
      </c>
      <c r="B555" s="230" t="s">
        <v>462</v>
      </c>
      <c r="C555" s="231" t="s">
        <v>463</v>
      </c>
      <c r="D555" s="232" t="s">
        <v>158</v>
      </c>
      <c r="E555" s="233">
        <v>547.96</v>
      </c>
      <c r="F555" s="234"/>
      <c r="G555" s="235">
        <f>ROUND(E555*F555,2)</f>
        <v>0</v>
      </c>
      <c r="H555" s="234">
        <v>25.73</v>
      </c>
      <c r="I555" s="235">
        <f>ROUND(E555*H555,2)</f>
        <v>14099.01</v>
      </c>
      <c r="J555" s="234">
        <v>28.17</v>
      </c>
      <c r="K555" s="235">
        <f>ROUND(E555*J555,2)</f>
        <v>15436.03</v>
      </c>
      <c r="L555" s="235">
        <v>21</v>
      </c>
      <c r="M555" s="235">
        <f>G555*(1+L555/100)</f>
        <v>0</v>
      </c>
      <c r="N555" s="233">
        <v>2.1000000000000001E-4</v>
      </c>
      <c r="O555" s="233">
        <f>ROUND(E555*N555,2)</f>
        <v>0.12</v>
      </c>
      <c r="P555" s="233">
        <v>0</v>
      </c>
      <c r="Q555" s="233">
        <f>ROUND(E555*P555,2)</f>
        <v>0</v>
      </c>
      <c r="R555" s="235" t="s">
        <v>464</v>
      </c>
      <c r="S555" s="235" t="s">
        <v>129</v>
      </c>
      <c r="T555" s="236" t="s">
        <v>129</v>
      </c>
      <c r="U555" s="221">
        <v>0.05</v>
      </c>
      <c r="V555" s="221">
        <f>ROUND(E555*U555,2)</f>
        <v>27.4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293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1" x14ac:dyDescent="0.2">
      <c r="A556" s="213">
        <v>260</v>
      </c>
      <c r="B556" s="214" t="s">
        <v>1598</v>
      </c>
      <c r="C556" s="215" t="s">
        <v>1599</v>
      </c>
      <c r="D556" s="216" t="s">
        <v>158</v>
      </c>
      <c r="E556" s="217">
        <v>69.55</v>
      </c>
      <c r="F556" s="218"/>
      <c r="G556" s="219">
        <f>ROUND(E556*F556,2)</f>
        <v>0</v>
      </c>
      <c r="H556" s="218">
        <v>45.3</v>
      </c>
      <c r="I556" s="219">
        <f>ROUND(E556*H556,2)</f>
        <v>3150.62</v>
      </c>
      <c r="J556" s="218">
        <v>33.799999999999997</v>
      </c>
      <c r="K556" s="219">
        <f>ROUND(E556*J556,2)</f>
        <v>2350.79</v>
      </c>
      <c r="L556" s="219">
        <v>21</v>
      </c>
      <c r="M556" s="219">
        <f>G556*(1+L556/100)</f>
        <v>0</v>
      </c>
      <c r="N556" s="217">
        <v>8.0000000000000007E-5</v>
      </c>
      <c r="O556" s="217">
        <f>ROUND(E556*N556,2)</f>
        <v>0.01</v>
      </c>
      <c r="P556" s="217">
        <v>0</v>
      </c>
      <c r="Q556" s="217">
        <f>ROUND(E556*P556,2)</f>
        <v>0</v>
      </c>
      <c r="R556" s="219" t="s">
        <v>464</v>
      </c>
      <c r="S556" s="219" t="s">
        <v>129</v>
      </c>
      <c r="T556" s="220" t="s">
        <v>129</v>
      </c>
      <c r="U556" s="221">
        <v>0.06</v>
      </c>
      <c r="V556" s="221">
        <f>ROUND(E556*U556,2)</f>
        <v>4.17</v>
      </c>
      <c r="W556" s="221"/>
      <c r="X556" s="221" t="s">
        <v>130</v>
      </c>
      <c r="Y556" s="221" t="s">
        <v>131</v>
      </c>
      <c r="Z556" s="222"/>
      <c r="AA556" s="222"/>
      <c r="AB556" s="222"/>
      <c r="AC556" s="222"/>
      <c r="AD556" s="222"/>
      <c r="AE556" s="222"/>
      <c r="AF556" s="222"/>
      <c r="AG556" s="222" t="s">
        <v>132</v>
      </c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2" x14ac:dyDescent="0.2">
      <c r="A557" s="223"/>
      <c r="B557" s="224"/>
      <c r="C557" s="226" t="s">
        <v>3279</v>
      </c>
      <c r="D557" s="227"/>
      <c r="E557" s="228">
        <v>69.55</v>
      </c>
      <c r="F557" s="221"/>
      <c r="G557" s="221"/>
      <c r="H557" s="221"/>
      <c r="I557" s="221"/>
      <c r="J557" s="221"/>
      <c r="K557" s="221"/>
      <c r="L557" s="221"/>
      <c r="M557" s="221"/>
      <c r="N557" s="225"/>
      <c r="O557" s="225"/>
      <c r="P557" s="225"/>
      <c r="Q557" s="225"/>
      <c r="R557" s="221"/>
      <c r="S557" s="221"/>
      <c r="T557" s="221"/>
      <c r="U557" s="221"/>
      <c r="V557" s="221"/>
      <c r="W557" s="221"/>
      <c r="X557" s="221"/>
      <c r="Y557" s="221"/>
      <c r="Z557" s="222"/>
      <c r="AA557" s="222"/>
      <c r="AB557" s="222"/>
      <c r="AC557" s="222"/>
      <c r="AD557" s="222"/>
      <c r="AE557" s="222"/>
      <c r="AF557" s="222"/>
      <c r="AG557" s="222" t="s">
        <v>147</v>
      </c>
      <c r="AH557" s="222">
        <v>0</v>
      </c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outlineLevel="1" x14ac:dyDescent="0.2">
      <c r="A558" s="213">
        <v>261</v>
      </c>
      <c r="B558" s="214" t="s">
        <v>465</v>
      </c>
      <c r="C558" s="215" t="s">
        <v>466</v>
      </c>
      <c r="D558" s="216" t="s">
        <v>223</v>
      </c>
      <c r="E558" s="217">
        <v>440.98200000000003</v>
      </c>
      <c r="F558" s="218"/>
      <c r="G558" s="219">
        <f>ROUND(E558*F558,2)</f>
        <v>0</v>
      </c>
      <c r="H558" s="218">
        <v>0</v>
      </c>
      <c r="I558" s="219">
        <f>ROUND(E558*H558,2)</f>
        <v>0</v>
      </c>
      <c r="J558" s="218">
        <v>133</v>
      </c>
      <c r="K558" s="219">
        <f>ROUND(E558*J558,2)</f>
        <v>58650.61</v>
      </c>
      <c r="L558" s="219">
        <v>21</v>
      </c>
      <c r="M558" s="219">
        <f>G558*(1+L558/100)</f>
        <v>0</v>
      </c>
      <c r="N558" s="217">
        <v>0</v>
      </c>
      <c r="O558" s="217">
        <f>ROUND(E558*N558,2)</f>
        <v>0</v>
      </c>
      <c r="P558" s="217">
        <v>0</v>
      </c>
      <c r="Q558" s="217">
        <f>ROUND(E558*P558,2)</f>
        <v>0</v>
      </c>
      <c r="R558" s="219" t="s">
        <v>464</v>
      </c>
      <c r="S558" s="219" t="s">
        <v>129</v>
      </c>
      <c r="T558" s="220" t="s">
        <v>129</v>
      </c>
      <c r="U558" s="221">
        <v>0.23599999999999999</v>
      </c>
      <c r="V558" s="221">
        <f>ROUND(E558*U558,2)</f>
        <v>104.07</v>
      </c>
      <c r="W558" s="221"/>
      <c r="X558" s="221" t="s">
        <v>130</v>
      </c>
      <c r="Y558" s="221" t="s">
        <v>131</v>
      </c>
      <c r="Z558" s="222"/>
      <c r="AA558" s="222"/>
      <c r="AB558" s="222"/>
      <c r="AC558" s="222"/>
      <c r="AD558" s="222"/>
      <c r="AE558" s="222"/>
      <c r="AF558" s="222"/>
      <c r="AG558" s="222" t="s">
        <v>132</v>
      </c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ht="22.5" outlineLevel="2" x14ac:dyDescent="0.2">
      <c r="A559" s="223"/>
      <c r="B559" s="224"/>
      <c r="C559" s="226" t="s">
        <v>1600</v>
      </c>
      <c r="D559" s="227"/>
      <c r="E559" s="228">
        <v>217.43799999999999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2">
      <c r="A560" s="223"/>
      <c r="B560" s="224"/>
      <c r="C560" s="226" t="s">
        <v>1601</v>
      </c>
      <c r="D560" s="227"/>
      <c r="E560" s="228">
        <v>90.128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3" x14ac:dyDescent="0.2">
      <c r="A561" s="223"/>
      <c r="B561" s="224"/>
      <c r="C561" s="226" t="s">
        <v>1602</v>
      </c>
      <c r="D561" s="227"/>
      <c r="E561" s="228">
        <v>133.416</v>
      </c>
      <c r="F561" s="221"/>
      <c r="G561" s="221"/>
      <c r="H561" s="221"/>
      <c r="I561" s="221"/>
      <c r="J561" s="221"/>
      <c r="K561" s="221"/>
      <c r="L561" s="221"/>
      <c r="M561" s="221"/>
      <c r="N561" s="225"/>
      <c r="O561" s="225"/>
      <c r="P561" s="225"/>
      <c r="Q561" s="225"/>
      <c r="R561" s="221"/>
      <c r="S561" s="221"/>
      <c r="T561" s="221"/>
      <c r="U561" s="221"/>
      <c r="V561" s="221"/>
      <c r="W561" s="221"/>
      <c r="X561" s="221"/>
      <c r="Y561" s="221"/>
      <c r="Z561" s="222"/>
      <c r="AA561" s="222"/>
      <c r="AB561" s="222"/>
      <c r="AC561" s="222"/>
      <c r="AD561" s="222"/>
      <c r="AE561" s="222"/>
      <c r="AF561" s="222"/>
      <c r="AG561" s="222" t="s">
        <v>147</v>
      </c>
      <c r="AH561" s="222">
        <v>0</v>
      </c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outlineLevel="1" x14ac:dyDescent="0.2">
      <c r="A562" s="229">
        <v>262</v>
      </c>
      <c r="B562" s="230" t="s">
        <v>467</v>
      </c>
      <c r="C562" s="231" t="s">
        <v>468</v>
      </c>
      <c r="D562" s="232" t="s">
        <v>223</v>
      </c>
      <c r="E562" s="233">
        <v>440.98200000000003</v>
      </c>
      <c r="F562" s="234"/>
      <c r="G562" s="235">
        <f>ROUND(E562*F562,2)</f>
        <v>0</v>
      </c>
      <c r="H562" s="234">
        <v>5.66</v>
      </c>
      <c r="I562" s="235">
        <f>ROUND(E562*H562,2)</f>
        <v>2495.96</v>
      </c>
      <c r="J562" s="234">
        <v>99.34</v>
      </c>
      <c r="K562" s="235">
        <f>ROUND(E562*J562,2)</f>
        <v>43807.15</v>
      </c>
      <c r="L562" s="235">
        <v>21</v>
      </c>
      <c r="M562" s="235">
        <f>G562*(1+L562/100)</f>
        <v>0</v>
      </c>
      <c r="N562" s="233">
        <v>0</v>
      </c>
      <c r="O562" s="233">
        <f>ROUND(E562*N562,2)</f>
        <v>0</v>
      </c>
      <c r="P562" s="233">
        <v>0</v>
      </c>
      <c r="Q562" s="233">
        <f>ROUND(E562*P562,2)</f>
        <v>0</v>
      </c>
      <c r="R562" s="235" t="s">
        <v>464</v>
      </c>
      <c r="S562" s="235" t="s">
        <v>129</v>
      </c>
      <c r="T562" s="236" t="s">
        <v>129</v>
      </c>
      <c r="U562" s="221">
        <v>0.154</v>
      </c>
      <c r="V562" s="221">
        <f>ROUND(E562*U562,2)</f>
        <v>67.91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132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ht="22.5" outlineLevel="1" x14ac:dyDescent="0.2">
      <c r="A563" s="213">
        <v>263</v>
      </c>
      <c r="B563" s="214" t="s">
        <v>3113</v>
      </c>
      <c r="C563" s="215" t="s">
        <v>3114</v>
      </c>
      <c r="D563" s="216" t="s">
        <v>158</v>
      </c>
      <c r="E563" s="217">
        <v>547.96</v>
      </c>
      <c r="F563" s="218"/>
      <c r="G563" s="219">
        <f>ROUND(E563*F563,2)</f>
        <v>0</v>
      </c>
      <c r="H563" s="218">
        <v>183.15</v>
      </c>
      <c r="I563" s="219">
        <f>ROUND(E563*H563,2)</f>
        <v>100358.87</v>
      </c>
      <c r="J563" s="218">
        <v>551.85</v>
      </c>
      <c r="K563" s="219">
        <f>ROUND(E563*J563,2)</f>
        <v>302391.73</v>
      </c>
      <c r="L563" s="219">
        <v>21</v>
      </c>
      <c r="M563" s="219">
        <f>G563*(1+L563/100)</f>
        <v>0</v>
      </c>
      <c r="N563" s="217">
        <v>5.0400000000000002E-3</v>
      </c>
      <c r="O563" s="217">
        <f>ROUND(E563*N563,2)</f>
        <v>2.76</v>
      </c>
      <c r="P563" s="217">
        <v>0</v>
      </c>
      <c r="Q563" s="217">
        <f>ROUND(E563*P563,2)</f>
        <v>0</v>
      </c>
      <c r="R563" s="219" t="s">
        <v>464</v>
      </c>
      <c r="S563" s="219" t="s">
        <v>129</v>
      </c>
      <c r="T563" s="220" t="s">
        <v>129</v>
      </c>
      <c r="U563" s="221">
        <v>0.97799999999999998</v>
      </c>
      <c r="V563" s="221">
        <f>ROUND(E563*U563,2)</f>
        <v>535.9</v>
      </c>
      <c r="W563" s="221"/>
      <c r="X563" s="221" t="s">
        <v>130</v>
      </c>
      <c r="Y563" s="221" t="s">
        <v>131</v>
      </c>
      <c r="Z563" s="222"/>
      <c r="AA563" s="222"/>
      <c r="AB563" s="222"/>
      <c r="AC563" s="222"/>
      <c r="AD563" s="222"/>
      <c r="AE563" s="222"/>
      <c r="AF563" s="222"/>
      <c r="AG563" s="222" t="s">
        <v>293</v>
      </c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2" x14ac:dyDescent="0.2">
      <c r="A564" s="223"/>
      <c r="B564" s="224"/>
      <c r="C564" s="226" t="s">
        <v>1603</v>
      </c>
      <c r="D564" s="227"/>
      <c r="E564" s="228"/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2">
      <c r="A565" s="223"/>
      <c r="B565" s="224"/>
      <c r="C565" s="226" t="s">
        <v>1604</v>
      </c>
      <c r="D565" s="227"/>
      <c r="E565" s="228">
        <v>20.85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2">
      <c r="A566" s="223"/>
      <c r="B566" s="224"/>
      <c r="C566" s="226" t="s">
        <v>3280</v>
      </c>
      <c r="D566" s="227"/>
      <c r="E566" s="228">
        <v>39.43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2">
      <c r="A567" s="223"/>
      <c r="B567" s="224"/>
      <c r="C567" s="226" t="s">
        <v>3281</v>
      </c>
      <c r="D567" s="227"/>
      <c r="E567" s="228">
        <v>95.82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2">
      <c r="A568" s="223"/>
      <c r="B568" s="224"/>
      <c r="C568" s="226" t="s">
        <v>1605</v>
      </c>
      <c r="D568" s="227"/>
      <c r="E568" s="228">
        <v>73.680000000000007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2">
      <c r="A569" s="223"/>
      <c r="B569" s="224"/>
      <c r="C569" s="226" t="s">
        <v>3282</v>
      </c>
      <c r="D569" s="227"/>
      <c r="E569" s="228">
        <v>41.62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3" x14ac:dyDescent="0.2">
      <c r="A570" s="223"/>
      <c r="B570" s="224"/>
      <c r="C570" s="226" t="s">
        <v>3283</v>
      </c>
      <c r="D570" s="227"/>
      <c r="E570" s="228">
        <v>276.56</v>
      </c>
      <c r="F570" s="221"/>
      <c r="G570" s="221"/>
      <c r="H570" s="221"/>
      <c r="I570" s="221"/>
      <c r="J570" s="221"/>
      <c r="K570" s="221"/>
      <c r="L570" s="221"/>
      <c r="M570" s="221"/>
      <c r="N570" s="225"/>
      <c r="O570" s="225"/>
      <c r="P570" s="225"/>
      <c r="Q570" s="225"/>
      <c r="R570" s="221"/>
      <c r="S570" s="221"/>
      <c r="T570" s="221"/>
      <c r="U570" s="221"/>
      <c r="V570" s="221"/>
      <c r="W570" s="221"/>
      <c r="X570" s="221"/>
      <c r="Y570" s="221"/>
      <c r="Z570" s="222"/>
      <c r="AA570" s="222"/>
      <c r="AB570" s="222"/>
      <c r="AC570" s="222"/>
      <c r="AD570" s="222"/>
      <c r="AE570" s="222"/>
      <c r="AF570" s="222"/>
      <c r="AG570" s="222" t="s">
        <v>147</v>
      </c>
      <c r="AH570" s="222">
        <v>0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1" x14ac:dyDescent="0.2">
      <c r="A571" s="213">
        <v>264</v>
      </c>
      <c r="B571" s="214" t="s">
        <v>469</v>
      </c>
      <c r="C571" s="215" t="s">
        <v>470</v>
      </c>
      <c r="D571" s="216" t="s">
        <v>158</v>
      </c>
      <c r="E571" s="217">
        <v>732.75599999999997</v>
      </c>
      <c r="F571" s="218"/>
      <c r="G571" s="219">
        <f>ROUND(E571*F571,2)</f>
        <v>0</v>
      </c>
      <c r="H571" s="218">
        <v>0</v>
      </c>
      <c r="I571" s="219">
        <f>ROUND(E571*H571,2)</f>
        <v>0</v>
      </c>
      <c r="J571" s="218">
        <v>500</v>
      </c>
      <c r="K571" s="219">
        <f>ROUND(E571*J571,2)</f>
        <v>366378</v>
      </c>
      <c r="L571" s="219">
        <v>21</v>
      </c>
      <c r="M571" s="219">
        <f>G571*(1+L571/100)</f>
        <v>0</v>
      </c>
      <c r="N571" s="217">
        <v>1.9199999999999998E-2</v>
      </c>
      <c r="O571" s="217">
        <f>ROUND(E571*N571,2)</f>
        <v>14.07</v>
      </c>
      <c r="P571" s="217">
        <v>0</v>
      </c>
      <c r="Q571" s="217">
        <f>ROUND(E571*P571,2)</f>
        <v>0</v>
      </c>
      <c r="R571" s="219"/>
      <c r="S571" s="219" t="s">
        <v>190</v>
      </c>
      <c r="T571" s="220" t="s">
        <v>191</v>
      </c>
      <c r="U571" s="221">
        <v>0</v>
      </c>
      <c r="V571" s="221">
        <f>ROUND(E571*U571,2)</f>
        <v>0</v>
      </c>
      <c r="W571" s="221"/>
      <c r="X571" s="221" t="s">
        <v>130</v>
      </c>
      <c r="Y571" s="221" t="s">
        <v>131</v>
      </c>
      <c r="Z571" s="222"/>
      <c r="AA571" s="222"/>
      <c r="AB571" s="222"/>
      <c r="AC571" s="222"/>
      <c r="AD571" s="222"/>
      <c r="AE571" s="222"/>
      <c r="AF571" s="222"/>
      <c r="AG571" s="222" t="s">
        <v>137</v>
      </c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2" x14ac:dyDescent="0.2">
      <c r="A572" s="223"/>
      <c r="B572" s="224"/>
      <c r="C572" s="226" t="s">
        <v>3284</v>
      </c>
      <c r="D572" s="227"/>
      <c r="E572" s="228">
        <v>602.75599999999997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3" x14ac:dyDescent="0.2">
      <c r="A573" s="223"/>
      <c r="B573" s="224"/>
      <c r="C573" s="226" t="s">
        <v>1606</v>
      </c>
      <c r="D573" s="227"/>
      <c r="E573" s="228">
        <v>130</v>
      </c>
      <c r="F573" s="221"/>
      <c r="G573" s="221"/>
      <c r="H573" s="221"/>
      <c r="I573" s="221"/>
      <c r="J573" s="221"/>
      <c r="K573" s="221"/>
      <c r="L573" s="221"/>
      <c r="M573" s="221"/>
      <c r="N573" s="225"/>
      <c r="O573" s="225"/>
      <c r="P573" s="225"/>
      <c r="Q573" s="225"/>
      <c r="R573" s="221"/>
      <c r="S573" s="221"/>
      <c r="T573" s="221"/>
      <c r="U573" s="221"/>
      <c r="V573" s="221"/>
      <c r="W573" s="221"/>
      <c r="X573" s="221"/>
      <c r="Y573" s="221"/>
      <c r="Z573" s="222"/>
      <c r="AA573" s="222"/>
      <c r="AB573" s="222"/>
      <c r="AC573" s="222"/>
      <c r="AD573" s="222"/>
      <c r="AE573" s="222"/>
      <c r="AF573" s="222"/>
      <c r="AG573" s="222" t="s">
        <v>147</v>
      </c>
      <c r="AH573" s="222">
        <v>0</v>
      </c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1" x14ac:dyDescent="0.2">
      <c r="A574" s="213">
        <v>265</v>
      </c>
      <c r="B574" s="214" t="s">
        <v>1607</v>
      </c>
      <c r="C574" s="215" t="s">
        <v>473</v>
      </c>
      <c r="D574" s="216" t="s">
        <v>150</v>
      </c>
      <c r="E574" s="217">
        <v>16.951270000000001</v>
      </c>
      <c r="F574" s="218"/>
      <c r="G574" s="219">
        <f>ROUND(E574*F574,2)</f>
        <v>0</v>
      </c>
      <c r="H574" s="218">
        <v>0</v>
      </c>
      <c r="I574" s="219">
        <f>ROUND(E574*H574,2)</f>
        <v>0</v>
      </c>
      <c r="J574" s="218">
        <v>722</v>
      </c>
      <c r="K574" s="219">
        <f>ROUND(E574*J574,2)</f>
        <v>12238.82</v>
      </c>
      <c r="L574" s="219">
        <v>21</v>
      </c>
      <c r="M574" s="219">
        <f>G574*(1+L574/100)</f>
        <v>0</v>
      </c>
      <c r="N574" s="217">
        <v>0</v>
      </c>
      <c r="O574" s="217">
        <f>ROUND(E574*N574,2)</f>
        <v>0</v>
      </c>
      <c r="P574" s="217">
        <v>0</v>
      </c>
      <c r="Q574" s="217">
        <f>ROUND(E574*P574,2)</f>
        <v>0</v>
      </c>
      <c r="R574" s="219" t="s">
        <v>464</v>
      </c>
      <c r="S574" s="219" t="s">
        <v>129</v>
      </c>
      <c r="T574" s="220" t="s">
        <v>129</v>
      </c>
      <c r="U574" s="221">
        <v>1.2649999999999999</v>
      </c>
      <c r="V574" s="221">
        <f>ROUND(E574*U574,2)</f>
        <v>21.44</v>
      </c>
      <c r="W574" s="221"/>
      <c r="X574" s="221" t="s">
        <v>341</v>
      </c>
      <c r="Y574" s="221" t="s">
        <v>131</v>
      </c>
      <c r="Z574" s="222"/>
      <c r="AA574" s="222"/>
      <c r="AB574" s="222"/>
      <c r="AC574" s="222"/>
      <c r="AD574" s="222"/>
      <c r="AE574" s="222"/>
      <c r="AF574" s="222"/>
      <c r="AG574" s="222" t="s">
        <v>342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outlineLevel="2" x14ac:dyDescent="0.2">
      <c r="A575" s="223"/>
      <c r="B575" s="224"/>
      <c r="C575" s="652" t="s">
        <v>369</v>
      </c>
      <c r="D575" s="653"/>
      <c r="E575" s="653"/>
      <c r="F575" s="653"/>
      <c r="G575" s="653"/>
      <c r="H575" s="221"/>
      <c r="I575" s="221"/>
      <c r="J575" s="221"/>
      <c r="K575" s="221"/>
      <c r="L575" s="221"/>
      <c r="M575" s="221"/>
      <c r="N575" s="225"/>
      <c r="O575" s="225"/>
      <c r="P575" s="225"/>
      <c r="Q575" s="225"/>
      <c r="R575" s="221"/>
      <c r="S575" s="221"/>
      <c r="T575" s="221"/>
      <c r="U575" s="221"/>
      <c r="V575" s="221"/>
      <c r="W575" s="221"/>
      <c r="X575" s="221"/>
      <c r="Y575" s="221"/>
      <c r="Z575" s="222"/>
      <c r="AA575" s="222"/>
      <c r="AB575" s="222"/>
      <c r="AC575" s="222"/>
      <c r="AD575" s="222"/>
      <c r="AE575" s="222"/>
      <c r="AF575" s="222"/>
      <c r="AG575" s="222" t="s">
        <v>134</v>
      </c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</row>
    <row r="576" spans="1:60" x14ac:dyDescent="0.2">
      <c r="A576" s="237" t="s">
        <v>123</v>
      </c>
      <c r="B576" s="206" t="s">
        <v>3285</v>
      </c>
      <c r="C576" s="207" t="s">
        <v>3286</v>
      </c>
      <c r="D576" s="208"/>
      <c r="E576" s="209"/>
      <c r="F576" s="210"/>
      <c r="G576" s="210">
        <f>SUMIF(AG577:AG588,"&lt;&gt;NOR",G577:G588)</f>
        <v>0</v>
      </c>
      <c r="H576" s="210"/>
      <c r="I576" s="210">
        <f>SUM(I577:I588)</f>
        <v>244707.87</v>
      </c>
      <c r="J576" s="210"/>
      <c r="K576" s="210">
        <f>SUM(K577:K588)</f>
        <v>664980.92999999993</v>
      </c>
      <c r="L576" s="210"/>
      <c r="M576" s="210">
        <f>SUM(M577:M588)</f>
        <v>0</v>
      </c>
      <c r="N576" s="209"/>
      <c r="O576" s="209">
        <f>SUM(O577:O588)</f>
        <v>6.83</v>
      </c>
      <c r="P576" s="209"/>
      <c r="Q576" s="209">
        <f>SUM(Q577:Q588)</f>
        <v>0</v>
      </c>
      <c r="R576" s="210"/>
      <c r="S576" s="210"/>
      <c r="T576" s="211"/>
      <c r="U576" s="212"/>
      <c r="V576" s="212">
        <f>SUM(V577:V588)</f>
        <v>480.05</v>
      </c>
      <c r="W576" s="212"/>
      <c r="X576" s="212"/>
      <c r="Y576" s="212"/>
      <c r="AG576" t="s">
        <v>124</v>
      </c>
    </row>
    <row r="577" spans="1:60" outlineLevel="1" x14ac:dyDescent="0.2">
      <c r="A577" s="213">
        <v>266</v>
      </c>
      <c r="B577" s="214" t="s">
        <v>3287</v>
      </c>
      <c r="C577" s="215" t="s">
        <v>3288</v>
      </c>
      <c r="D577" s="216" t="s">
        <v>158</v>
      </c>
      <c r="E577" s="217">
        <v>431.27699999999999</v>
      </c>
      <c r="F577" s="218"/>
      <c r="G577" s="219">
        <f>ROUND(E577*F577,2)</f>
        <v>0</v>
      </c>
      <c r="H577" s="218">
        <v>0</v>
      </c>
      <c r="I577" s="219">
        <f>ROUND(E577*H577,2)</f>
        <v>0</v>
      </c>
      <c r="J577" s="218">
        <v>800</v>
      </c>
      <c r="K577" s="219">
        <f>ROUND(E577*J577,2)</f>
        <v>345021.6</v>
      </c>
      <c r="L577" s="219">
        <v>21</v>
      </c>
      <c r="M577" s="219">
        <f>G577*(1+L577/100)</f>
        <v>0</v>
      </c>
      <c r="N577" s="217">
        <v>0</v>
      </c>
      <c r="O577" s="217">
        <f>ROUND(E577*N577,2)</f>
        <v>0</v>
      </c>
      <c r="P577" s="217">
        <v>0</v>
      </c>
      <c r="Q577" s="217">
        <f>ROUND(E577*P577,2)</f>
        <v>0</v>
      </c>
      <c r="R577" s="219"/>
      <c r="S577" s="219" t="s">
        <v>190</v>
      </c>
      <c r="T577" s="220" t="s">
        <v>191</v>
      </c>
      <c r="U577" s="221">
        <v>0</v>
      </c>
      <c r="V577" s="221">
        <f>ROUND(E577*U577,2)</f>
        <v>0</v>
      </c>
      <c r="W577" s="221"/>
      <c r="X577" s="221" t="s">
        <v>130</v>
      </c>
      <c r="Y577" s="221" t="s">
        <v>131</v>
      </c>
      <c r="Z577" s="222"/>
      <c r="AA577" s="222"/>
      <c r="AB577" s="222"/>
      <c r="AC577" s="222"/>
      <c r="AD577" s="222"/>
      <c r="AE577" s="222"/>
      <c r="AF577" s="222"/>
      <c r="AG577" s="222" t="s">
        <v>132</v>
      </c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2" x14ac:dyDescent="0.2">
      <c r="A578" s="223"/>
      <c r="B578" s="224"/>
      <c r="C578" s="226" t="s">
        <v>3289</v>
      </c>
      <c r="D578" s="227"/>
      <c r="E578" s="228">
        <v>369.94099999999997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3" x14ac:dyDescent="0.2">
      <c r="A579" s="223"/>
      <c r="B579" s="224"/>
      <c r="C579" s="226" t="s">
        <v>3290</v>
      </c>
      <c r="D579" s="227"/>
      <c r="E579" s="228">
        <v>61.335999999999999</v>
      </c>
      <c r="F579" s="221"/>
      <c r="G579" s="221"/>
      <c r="H579" s="221"/>
      <c r="I579" s="221"/>
      <c r="J579" s="221"/>
      <c r="K579" s="221"/>
      <c r="L579" s="221"/>
      <c r="M579" s="221"/>
      <c r="N579" s="225"/>
      <c r="O579" s="225"/>
      <c r="P579" s="225"/>
      <c r="Q579" s="225"/>
      <c r="R579" s="221"/>
      <c r="S579" s="221"/>
      <c r="T579" s="221"/>
      <c r="U579" s="221"/>
      <c r="V579" s="221"/>
      <c r="W579" s="221"/>
      <c r="X579" s="221"/>
      <c r="Y579" s="221"/>
      <c r="Z579" s="222"/>
      <c r="AA579" s="222"/>
      <c r="AB579" s="222"/>
      <c r="AC579" s="222"/>
      <c r="AD579" s="222"/>
      <c r="AE579" s="222"/>
      <c r="AF579" s="222"/>
      <c r="AG579" s="222" t="s">
        <v>147</v>
      </c>
      <c r="AH579" s="222">
        <v>0</v>
      </c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1" x14ac:dyDescent="0.2">
      <c r="A580" s="213">
        <v>267</v>
      </c>
      <c r="B580" s="214" t="s">
        <v>3291</v>
      </c>
      <c r="C580" s="215" t="s">
        <v>3292</v>
      </c>
      <c r="D580" s="216" t="s">
        <v>158</v>
      </c>
      <c r="E580" s="217">
        <v>257.74099999999999</v>
      </c>
      <c r="F580" s="218"/>
      <c r="G580" s="219">
        <f>ROUND(E580*F580,2)</f>
        <v>0</v>
      </c>
      <c r="H580" s="218">
        <v>0</v>
      </c>
      <c r="I580" s="219">
        <f>ROUND(E580*H580,2)</f>
        <v>0</v>
      </c>
      <c r="J580" s="218">
        <v>1000</v>
      </c>
      <c r="K580" s="219">
        <f>ROUND(E580*J580,2)</f>
        <v>257741</v>
      </c>
      <c r="L580" s="219">
        <v>21</v>
      </c>
      <c r="M580" s="219">
        <f>G580*(1+L580/100)</f>
        <v>0</v>
      </c>
      <c r="N580" s="217">
        <v>0</v>
      </c>
      <c r="O580" s="217">
        <f>ROUND(E580*N580,2)</f>
        <v>0</v>
      </c>
      <c r="P580" s="217">
        <v>0</v>
      </c>
      <c r="Q580" s="217">
        <f>ROUND(E580*P580,2)</f>
        <v>0</v>
      </c>
      <c r="R580" s="219"/>
      <c r="S580" s="219" t="s">
        <v>190</v>
      </c>
      <c r="T580" s="220" t="s">
        <v>191</v>
      </c>
      <c r="U580" s="221">
        <v>0</v>
      </c>
      <c r="V580" s="221">
        <f>ROUND(E580*U580,2)</f>
        <v>0</v>
      </c>
      <c r="W580" s="221"/>
      <c r="X580" s="221" t="s">
        <v>130</v>
      </c>
      <c r="Y580" s="221" t="s">
        <v>131</v>
      </c>
      <c r="Z580" s="222"/>
      <c r="AA580" s="222"/>
      <c r="AB580" s="222"/>
      <c r="AC580" s="222"/>
      <c r="AD580" s="222"/>
      <c r="AE580" s="222"/>
      <c r="AF580" s="222"/>
      <c r="AG580" s="222" t="s">
        <v>132</v>
      </c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2" x14ac:dyDescent="0.2">
      <c r="A581" s="223"/>
      <c r="B581" s="224"/>
      <c r="C581" s="226" t="s">
        <v>3293</v>
      </c>
      <c r="D581" s="227"/>
      <c r="E581" s="228">
        <v>257.74099999999999</v>
      </c>
      <c r="F581" s="221"/>
      <c r="G581" s="221"/>
      <c r="H581" s="221"/>
      <c r="I581" s="221"/>
      <c r="J581" s="221"/>
      <c r="K581" s="221"/>
      <c r="L581" s="221"/>
      <c r="M581" s="221"/>
      <c r="N581" s="225"/>
      <c r="O581" s="225"/>
      <c r="P581" s="225"/>
      <c r="Q581" s="225"/>
      <c r="R581" s="221"/>
      <c r="S581" s="221"/>
      <c r="T581" s="221"/>
      <c r="U581" s="221"/>
      <c r="V581" s="221"/>
      <c r="W581" s="221"/>
      <c r="X581" s="221"/>
      <c r="Y581" s="221"/>
      <c r="Z581" s="222"/>
      <c r="AA581" s="222"/>
      <c r="AB581" s="222"/>
      <c r="AC581" s="222"/>
      <c r="AD581" s="222"/>
      <c r="AE581" s="222"/>
      <c r="AF581" s="222"/>
      <c r="AG581" s="222" t="s">
        <v>147</v>
      </c>
      <c r="AH581" s="222">
        <v>0</v>
      </c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1" x14ac:dyDescent="0.2">
      <c r="A582" s="213">
        <v>268</v>
      </c>
      <c r="B582" s="214" t="s">
        <v>3294</v>
      </c>
      <c r="C582" s="215" t="s">
        <v>3295</v>
      </c>
      <c r="D582" s="216" t="s">
        <v>158</v>
      </c>
      <c r="E582" s="217">
        <v>626.38</v>
      </c>
      <c r="F582" s="218"/>
      <c r="G582" s="219">
        <f>ROUND(E582*F582,2)</f>
        <v>0</v>
      </c>
      <c r="H582" s="218">
        <v>390.67</v>
      </c>
      <c r="I582" s="219">
        <f>ROUND(E582*H582,2)</f>
        <v>244707.87</v>
      </c>
      <c r="J582" s="218">
        <v>99.33</v>
      </c>
      <c r="K582" s="219">
        <f>ROUND(E582*J582,2)</f>
        <v>62218.33</v>
      </c>
      <c r="L582" s="219">
        <v>21</v>
      </c>
      <c r="M582" s="219">
        <f>G582*(1+L582/100)</f>
        <v>0</v>
      </c>
      <c r="N582" s="217">
        <v>1.09E-2</v>
      </c>
      <c r="O582" s="217">
        <f>ROUND(E582*N582,2)</f>
        <v>6.83</v>
      </c>
      <c r="P582" s="217">
        <v>0</v>
      </c>
      <c r="Q582" s="217">
        <f>ROUND(E582*P582,2)</f>
        <v>0</v>
      </c>
      <c r="R582" s="219" t="s">
        <v>330</v>
      </c>
      <c r="S582" s="219" t="s">
        <v>3296</v>
      </c>
      <c r="T582" s="220" t="s">
        <v>191</v>
      </c>
      <c r="U582" s="221">
        <v>0.76637999999999995</v>
      </c>
      <c r="V582" s="221">
        <f>ROUND(E582*U582,2)</f>
        <v>480.05</v>
      </c>
      <c r="W582" s="221"/>
      <c r="X582" s="221" t="s">
        <v>331</v>
      </c>
      <c r="Y582" s="221" t="s">
        <v>131</v>
      </c>
      <c r="Z582" s="222"/>
      <c r="AA582" s="222"/>
      <c r="AB582" s="222"/>
      <c r="AC582" s="222"/>
      <c r="AD582" s="222"/>
      <c r="AE582" s="222"/>
      <c r="AF582" s="222"/>
      <c r="AG582" s="222" t="s">
        <v>337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2">
      <c r="A583" s="223"/>
      <c r="B583" s="224"/>
      <c r="C583" s="652" t="s">
        <v>3297</v>
      </c>
      <c r="D583" s="653"/>
      <c r="E583" s="653"/>
      <c r="F583" s="653"/>
      <c r="G583" s="653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134</v>
      </c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2" x14ac:dyDescent="0.2">
      <c r="A584" s="223"/>
      <c r="B584" s="224"/>
      <c r="C584" s="226" t="s">
        <v>1609</v>
      </c>
      <c r="D584" s="227"/>
      <c r="E584" s="228"/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2">
      <c r="A585" s="223"/>
      <c r="B585" s="224"/>
      <c r="C585" s="226" t="s">
        <v>3298</v>
      </c>
      <c r="D585" s="227"/>
      <c r="E585" s="228">
        <v>336.31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2">
      <c r="A586" s="223"/>
      <c r="B586" s="224"/>
      <c r="C586" s="226" t="s">
        <v>1610</v>
      </c>
      <c r="D586" s="227"/>
      <c r="E586" s="228">
        <v>55.76</v>
      </c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2">
      <c r="A587" s="223"/>
      <c r="B587" s="224"/>
      <c r="C587" s="226" t="s">
        <v>3299</v>
      </c>
      <c r="D587" s="227"/>
      <c r="E587" s="228"/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outlineLevel="3" x14ac:dyDescent="0.2">
      <c r="A588" s="223"/>
      <c r="B588" s="224"/>
      <c r="C588" s="226" t="s">
        <v>1611</v>
      </c>
      <c r="D588" s="227"/>
      <c r="E588" s="228">
        <v>234.31</v>
      </c>
      <c r="F588" s="221"/>
      <c r="G588" s="221"/>
      <c r="H588" s="221"/>
      <c r="I588" s="221"/>
      <c r="J588" s="221"/>
      <c r="K588" s="221"/>
      <c r="L588" s="221"/>
      <c r="M588" s="221"/>
      <c r="N588" s="225"/>
      <c r="O588" s="225"/>
      <c r="P588" s="225"/>
      <c r="Q588" s="225"/>
      <c r="R588" s="221"/>
      <c r="S588" s="221"/>
      <c r="T588" s="221"/>
      <c r="U588" s="221"/>
      <c r="V588" s="221"/>
      <c r="W588" s="221"/>
      <c r="X588" s="221"/>
      <c r="Y588" s="221"/>
      <c r="Z588" s="222"/>
      <c r="AA588" s="222"/>
      <c r="AB588" s="222"/>
      <c r="AC588" s="222"/>
      <c r="AD588" s="222"/>
      <c r="AE588" s="222"/>
      <c r="AF588" s="222"/>
      <c r="AG588" s="222" t="s">
        <v>147</v>
      </c>
      <c r="AH588" s="222">
        <v>0</v>
      </c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2"/>
      <c r="BD588" s="222"/>
      <c r="BE588" s="222"/>
      <c r="BF588" s="222"/>
      <c r="BG588" s="222"/>
      <c r="BH588" s="222"/>
    </row>
    <row r="589" spans="1:60" x14ac:dyDescent="0.2">
      <c r="A589" s="237" t="s">
        <v>123</v>
      </c>
      <c r="B589" s="206" t="s">
        <v>79</v>
      </c>
      <c r="C589" s="207" t="s">
        <v>80</v>
      </c>
      <c r="D589" s="208"/>
      <c r="E589" s="209"/>
      <c r="F589" s="210"/>
      <c r="G589" s="210">
        <f>SUMIF(AG590:AG627,"&lt;&gt;NOR",G590:G627)</f>
        <v>0</v>
      </c>
      <c r="H589" s="210"/>
      <c r="I589" s="210">
        <f>SUM(I590:I627)</f>
        <v>92440.170000000013</v>
      </c>
      <c r="J589" s="210"/>
      <c r="K589" s="210">
        <f>SUM(K590:K627)</f>
        <v>452391.42000000004</v>
      </c>
      <c r="L589" s="210"/>
      <c r="M589" s="210">
        <f>SUM(M590:M627)</f>
        <v>0</v>
      </c>
      <c r="N589" s="209"/>
      <c r="O589" s="209">
        <f>SUM(O590:O627)</f>
        <v>2.08</v>
      </c>
      <c r="P589" s="209"/>
      <c r="Q589" s="209">
        <f>SUM(Q590:Q627)</f>
        <v>0</v>
      </c>
      <c r="R589" s="210"/>
      <c r="S589" s="210"/>
      <c r="T589" s="211"/>
      <c r="U589" s="212"/>
      <c r="V589" s="212">
        <f>SUM(V590:V627)</f>
        <v>388.59</v>
      </c>
      <c r="W589" s="212"/>
      <c r="X589" s="212"/>
      <c r="Y589" s="212"/>
      <c r="AG589" t="s">
        <v>124</v>
      </c>
    </row>
    <row r="590" spans="1:60" ht="33.75" outlineLevel="1" x14ac:dyDescent="0.2">
      <c r="A590" s="229">
        <v>269</v>
      </c>
      <c r="B590" s="230" t="s">
        <v>477</v>
      </c>
      <c r="C590" s="231" t="s">
        <v>478</v>
      </c>
      <c r="D590" s="232" t="s">
        <v>158</v>
      </c>
      <c r="E590" s="233">
        <v>381.54300000000001</v>
      </c>
      <c r="F590" s="234"/>
      <c r="G590" s="235">
        <f>ROUND(E590*F590,2)</f>
        <v>0</v>
      </c>
      <c r="H590" s="234">
        <v>25.73</v>
      </c>
      <c r="I590" s="235">
        <f>ROUND(E590*H590,2)</f>
        <v>9817.1</v>
      </c>
      <c r="J590" s="234">
        <v>28.17</v>
      </c>
      <c r="K590" s="235">
        <f>ROUND(E590*J590,2)</f>
        <v>10748.07</v>
      </c>
      <c r="L590" s="235">
        <v>21</v>
      </c>
      <c r="M590" s="235">
        <f>G590*(1+L590/100)</f>
        <v>0</v>
      </c>
      <c r="N590" s="233">
        <v>2.1000000000000001E-4</v>
      </c>
      <c r="O590" s="233">
        <f>ROUND(E590*N590,2)</f>
        <v>0.08</v>
      </c>
      <c r="P590" s="233">
        <v>0</v>
      </c>
      <c r="Q590" s="233">
        <f>ROUND(E590*P590,2)</f>
        <v>0</v>
      </c>
      <c r="R590" s="235" t="s">
        <v>464</v>
      </c>
      <c r="S590" s="235" t="s">
        <v>129</v>
      </c>
      <c r="T590" s="236" t="s">
        <v>129</v>
      </c>
      <c r="U590" s="221">
        <v>0.05</v>
      </c>
      <c r="V590" s="221">
        <f>ROUND(E590*U590,2)</f>
        <v>19.079999999999998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293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ht="22.5" outlineLevel="1" x14ac:dyDescent="0.2">
      <c r="A591" s="213">
        <v>270</v>
      </c>
      <c r="B591" s="214" t="s">
        <v>3121</v>
      </c>
      <c r="C591" s="215" t="s">
        <v>3122</v>
      </c>
      <c r="D591" s="216" t="s">
        <v>158</v>
      </c>
      <c r="E591" s="217">
        <v>381.54300000000001</v>
      </c>
      <c r="F591" s="218"/>
      <c r="G591" s="219">
        <f>ROUND(E591*F591,2)</f>
        <v>0</v>
      </c>
      <c r="H591" s="218">
        <v>189.03</v>
      </c>
      <c r="I591" s="219">
        <f>ROUND(E591*H591,2)</f>
        <v>72123.070000000007</v>
      </c>
      <c r="J591" s="218">
        <v>542.97</v>
      </c>
      <c r="K591" s="219">
        <f>ROUND(E591*J591,2)</f>
        <v>207166.4</v>
      </c>
      <c r="L591" s="219">
        <v>21</v>
      </c>
      <c r="M591" s="219">
        <f>G591*(1+L591/100)</f>
        <v>0</v>
      </c>
      <c r="N591" s="217">
        <v>5.2399999999999999E-3</v>
      </c>
      <c r="O591" s="217">
        <f>ROUND(E591*N591,2)</f>
        <v>2</v>
      </c>
      <c r="P591" s="217">
        <v>0</v>
      </c>
      <c r="Q591" s="217">
        <f>ROUND(E591*P591,2)</f>
        <v>0</v>
      </c>
      <c r="R591" s="219" t="s">
        <v>464</v>
      </c>
      <c r="S591" s="219" t="s">
        <v>129</v>
      </c>
      <c r="T591" s="220" t="s">
        <v>129</v>
      </c>
      <c r="U591" s="221">
        <v>0.95840000000000003</v>
      </c>
      <c r="V591" s="221">
        <f>ROUND(E591*U591,2)</f>
        <v>365.67</v>
      </c>
      <c r="W591" s="221"/>
      <c r="X591" s="221" t="s">
        <v>130</v>
      </c>
      <c r="Y591" s="221" t="s">
        <v>131</v>
      </c>
      <c r="Z591" s="222"/>
      <c r="AA591" s="222"/>
      <c r="AB591" s="222"/>
      <c r="AC591" s="222"/>
      <c r="AD591" s="222"/>
      <c r="AE591" s="222"/>
      <c r="AF591" s="222"/>
      <c r="AG591" s="222" t="s">
        <v>293</v>
      </c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2" x14ac:dyDescent="0.2">
      <c r="A592" s="223"/>
      <c r="B592" s="224"/>
      <c r="C592" s="226" t="s">
        <v>1612</v>
      </c>
      <c r="D592" s="227"/>
      <c r="E592" s="228">
        <v>10.736000000000001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2">
      <c r="A593" s="223"/>
      <c r="B593" s="224"/>
      <c r="C593" s="226" t="s">
        <v>1613</v>
      </c>
      <c r="D593" s="227"/>
      <c r="E593" s="228">
        <v>7.976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2">
      <c r="A594" s="223"/>
      <c r="B594" s="224"/>
      <c r="C594" s="226" t="s">
        <v>1614</v>
      </c>
      <c r="D594" s="227"/>
      <c r="E594" s="228">
        <v>18.975999999999999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2">
      <c r="A595" s="223"/>
      <c r="B595" s="224"/>
      <c r="C595" s="226" t="s">
        <v>1615</v>
      </c>
      <c r="D595" s="227"/>
      <c r="E595" s="228">
        <v>17.672000000000001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2">
      <c r="A596" s="223"/>
      <c r="B596" s="224"/>
      <c r="C596" s="226" t="s">
        <v>1616</v>
      </c>
      <c r="D596" s="227"/>
      <c r="E596" s="228">
        <v>10.872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2">
      <c r="A597" s="223"/>
      <c r="B597" s="224"/>
      <c r="C597" s="226" t="s">
        <v>1617</v>
      </c>
      <c r="D597" s="227"/>
      <c r="E597" s="228">
        <v>1.6125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2">
      <c r="A598" s="223"/>
      <c r="B598" s="224"/>
      <c r="C598" s="226" t="s">
        <v>1618</v>
      </c>
      <c r="D598" s="227"/>
      <c r="E598" s="228">
        <v>25.724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2">
      <c r="A599" s="223"/>
      <c r="B599" s="224"/>
      <c r="C599" s="226" t="s">
        <v>1619</v>
      </c>
      <c r="D599" s="227"/>
      <c r="E599" s="228">
        <v>25.123999999999999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2">
      <c r="A600" s="223"/>
      <c r="B600" s="224"/>
      <c r="C600" s="226" t="s">
        <v>1620</v>
      </c>
      <c r="D600" s="227"/>
      <c r="E600" s="228">
        <v>9.2799999999999994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2">
      <c r="A601" s="223"/>
      <c r="B601" s="224"/>
      <c r="C601" s="226" t="s">
        <v>1621</v>
      </c>
      <c r="D601" s="227"/>
      <c r="E601" s="228">
        <v>8.68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2">
      <c r="A602" s="223"/>
      <c r="B602" s="224"/>
      <c r="C602" s="226" t="s">
        <v>1622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2">
      <c r="A603" s="223"/>
      <c r="B603" s="224"/>
      <c r="C603" s="226" t="s">
        <v>1623</v>
      </c>
      <c r="D603" s="227"/>
      <c r="E603" s="228">
        <v>8.64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0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2">
      <c r="A604" s="223"/>
      <c r="B604" s="224"/>
      <c r="C604" s="254" t="s">
        <v>3300</v>
      </c>
      <c r="D604" s="255"/>
      <c r="E604" s="256">
        <v>153.9325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1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2">
      <c r="A605" s="223"/>
      <c r="B605" s="224"/>
      <c r="C605" s="226" t="s">
        <v>1624</v>
      </c>
      <c r="D605" s="227"/>
      <c r="E605" s="228">
        <v>24.111999999999998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2">
      <c r="A606" s="223"/>
      <c r="B606" s="224"/>
      <c r="C606" s="226" t="s">
        <v>1625</v>
      </c>
      <c r="D606" s="227"/>
      <c r="E606" s="228">
        <v>15.696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2">
      <c r="A607" s="223"/>
      <c r="B607" s="224"/>
      <c r="C607" s="226" t="s">
        <v>1626</v>
      </c>
      <c r="D607" s="227"/>
      <c r="E607" s="228">
        <v>9.8759999999999994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2">
      <c r="A608" s="223"/>
      <c r="B608" s="224"/>
      <c r="C608" s="226" t="s">
        <v>1627</v>
      </c>
      <c r="D608" s="227"/>
      <c r="E608" s="228">
        <v>9.1999999999999993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2">
      <c r="A609" s="223"/>
      <c r="B609" s="224"/>
      <c r="C609" s="226" t="s">
        <v>1628</v>
      </c>
      <c r="D609" s="227"/>
      <c r="E609" s="228">
        <v>13.676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2">
      <c r="A610" s="223"/>
      <c r="B610" s="224"/>
      <c r="C610" s="226" t="s">
        <v>1629</v>
      </c>
      <c r="D610" s="227"/>
      <c r="E610" s="228">
        <v>9.2759999999999998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2">
      <c r="A611" s="223"/>
      <c r="B611" s="224"/>
      <c r="C611" s="226" t="s">
        <v>1630</v>
      </c>
      <c r="D611" s="227"/>
      <c r="E611" s="228">
        <v>9.4124999999999996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0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2">
      <c r="A612" s="223"/>
      <c r="B612" s="224"/>
      <c r="C612" s="254" t="s">
        <v>3300</v>
      </c>
      <c r="D612" s="255"/>
      <c r="E612" s="256">
        <v>91.248500000000007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1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2">
      <c r="A613" s="223"/>
      <c r="B613" s="224"/>
      <c r="C613" s="226" t="s">
        <v>1631</v>
      </c>
      <c r="D613" s="227"/>
      <c r="E613" s="228">
        <v>29.327999999999999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2">
      <c r="A614" s="223"/>
      <c r="B614" s="224"/>
      <c r="C614" s="226" t="s">
        <v>1632</v>
      </c>
      <c r="D614" s="227"/>
      <c r="E614" s="228">
        <v>17.212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2">
      <c r="A615" s="223"/>
      <c r="B615" s="224"/>
      <c r="C615" s="226" t="s">
        <v>1633</v>
      </c>
      <c r="D615" s="227"/>
      <c r="E615" s="228">
        <v>36.531999999999996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2">
      <c r="A616" s="223"/>
      <c r="B616" s="224"/>
      <c r="C616" s="226" t="s">
        <v>1634</v>
      </c>
      <c r="D616" s="227"/>
      <c r="E616" s="228">
        <v>12.72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2">
      <c r="A617" s="223"/>
      <c r="B617" s="224"/>
      <c r="C617" s="226" t="s">
        <v>1635</v>
      </c>
      <c r="D617" s="227"/>
      <c r="E617" s="228">
        <v>9.15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2">
      <c r="A618" s="223"/>
      <c r="B618" s="224"/>
      <c r="C618" s="226" t="s">
        <v>1636</v>
      </c>
      <c r="D618" s="227"/>
      <c r="E618" s="228">
        <v>16.82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2">
      <c r="A619" s="223"/>
      <c r="B619" s="224"/>
      <c r="C619" s="226" t="s">
        <v>1637</v>
      </c>
      <c r="D619" s="227"/>
      <c r="E619" s="228">
        <v>12.98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2">
      <c r="A620" s="223"/>
      <c r="B620" s="224"/>
      <c r="C620" s="226" t="s">
        <v>1638</v>
      </c>
      <c r="D620" s="227"/>
      <c r="E620" s="228">
        <v>1.62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0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3" x14ac:dyDescent="0.2">
      <c r="A621" s="223"/>
      <c r="B621" s="224"/>
      <c r="C621" s="254" t="s">
        <v>3300</v>
      </c>
      <c r="D621" s="255"/>
      <c r="E621" s="256">
        <v>136.36199999999999</v>
      </c>
      <c r="F621" s="221"/>
      <c r="G621" s="221"/>
      <c r="H621" s="221"/>
      <c r="I621" s="221"/>
      <c r="J621" s="221"/>
      <c r="K621" s="221"/>
      <c r="L621" s="221"/>
      <c r="M621" s="221"/>
      <c r="N621" s="225"/>
      <c r="O621" s="225"/>
      <c r="P621" s="225"/>
      <c r="Q621" s="225"/>
      <c r="R621" s="221"/>
      <c r="S621" s="221"/>
      <c r="T621" s="221"/>
      <c r="U621" s="221"/>
      <c r="V621" s="221"/>
      <c r="W621" s="221"/>
      <c r="X621" s="221"/>
      <c r="Y621" s="221"/>
      <c r="Z621" s="222"/>
      <c r="AA621" s="222"/>
      <c r="AB621" s="222"/>
      <c r="AC621" s="222"/>
      <c r="AD621" s="222"/>
      <c r="AE621" s="222"/>
      <c r="AF621" s="222"/>
      <c r="AG621" s="222" t="s">
        <v>147</v>
      </c>
      <c r="AH621" s="222">
        <v>1</v>
      </c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1" x14ac:dyDescent="0.2">
      <c r="A622" s="213">
        <v>271</v>
      </c>
      <c r="B622" s="214" t="s">
        <v>481</v>
      </c>
      <c r="C622" s="215" t="s">
        <v>482</v>
      </c>
      <c r="D622" s="216" t="s">
        <v>223</v>
      </c>
      <c r="E622" s="217">
        <v>32</v>
      </c>
      <c r="F622" s="218"/>
      <c r="G622" s="219">
        <f>ROUND(E622*F622,2)</f>
        <v>0</v>
      </c>
      <c r="H622" s="218">
        <v>0</v>
      </c>
      <c r="I622" s="219">
        <f>ROUND(E622*H622,2)</f>
        <v>0</v>
      </c>
      <c r="J622" s="218">
        <v>67.7</v>
      </c>
      <c r="K622" s="219">
        <f>ROUND(E622*J622,2)</f>
        <v>2166.4</v>
      </c>
      <c r="L622" s="219">
        <v>21</v>
      </c>
      <c r="M622" s="219">
        <f>G622*(1+L622/100)</f>
        <v>0</v>
      </c>
      <c r="N622" s="217">
        <v>0</v>
      </c>
      <c r="O622" s="217">
        <f>ROUND(E622*N622,2)</f>
        <v>0</v>
      </c>
      <c r="P622" s="217">
        <v>0</v>
      </c>
      <c r="Q622" s="217">
        <f>ROUND(E622*P622,2)</f>
        <v>0</v>
      </c>
      <c r="R622" s="219" t="s">
        <v>464</v>
      </c>
      <c r="S622" s="219" t="s">
        <v>129</v>
      </c>
      <c r="T622" s="220" t="s">
        <v>129</v>
      </c>
      <c r="U622" s="221">
        <v>0.12</v>
      </c>
      <c r="V622" s="221">
        <f>ROUND(E622*U622,2)</f>
        <v>3.84</v>
      </c>
      <c r="W622" s="221"/>
      <c r="X622" s="221" t="s">
        <v>130</v>
      </c>
      <c r="Y622" s="221" t="s">
        <v>131</v>
      </c>
      <c r="Z622" s="222"/>
      <c r="AA622" s="222"/>
      <c r="AB622" s="222"/>
      <c r="AC622" s="222"/>
      <c r="AD622" s="222"/>
      <c r="AE622" s="222"/>
      <c r="AF622" s="222"/>
      <c r="AG622" s="222" t="s">
        <v>132</v>
      </c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2" x14ac:dyDescent="0.2">
      <c r="A623" s="223"/>
      <c r="B623" s="224"/>
      <c r="C623" s="226" t="s">
        <v>1639</v>
      </c>
      <c r="D623" s="227"/>
      <c r="E623" s="228">
        <v>32</v>
      </c>
      <c r="F623" s="221"/>
      <c r="G623" s="221"/>
      <c r="H623" s="221"/>
      <c r="I623" s="221"/>
      <c r="J623" s="221"/>
      <c r="K623" s="221"/>
      <c r="L623" s="221"/>
      <c r="M623" s="221"/>
      <c r="N623" s="225"/>
      <c r="O623" s="225"/>
      <c r="P623" s="225"/>
      <c r="Q623" s="225"/>
      <c r="R623" s="221"/>
      <c r="S623" s="221"/>
      <c r="T623" s="221"/>
      <c r="U623" s="221"/>
      <c r="V623" s="221"/>
      <c r="W623" s="221"/>
      <c r="X623" s="221"/>
      <c r="Y623" s="221"/>
      <c r="Z623" s="222"/>
      <c r="AA623" s="222"/>
      <c r="AB623" s="222"/>
      <c r="AC623" s="222"/>
      <c r="AD623" s="222"/>
      <c r="AE623" s="222"/>
      <c r="AF623" s="222"/>
      <c r="AG623" s="222" t="s">
        <v>147</v>
      </c>
      <c r="AH623" s="222">
        <v>0</v>
      </c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1" x14ac:dyDescent="0.2">
      <c r="A624" s="213">
        <v>272</v>
      </c>
      <c r="B624" s="214" t="s">
        <v>483</v>
      </c>
      <c r="C624" s="215" t="s">
        <v>484</v>
      </c>
      <c r="D624" s="216" t="s">
        <v>158</v>
      </c>
      <c r="E624" s="217">
        <v>419.69729999999998</v>
      </c>
      <c r="F624" s="218"/>
      <c r="G624" s="219">
        <f>ROUND(E624*F624,2)</f>
        <v>0</v>
      </c>
      <c r="H624" s="218">
        <v>0</v>
      </c>
      <c r="I624" s="219">
        <f>ROUND(E624*H624,2)</f>
        <v>0</v>
      </c>
      <c r="J624" s="218">
        <v>500</v>
      </c>
      <c r="K624" s="219">
        <f>ROUND(E624*J624,2)</f>
        <v>209848.65</v>
      </c>
      <c r="L624" s="219">
        <v>21</v>
      </c>
      <c r="M624" s="219">
        <f>G624*(1+L624/100)</f>
        <v>0</v>
      </c>
      <c r="N624" s="217">
        <v>0</v>
      </c>
      <c r="O624" s="217">
        <f>ROUND(E624*N624,2)</f>
        <v>0</v>
      </c>
      <c r="P624" s="217">
        <v>0</v>
      </c>
      <c r="Q624" s="217">
        <f>ROUND(E624*P624,2)</f>
        <v>0</v>
      </c>
      <c r="R624" s="219"/>
      <c r="S624" s="219" t="s">
        <v>190</v>
      </c>
      <c r="T624" s="220" t="s">
        <v>191</v>
      </c>
      <c r="U624" s="221">
        <v>0</v>
      </c>
      <c r="V624" s="221">
        <f>ROUND(E624*U624,2)</f>
        <v>0</v>
      </c>
      <c r="W624" s="221"/>
      <c r="X624" s="221" t="s">
        <v>130</v>
      </c>
      <c r="Y624" s="221" t="s">
        <v>131</v>
      </c>
      <c r="Z624" s="222"/>
      <c r="AA624" s="222"/>
      <c r="AB624" s="222"/>
      <c r="AC624" s="222"/>
      <c r="AD624" s="222"/>
      <c r="AE624" s="222"/>
      <c r="AF624" s="222"/>
      <c r="AG624" s="222" t="s">
        <v>137</v>
      </c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2" x14ac:dyDescent="0.2">
      <c r="A625" s="223"/>
      <c r="B625" s="224"/>
      <c r="C625" s="226" t="s">
        <v>1640</v>
      </c>
      <c r="D625" s="227"/>
      <c r="E625" s="228">
        <v>419.69729999999998</v>
      </c>
      <c r="F625" s="221"/>
      <c r="G625" s="221"/>
      <c r="H625" s="221"/>
      <c r="I625" s="221"/>
      <c r="J625" s="221"/>
      <c r="K625" s="221"/>
      <c r="L625" s="221"/>
      <c r="M625" s="221"/>
      <c r="N625" s="225"/>
      <c r="O625" s="225"/>
      <c r="P625" s="225"/>
      <c r="Q625" s="225"/>
      <c r="R625" s="221"/>
      <c r="S625" s="221"/>
      <c r="T625" s="221"/>
      <c r="U625" s="221"/>
      <c r="V625" s="221"/>
      <c r="W625" s="221"/>
      <c r="X625" s="221"/>
      <c r="Y625" s="221"/>
      <c r="Z625" s="222"/>
      <c r="AA625" s="222"/>
      <c r="AB625" s="222"/>
      <c r="AC625" s="222"/>
      <c r="AD625" s="222"/>
      <c r="AE625" s="222"/>
      <c r="AF625" s="222"/>
      <c r="AG625" s="222" t="s">
        <v>147</v>
      </c>
      <c r="AH625" s="222">
        <v>0</v>
      </c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2">
      <c r="A626" s="229">
        <v>273</v>
      </c>
      <c r="B626" s="230" t="s">
        <v>485</v>
      </c>
      <c r="C626" s="231" t="s">
        <v>486</v>
      </c>
      <c r="D626" s="232" t="s">
        <v>223</v>
      </c>
      <c r="E626" s="233">
        <v>35</v>
      </c>
      <c r="F626" s="234"/>
      <c r="G626" s="235">
        <f>ROUND(E626*F626,2)</f>
        <v>0</v>
      </c>
      <c r="H626" s="234">
        <v>300</v>
      </c>
      <c r="I626" s="235">
        <f>ROUND(E626*H626,2)</f>
        <v>10500</v>
      </c>
      <c r="J626" s="234">
        <v>0</v>
      </c>
      <c r="K626" s="235">
        <f>ROUND(E626*J626,2)</f>
        <v>0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/>
      <c r="S626" s="235" t="s">
        <v>190</v>
      </c>
      <c r="T626" s="236" t="s">
        <v>191</v>
      </c>
      <c r="U626" s="221">
        <v>0</v>
      </c>
      <c r="V626" s="221">
        <f>ROUND(E626*U626,2)</f>
        <v>0</v>
      </c>
      <c r="W626" s="221"/>
      <c r="X626" s="221" t="s">
        <v>364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365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outlineLevel="1" x14ac:dyDescent="0.2">
      <c r="A627" s="229">
        <v>274</v>
      </c>
      <c r="B627" s="230" t="s">
        <v>487</v>
      </c>
      <c r="C627" s="231" t="s">
        <v>488</v>
      </c>
      <c r="D627" s="232" t="s">
        <v>16</v>
      </c>
      <c r="E627" s="233">
        <v>5223.6970000000001</v>
      </c>
      <c r="F627" s="234"/>
      <c r="G627" s="235">
        <f>ROUND(E627*F627,2)</f>
        <v>0</v>
      </c>
      <c r="H627" s="234">
        <v>0</v>
      </c>
      <c r="I627" s="235">
        <f>ROUND(E627*H627,2)</f>
        <v>0</v>
      </c>
      <c r="J627" s="234">
        <v>4.3</v>
      </c>
      <c r="K627" s="235">
        <f>ROUND(E627*J627,2)</f>
        <v>22461.9</v>
      </c>
      <c r="L627" s="235">
        <v>21</v>
      </c>
      <c r="M627" s="235">
        <f>G627*(1+L627/100)</f>
        <v>0</v>
      </c>
      <c r="N627" s="233">
        <v>0</v>
      </c>
      <c r="O627" s="233">
        <f>ROUND(E627*N627,2)</f>
        <v>0</v>
      </c>
      <c r="P627" s="233">
        <v>0</v>
      </c>
      <c r="Q627" s="233">
        <f>ROUND(E627*P627,2)</f>
        <v>0</v>
      </c>
      <c r="R627" s="235" t="s">
        <v>464</v>
      </c>
      <c r="S627" s="235" t="s">
        <v>129</v>
      </c>
      <c r="T627" s="236" t="s">
        <v>129</v>
      </c>
      <c r="U627" s="221">
        <v>0</v>
      </c>
      <c r="V627" s="221">
        <f>ROUND(E627*U627,2)</f>
        <v>0</v>
      </c>
      <c r="W627" s="221"/>
      <c r="X627" s="221" t="s">
        <v>341</v>
      </c>
      <c r="Y627" s="221" t="s">
        <v>131</v>
      </c>
      <c r="Z627" s="222"/>
      <c r="AA627" s="222"/>
      <c r="AB627" s="222"/>
      <c r="AC627" s="222"/>
      <c r="AD627" s="222"/>
      <c r="AE627" s="222"/>
      <c r="AF627" s="222"/>
      <c r="AG627" s="222" t="s">
        <v>342</v>
      </c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</row>
    <row r="628" spans="1:60" x14ac:dyDescent="0.2">
      <c r="A628" s="237" t="s">
        <v>123</v>
      </c>
      <c r="B628" s="206" t="s">
        <v>83</v>
      </c>
      <c r="C628" s="207" t="s">
        <v>84</v>
      </c>
      <c r="D628" s="208"/>
      <c r="E628" s="209"/>
      <c r="F628" s="210"/>
      <c r="G628" s="210">
        <f>SUMIF(AG629:AG644,"&lt;&gt;NOR",G629:G644)</f>
        <v>0</v>
      </c>
      <c r="H628" s="210"/>
      <c r="I628" s="210">
        <f>SUM(I629:I644)</f>
        <v>54633.56</v>
      </c>
      <c r="J628" s="210"/>
      <c r="K628" s="210">
        <f>SUM(K629:K644)</f>
        <v>429573.84</v>
      </c>
      <c r="L628" s="210"/>
      <c r="M628" s="210">
        <f>SUM(M629:M644)</f>
        <v>0</v>
      </c>
      <c r="N628" s="209"/>
      <c r="O628" s="209">
        <f>SUM(O629:O644)</f>
        <v>0.96000000000000008</v>
      </c>
      <c r="P628" s="209"/>
      <c r="Q628" s="209">
        <f>SUM(Q629:Q644)</f>
        <v>0</v>
      </c>
      <c r="R628" s="210"/>
      <c r="S628" s="210"/>
      <c r="T628" s="211"/>
      <c r="U628" s="212"/>
      <c r="V628" s="212">
        <f>SUM(V629:V644)</f>
        <v>769.87999999999988</v>
      </c>
      <c r="W628" s="212"/>
      <c r="X628" s="212"/>
      <c r="Y628" s="212"/>
      <c r="AG628" t="s">
        <v>124</v>
      </c>
    </row>
    <row r="629" spans="1:60" outlineLevel="1" x14ac:dyDescent="0.2">
      <c r="A629" s="213">
        <v>275</v>
      </c>
      <c r="B629" s="214" t="s">
        <v>1641</v>
      </c>
      <c r="C629" s="215" t="s">
        <v>1642</v>
      </c>
      <c r="D629" s="216" t="s">
        <v>158</v>
      </c>
      <c r="E629" s="217">
        <v>3042.2013000000002</v>
      </c>
      <c r="F629" s="218"/>
      <c r="G629" s="219">
        <f>ROUND(E629*F629,2)</f>
        <v>0</v>
      </c>
      <c r="H629" s="218">
        <v>0.11</v>
      </c>
      <c r="I629" s="219">
        <f>ROUND(E629*H629,2)</f>
        <v>334.64</v>
      </c>
      <c r="J629" s="218">
        <v>49.49</v>
      </c>
      <c r="K629" s="219">
        <f>ROUND(E629*J629,2)</f>
        <v>150558.54</v>
      </c>
      <c r="L629" s="219">
        <v>21</v>
      </c>
      <c r="M629" s="219">
        <f>G629*(1+L629/100)</f>
        <v>0</v>
      </c>
      <c r="N629" s="217">
        <v>0</v>
      </c>
      <c r="O629" s="217">
        <f>ROUND(E629*N629,2)</f>
        <v>0</v>
      </c>
      <c r="P629" s="217">
        <v>0</v>
      </c>
      <c r="Q629" s="217">
        <f>ROUND(E629*P629,2)</f>
        <v>0</v>
      </c>
      <c r="R629" s="219" t="s">
        <v>491</v>
      </c>
      <c r="S629" s="219" t="s">
        <v>129</v>
      </c>
      <c r="T629" s="220" t="s">
        <v>129</v>
      </c>
      <c r="U629" s="221">
        <v>9.0480000000000005E-2</v>
      </c>
      <c r="V629" s="221">
        <f>ROUND(E629*U629,2)</f>
        <v>275.26</v>
      </c>
      <c r="W629" s="221"/>
      <c r="X629" s="221" t="s">
        <v>130</v>
      </c>
      <c r="Y629" s="221" t="s">
        <v>131</v>
      </c>
      <c r="Z629" s="222"/>
      <c r="AA629" s="222"/>
      <c r="AB629" s="222"/>
      <c r="AC629" s="222"/>
      <c r="AD629" s="222"/>
      <c r="AE629" s="222"/>
      <c r="AF629" s="222"/>
      <c r="AG629" s="222" t="s">
        <v>132</v>
      </c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45" outlineLevel="2" x14ac:dyDescent="0.2">
      <c r="A630" s="223"/>
      <c r="B630" s="224"/>
      <c r="C630" s="226" t="s">
        <v>3301</v>
      </c>
      <c r="D630" s="227"/>
      <c r="E630" s="228">
        <v>791.78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33.75" outlineLevel="3" x14ac:dyDescent="0.2">
      <c r="A631" s="223"/>
      <c r="B631" s="224"/>
      <c r="C631" s="226" t="s">
        <v>1643</v>
      </c>
      <c r="D631" s="227"/>
      <c r="E631" s="228">
        <v>1040.9684999999999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22.5" outlineLevel="3" x14ac:dyDescent="0.2">
      <c r="A632" s="223"/>
      <c r="B632" s="224"/>
      <c r="C632" s="226" t="s">
        <v>1644</v>
      </c>
      <c r="D632" s="227"/>
      <c r="E632" s="228">
        <v>1209.4528</v>
      </c>
      <c r="F632" s="221"/>
      <c r="G632" s="221"/>
      <c r="H632" s="221"/>
      <c r="I632" s="221"/>
      <c r="J632" s="221"/>
      <c r="K632" s="221"/>
      <c r="L632" s="221"/>
      <c r="M632" s="221"/>
      <c r="N632" s="225"/>
      <c r="O632" s="225"/>
      <c r="P632" s="225"/>
      <c r="Q632" s="225"/>
      <c r="R632" s="221"/>
      <c r="S632" s="221"/>
      <c r="T632" s="221"/>
      <c r="U632" s="221"/>
      <c r="V632" s="221"/>
      <c r="W632" s="221"/>
      <c r="X632" s="221"/>
      <c r="Y632" s="221"/>
      <c r="Z632" s="222"/>
      <c r="AA632" s="222"/>
      <c r="AB632" s="222"/>
      <c r="AC632" s="222"/>
      <c r="AD632" s="222"/>
      <c r="AE632" s="222"/>
      <c r="AF632" s="222"/>
      <c r="AG632" s="222" t="s">
        <v>147</v>
      </c>
      <c r="AH632" s="222">
        <v>0</v>
      </c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33.75" outlineLevel="1" x14ac:dyDescent="0.2">
      <c r="A633" s="229">
        <v>276</v>
      </c>
      <c r="B633" s="230" t="s">
        <v>492</v>
      </c>
      <c r="C633" s="231" t="s">
        <v>493</v>
      </c>
      <c r="D633" s="232" t="s">
        <v>158</v>
      </c>
      <c r="E633" s="233">
        <v>3260.4632999999999</v>
      </c>
      <c r="F633" s="234"/>
      <c r="G633" s="235">
        <f>ROUND(E633*F633,2)</f>
        <v>0</v>
      </c>
      <c r="H633" s="234">
        <v>5.59</v>
      </c>
      <c r="I633" s="235">
        <f>ROUND(E633*H633,2)</f>
        <v>18225.990000000002</v>
      </c>
      <c r="J633" s="234">
        <v>18.309999999999999</v>
      </c>
      <c r="K633" s="235">
        <f>ROUND(E633*J633,2)</f>
        <v>59699.08</v>
      </c>
      <c r="L633" s="235">
        <v>21</v>
      </c>
      <c r="M633" s="235">
        <f>G633*(1+L633/100)</f>
        <v>0</v>
      </c>
      <c r="N633" s="233">
        <v>6.9999999999999994E-5</v>
      </c>
      <c r="O633" s="233">
        <f>ROUND(E633*N633,2)</f>
        <v>0.23</v>
      </c>
      <c r="P633" s="233">
        <v>0</v>
      </c>
      <c r="Q633" s="233">
        <f>ROUND(E633*P633,2)</f>
        <v>0</v>
      </c>
      <c r="R633" s="235" t="s">
        <v>491</v>
      </c>
      <c r="S633" s="235" t="s">
        <v>129</v>
      </c>
      <c r="T633" s="236" t="s">
        <v>129</v>
      </c>
      <c r="U633" s="221">
        <v>3.2480000000000002E-2</v>
      </c>
      <c r="V633" s="221">
        <f>ROUND(E633*U633,2)</f>
        <v>105.9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132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ht="33.75" outlineLevel="1" x14ac:dyDescent="0.2">
      <c r="A634" s="213">
        <v>277</v>
      </c>
      <c r="B634" s="214" t="s">
        <v>2509</v>
      </c>
      <c r="C634" s="215" t="s">
        <v>2510</v>
      </c>
      <c r="D634" s="216" t="s">
        <v>158</v>
      </c>
      <c r="E634" s="217">
        <v>384.536</v>
      </c>
      <c r="F634" s="218"/>
      <c r="G634" s="219">
        <f>ROUND(E634*F634,2)</f>
        <v>0</v>
      </c>
      <c r="H634" s="218">
        <v>8.26</v>
      </c>
      <c r="I634" s="219">
        <f>ROUND(E634*H634,2)</f>
        <v>3176.27</v>
      </c>
      <c r="J634" s="218">
        <v>18.34</v>
      </c>
      <c r="K634" s="219">
        <f>ROUND(E634*J634,2)</f>
        <v>7052.39</v>
      </c>
      <c r="L634" s="219">
        <v>21</v>
      </c>
      <c r="M634" s="219">
        <f>G634*(1+L634/100)</f>
        <v>0</v>
      </c>
      <c r="N634" s="217">
        <v>1.2999999999999999E-4</v>
      </c>
      <c r="O634" s="217">
        <f>ROUND(E634*N634,2)</f>
        <v>0.05</v>
      </c>
      <c r="P634" s="217">
        <v>0</v>
      </c>
      <c r="Q634" s="217">
        <f>ROUND(E634*P634,2)</f>
        <v>0</v>
      </c>
      <c r="R634" s="219" t="s">
        <v>491</v>
      </c>
      <c r="S634" s="219" t="s">
        <v>129</v>
      </c>
      <c r="T634" s="220" t="s">
        <v>129</v>
      </c>
      <c r="U634" s="221">
        <v>3.2480000000000002E-2</v>
      </c>
      <c r="V634" s="221">
        <f>ROUND(E634*U634,2)</f>
        <v>12.49</v>
      </c>
      <c r="W634" s="221"/>
      <c r="X634" s="221" t="s">
        <v>130</v>
      </c>
      <c r="Y634" s="221" t="s">
        <v>131</v>
      </c>
      <c r="Z634" s="222"/>
      <c r="AA634" s="222"/>
      <c r="AB634" s="222"/>
      <c r="AC634" s="222"/>
      <c r="AD634" s="222"/>
      <c r="AE634" s="222"/>
      <c r="AF634" s="222"/>
      <c r="AG634" s="222" t="s">
        <v>293</v>
      </c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2" x14ac:dyDescent="0.2">
      <c r="A635" s="223"/>
      <c r="B635" s="224"/>
      <c r="C635" s="226" t="s">
        <v>3302</v>
      </c>
      <c r="D635" s="227"/>
      <c r="E635" s="228">
        <v>384.536</v>
      </c>
      <c r="F635" s="221"/>
      <c r="G635" s="221"/>
      <c r="H635" s="221"/>
      <c r="I635" s="221"/>
      <c r="J635" s="221"/>
      <c r="K635" s="221"/>
      <c r="L635" s="221"/>
      <c r="M635" s="221"/>
      <c r="N635" s="225"/>
      <c r="O635" s="225"/>
      <c r="P635" s="225"/>
      <c r="Q635" s="225"/>
      <c r="R635" s="221"/>
      <c r="S635" s="221"/>
      <c r="T635" s="221"/>
      <c r="U635" s="221"/>
      <c r="V635" s="221"/>
      <c r="W635" s="221"/>
      <c r="X635" s="221"/>
      <c r="Y635" s="221"/>
      <c r="Z635" s="222"/>
      <c r="AA635" s="222"/>
      <c r="AB635" s="222"/>
      <c r="AC635" s="222"/>
      <c r="AD635" s="222"/>
      <c r="AE635" s="222"/>
      <c r="AF635" s="222"/>
      <c r="AG635" s="222" t="s">
        <v>147</v>
      </c>
      <c r="AH635" s="222">
        <v>0</v>
      </c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1" x14ac:dyDescent="0.2">
      <c r="A636" s="213">
        <v>278</v>
      </c>
      <c r="B636" s="214" t="s">
        <v>2511</v>
      </c>
      <c r="C636" s="215" t="s">
        <v>2512</v>
      </c>
      <c r="D636" s="216" t="s">
        <v>158</v>
      </c>
      <c r="E636" s="217">
        <v>384.536</v>
      </c>
      <c r="F636" s="218"/>
      <c r="G636" s="219">
        <f>ROUND(E636*F636,2)</f>
        <v>0</v>
      </c>
      <c r="H636" s="218">
        <v>28.74</v>
      </c>
      <c r="I636" s="219">
        <f>ROUND(E636*H636,2)</f>
        <v>11051.56</v>
      </c>
      <c r="J636" s="218">
        <v>64.459999999999994</v>
      </c>
      <c r="K636" s="219">
        <f>ROUND(E636*J636,2)</f>
        <v>24787.19</v>
      </c>
      <c r="L636" s="219">
        <v>21</v>
      </c>
      <c r="M636" s="219">
        <f>G636*(1+L636/100)</f>
        <v>0</v>
      </c>
      <c r="N636" s="217">
        <v>4.2000000000000002E-4</v>
      </c>
      <c r="O636" s="217">
        <f>ROUND(E636*N636,2)</f>
        <v>0.16</v>
      </c>
      <c r="P636" s="217">
        <v>0</v>
      </c>
      <c r="Q636" s="217">
        <f>ROUND(E636*P636,2)</f>
        <v>0</v>
      </c>
      <c r="R636" s="219" t="s">
        <v>491</v>
      </c>
      <c r="S636" s="219" t="s">
        <v>129</v>
      </c>
      <c r="T636" s="220" t="s">
        <v>129</v>
      </c>
      <c r="U636" s="221">
        <v>0.11432</v>
      </c>
      <c r="V636" s="221">
        <f>ROUND(E636*U636,2)</f>
        <v>43.96</v>
      </c>
      <c r="W636" s="221"/>
      <c r="X636" s="221" t="s">
        <v>130</v>
      </c>
      <c r="Y636" s="221" t="s">
        <v>131</v>
      </c>
      <c r="Z636" s="222"/>
      <c r="AA636" s="222"/>
      <c r="AB636" s="222"/>
      <c r="AC636" s="222"/>
      <c r="AD636" s="222"/>
      <c r="AE636" s="222"/>
      <c r="AF636" s="222"/>
      <c r="AG636" s="222" t="s">
        <v>132</v>
      </c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2" x14ac:dyDescent="0.2">
      <c r="A637" s="223"/>
      <c r="B637" s="224"/>
      <c r="C637" s="226" t="s">
        <v>3303</v>
      </c>
      <c r="D637" s="227"/>
      <c r="E637" s="228">
        <v>53.607999999999997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2">
      <c r="A638" s="223"/>
      <c r="B638" s="224"/>
      <c r="C638" s="226" t="s">
        <v>3304</v>
      </c>
      <c r="D638" s="227"/>
      <c r="E638" s="228">
        <v>99.92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3" x14ac:dyDescent="0.2">
      <c r="A639" s="223"/>
      <c r="B639" s="224"/>
      <c r="C639" s="226" t="s">
        <v>3305</v>
      </c>
      <c r="D639" s="227"/>
      <c r="E639" s="228">
        <v>231.00800000000001</v>
      </c>
      <c r="F639" s="221"/>
      <c r="G639" s="221"/>
      <c r="H639" s="221"/>
      <c r="I639" s="221"/>
      <c r="J639" s="221"/>
      <c r="K639" s="221"/>
      <c r="L639" s="221"/>
      <c r="M639" s="221"/>
      <c r="N639" s="225"/>
      <c r="O639" s="225"/>
      <c r="P639" s="225"/>
      <c r="Q639" s="225"/>
      <c r="R639" s="221"/>
      <c r="S639" s="221"/>
      <c r="T639" s="221"/>
      <c r="U639" s="221"/>
      <c r="V639" s="221"/>
      <c r="W639" s="221"/>
      <c r="X639" s="221"/>
      <c r="Y639" s="221"/>
      <c r="Z639" s="222"/>
      <c r="AA639" s="222"/>
      <c r="AB639" s="222"/>
      <c r="AC639" s="222"/>
      <c r="AD639" s="222"/>
      <c r="AE639" s="222"/>
      <c r="AF639" s="222"/>
      <c r="AG639" s="222" t="s">
        <v>147</v>
      </c>
      <c r="AH639" s="222">
        <v>0</v>
      </c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1" x14ac:dyDescent="0.2">
      <c r="A640" s="213">
        <v>279</v>
      </c>
      <c r="B640" s="214" t="s">
        <v>494</v>
      </c>
      <c r="C640" s="215" t="s">
        <v>495</v>
      </c>
      <c r="D640" s="216" t="s">
        <v>158</v>
      </c>
      <c r="E640" s="217">
        <v>3260.4632999999999</v>
      </c>
      <c r="F640" s="218"/>
      <c r="G640" s="219">
        <f>ROUND(E640*F640,2)</f>
        <v>0</v>
      </c>
      <c r="H640" s="218">
        <v>6.7</v>
      </c>
      <c r="I640" s="219">
        <f>ROUND(E640*H640,2)</f>
        <v>21845.1</v>
      </c>
      <c r="J640" s="218">
        <v>57.5</v>
      </c>
      <c r="K640" s="219">
        <f>ROUND(E640*J640,2)</f>
        <v>187476.64</v>
      </c>
      <c r="L640" s="219">
        <v>21</v>
      </c>
      <c r="M640" s="219">
        <f>G640*(1+L640/100)</f>
        <v>0</v>
      </c>
      <c r="N640" s="217">
        <v>1.6000000000000001E-4</v>
      </c>
      <c r="O640" s="217">
        <f>ROUND(E640*N640,2)</f>
        <v>0.52</v>
      </c>
      <c r="P640" s="217">
        <v>0</v>
      </c>
      <c r="Q640" s="217">
        <f>ROUND(E640*P640,2)</f>
        <v>0</v>
      </c>
      <c r="R640" s="219" t="s">
        <v>491</v>
      </c>
      <c r="S640" s="219" t="s">
        <v>129</v>
      </c>
      <c r="T640" s="220" t="s">
        <v>129</v>
      </c>
      <c r="U640" s="221">
        <v>0.10191</v>
      </c>
      <c r="V640" s="221">
        <f>ROUND(E640*U640,2)</f>
        <v>332.27</v>
      </c>
      <c r="W640" s="221"/>
      <c r="X640" s="221" t="s">
        <v>130</v>
      </c>
      <c r="Y640" s="221" t="s">
        <v>131</v>
      </c>
      <c r="Z640" s="222"/>
      <c r="AA640" s="222"/>
      <c r="AB640" s="222"/>
      <c r="AC640" s="222"/>
      <c r="AD640" s="222"/>
      <c r="AE640" s="222"/>
      <c r="AF640" s="222"/>
      <c r="AG640" s="222" t="s">
        <v>293</v>
      </c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2" x14ac:dyDescent="0.2">
      <c r="A641" s="223"/>
      <c r="B641" s="224"/>
      <c r="C641" s="226" t="s">
        <v>3306</v>
      </c>
      <c r="D641" s="227"/>
      <c r="E641" s="228">
        <v>3177.5983000000001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2">
      <c r="A642" s="223"/>
      <c r="B642" s="224"/>
      <c r="C642" s="226" t="s">
        <v>1645</v>
      </c>
      <c r="D642" s="227"/>
      <c r="E642" s="228">
        <v>280.041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2">
      <c r="A643" s="223"/>
      <c r="B643" s="224"/>
      <c r="C643" s="226" t="s">
        <v>3307</v>
      </c>
      <c r="D643" s="227"/>
      <c r="E643" s="228">
        <v>187.36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outlineLevel="3" x14ac:dyDescent="0.2">
      <c r="A644" s="223"/>
      <c r="B644" s="224"/>
      <c r="C644" s="226" t="s">
        <v>3308</v>
      </c>
      <c r="D644" s="227"/>
      <c r="E644" s="228">
        <v>-384.536</v>
      </c>
      <c r="F644" s="221"/>
      <c r="G644" s="221"/>
      <c r="H644" s="221"/>
      <c r="I644" s="221"/>
      <c r="J644" s="221"/>
      <c r="K644" s="221"/>
      <c r="L644" s="221"/>
      <c r="M644" s="221"/>
      <c r="N644" s="225"/>
      <c r="O644" s="225"/>
      <c r="P644" s="225"/>
      <c r="Q644" s="225"/>
      <c r="R644" s="221"/>
      <c r="S644" s="221"/>
      <c r="T644" s="221"/>
      <c r="U644" s="221"/>
      <c r="V644" s="221"/>
      <c r="W644" s="221"/>
      <c r="X644" s="221"/>
      <c r="Y644" s="221"/>
      <c r="Z644" s="222"/>
      <c r="AA644" s="222"/>
      <c r="AB644" s="222"/>
      <c r="AC644" s="222"/>
      <c r="AD644" s="222"/>
      <c r="AE644" s="222"/>
      <c r="AF644" s="222"/>
      <c r="AG644" s="222" t="s">
        <v>147</v>
      </c>
      <c r="AH644" s="222">
        <v>0</v>
      </c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</row>
    <row r="645" spans="1:60" x14ac:dyDescent="0.2">
      <c r="A645" s="237" t="s">
        <v>123</v>
      </c>
      <c r="B645" s="206" t="s">
        <v>85</v>
      </c>
      <c r="C645" s="207" t="s">
        <v>86</v>
      </c>
      <c r="D645" s="208"/>
      <c r="E645" s="209"/>
      <c r="F645" s="210"/>
      <c r="G645" s="210">
        <f>SUMIF(AG646:AG652,"&lt;&gt;NOR",G646:G652)</f>
        <v>0</v>
      </c>
      <c r="H645" s="210"/>
      <c r="I645" s="210">
        <f>SUM(I646:I652)</f>
        <v>0</v>
      </c>
      <c r="J645" s="210"/>
      <c r="K645" s="210">
        <f>SUM(K646:K652)</f>
        <v>1674434.0099999998</v>
      </c>
      <c r="L645" s="210"/>
      <c r="M645" s="210">
        <f>SUM(M646:M652)</f>
        <v>0</v>
      </c>
      <c r="N645" s="209"/>
      <c r="O645" s="209">
        <f>SUM(O646:O652)</f>
        <v>0</v>
      </c>
      <c r="P645" s="209"/>
      <c r="Q645" s="209">
        <f>SUM(Q646:Q652)</f>
        <v>0</v>
      </c>
      <c r="R645" s="210"/>
      <c r="S645" s="210"/>
      <c r="T645" s="211"/>
      <c r="U645" s="212"/>
      <c r="V645" s="212">
        <f>SUM(V646:V652)</f>
        <v>2015.37</v>
      </c>
      <c r="W645" s="212"/>
      <c r="X645" s="212"/>
      <c r="Y645" s="212"/>
      <c r="AG645" t="s">
        <v>124</v>
      </c>
    </row>
    <row r="646" spans="1:60" ht="22.5" outlineLevel="1" x14ac:dyDescent="0.2">
      <c r="A646" s="229">
        <v>280</v>
      </c>
      <c r="B646" s="230" t="s">
        <v>496</v>
      </c>
      <c r="C646" s="231" t="s">
        <v>497</v>
      </c>
      <c r="D646" s="232" t="s">
        <v>150</v>
      </c>
      <c r="E646" s="233">
        <v>782.66524000000004</v>
      </c>
      <c r="F646" s="234"/>
      <c r="G646" s="235">
        <f>ROUND(E646*F646,2)</f>
        <v>0</v>
      </c>
      <c r="H646" s="234">
        <v>0</v>
      </c>
      <c r="I646" s="235">
        <f>ROUND(E646*H646,2)</f>
        <v>0</v>
      </c>
      <c r="J646" s="234">
        <v>419</v>
      </c>
      <c r="K646" s="235">
        <f>ROUND(E646*J646,2)</f>
        <v>327936.74</v>
      </c>
      <c r="L646" s="235">
        <v>21</v>
      </c>
      <c r="M646" s="235">
        <f>G646*(1+L646/100)</f>
        <v>0</v>
      </c>
      <c r="N646" s="233">
        <v>0</v>
      </c>
      <c r="O646" s="233">
        <f>ROUND(E646*N646,2)</f>
        <v>0</v>
      </c>
      <c r="P646" s="233">
        <v>0</v>
      </c>
      <c r="Q646" s="233">
        <f>ROUND(E646*P646,2)</f>
        <v>0</v>
      </c>
      <c r="R646" s="235" t="s">
        <v>252</v>
      </c>
      <c r="S646" s="235" t="s">
        <v>129</v>
      </c>
      <c r="T646" s="236" t="s">
        <v>129</v>
      </c>
      <c r="U646" s="221">
        <v>0.93300000000000005</v>
      </c>
      <c r="V646" s="221">
        <f>ROUND(E646*U646,2)</f>
        <v>730.23</v>
      </c>
      <c r="W646" s="221"/>
      <c r="X646" s="221" t="s">
        <v>498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499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1" x14ac:dyDescent="0.2">
      <c r="A647" s="213">
        <v>281</v>
      </c>
      <c r="B647" s="214" t="s">
        <v>500</v>
      </c>
      <c r="C647" s="215" t="s">
        <v>501</v>
      </c>
      <c r="D647" s="216" t="s">
        <v>150</v>
      </c>
      <c r="E647" s="217">
        <v>782.66524000000004</v>
      </c>
      <c r="F647" s="218"/>
      <c r="G647" s="219">
        <f>ROUND(E647*F647,2)</f>
        <v>0</v>
      </c>
      <c r="H647" s="218">
        <v>0</v>
      </c>
      <c r="I647" s="219">
        <f>ROUND(E647*H647,2)</f>
        <v>0</v>
      </c>
      <c r="J647" s="218">
        <v>271.5</v>
      </c>
      <c r="K647" s="219">
        <f>ROUND(E647*J647,2)</f>
        <v>212493.61</v>
      </c>
      <c r="L647" s="219">
        <v>21</v>
      </c>
      <c r="M647" s="219">
        <f>G647*(1+L647/100)</f>
        <v>0</v>
      </c>
      <c r="N647" s="217">
        <v>0</v>
      </c>
      <c r="O647" s="217">
        <f>ROUND(E647*N647,2)</f>
        <v>0</v>
      </c>
      <c r="P647" s="217">
        <v>0</v>
      </c>
      <c r="Q647" s="217">
        <f>ROUND(E647*P647,2)</f>
        <v>0</v>
      </c>
      <c r="R647" s="219" t="s">
        <v>252</v>
      </c>
      <c r="S647" s="219" t="s">
        <v>129</v>
      </c>
      <c r="T647" s="220" t="s">
        <v>129</v>
      </c>
      <c r="U647" s="221">
        <v>0.49</v>
      </c>
      <c r="V647" s="221">
        <f>ROUND(E647*U647,2)</f>
        <v>383.51</v>
      </c>
      <c r="W647" s="221"/>
      <c r="X647" s="221" t="s">
        <v>498</v>
      </c>
      <c r="Y647" s="221" t="s">
        <v>131</v>
      </c>
      <c r="Z647" s="222"/>
      <c r="AA647" s="222"/>
      <c r="AB647" s="222"/>
      <c r="AC647" s="222"/>
      <c r="AD647" s="222"/>
      <c r="AE647" s="222"/>
      <c r="AF647" s="222"/>
      <c r="AG647" s="222" t="s">
        <v>499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2" x14ac:dyDescent="0.2">
      <c r="A648" s="223"/>
      <c r="B648" s="224"/>
      <c r="C648" s="650" t="s">
        <v>502</v>
      </c>
      <c r="D648" s="651"/>
      <c r="E648" s="651"/>
      <c r="F648" s="651"/>
      <c r="G648" s="651"/>
      <c r="H648" s="221"/>
      <c r="I648" s="221"/>
      <c r="J648" s="221"/>
      <c r="K648" s="221"/>
      <c r="L648" s="221"/>
      <c r="M648" s="221"/>
      <c r="N648" s="225"/>
      <c r="O648" s="225"/>
      <c r="P648" s="225"/>
      <c r="Q648" s="225"/>
      <c r="R648" s="221"/>
      <c r="S648" s="221"/>
      <c r="T648" s="221"/>
      <c r="U648" s="221"/>
      <c r="V648" s="221"/>
      <c r="W648" s="221"/>
      <c r="X648" s="221"/>
      <c r="Y648" s="221"/>
      <c r="Z648" s="222"/>
      <c r="AA648" s="222"/>
      <c r="AB648" s="222"/>
      <c r="AC648" s="222"/>
      <c r="AD648" s="222"/>
      <c r="AE648" s="222"/>
      <c r="AF648" s="222"/>
      <c r="AG648" s="222" t="s">
        <v>155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2">
      <c r="A649" s="229">
        <v>282</v>
      </c>
      <c r="B649" s="230" t="s">
        <v>503</v>
      </c>
      <c r="C649" s="231" t="s">
        <v>504</v>
      </c>
      <c r="D649" s="232" t="s">
        <v>150</v>
      </c>
      <c r="E649" s="233">
        <v>10957.313330000001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25</v>
      </c>
      <c r="K649" s="235">
        <f>ROUND(E649*J649,2)</f>
        <v>273932.83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252</v>
      </c>
      <c r="S649" s="235" t="s">
        <v>129</v>
      </c>
      <c r="T649" s="236" t="s">
        <v>129</v>
      </c>
      <c r="U649" s="221">
        <v>0</v>
      </c>
      <c r="V649" s="221">
        <f>ROUND(E649*U649,2)</f>
        <v>0</v>
      </c>
      <c r="W649" s="221"/>
      <c r="X649" s="221" t="s">
        <v>498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499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outlineLevel="1" x14ac:dyDescent="0.2">
      <c r="A650" s="229">
        <v>283</v>
      </c>
      <c r="B650" s="230" t="s">
        <v>505</v>
      </c>
      <c r="C650" s="231" t="s">
        <v>506</v>
      </c>
      <c r="D650" s="232" t="s">
        <v>150</v>
      </c>
      <c r="E650" s="233">
        <v>782.66524000000004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383.5</v>
      </c>
      <c r="K650" s="235">
        <f>ROUND(E650*J650,2)</f>
        <v>300152.12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252</v>
      </c>
      <c r="S650" s="235" t="s">
        <v>129</v>
      </c>
      <c r="T650" s="236" t="s">
        <v>129</v>
      </c>
      <c r="U650" s="221">
        <v>0.94199999999999995</v>
      </c>
      <c r="V650" s="221">
        <f>ROUND(E650*U650,2)</f>
        <v>737.27</v>
      </c>
      <c r="W650" s="221"/>
      <c r="X650" s="221" t="s">
        <v>498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499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ht="22.5" outlineLevel="1" x14ac:dyDescent="0.2">
      <c r="A651" s="229">
        <v>284</v>
      </c>
      <c r="B651" s="230" t="s">
        <v>507</v>
      </c>
      <c r="C651" s="231" t="s">
        <v>508</v>
      </c>
      <c r="D651" s="232" t="s">
        <v>150</v>
      </c>
      <c r="E651" s="233">
        <v>1565.3304800000001</v>
      </c>
      <c r="F651" s="234"/>
      <c r="G651" s="235">
        <f>ROUND(E651*F651,2)</f>
        <v>0</v>
      </c>
      <c r="H651" s="234">
        <v>0</v>
      </c>
      <c r="I651" s="235">
        <f>ROUND(E651*H651,2)</f>
        <v>0</v>
      </c>
      <c r="J651" s="234">
        <v>42.7</v>
      </c>
      <c r="K651" s="235">
        <f>ROUND(E651*J651,2)</f>
        <v>66839.61</v>
      </c>
      <c r="L651" s="235">
        <v>21</v>
      </c>
      <c r="M651" s="235">
        <f>G651*(1+L651/100)</f>
        <v>0</v>
      </c>
      <c r="N651" s="233">
        <v>0</v>
      </c>
      <c r="O651" s="233">
        <f>ROUND(E651*N651,2)</f>
        <v>0</v>
      </c>
      <c r="P651" s="233">
        <v>0</v>
      </c>
      <c r="Q651" s="233">
        <f>ROUND(E651*P651,2)</f>
        <v>0</v>
      </c>
      <c r="R651" s="235" t="s">
        <v>252</v>
      </c>
      <c r="S651" s="235" t="s">
        <v>129</v>
      </c>
      <c r="T651" s="236" t="s">
        <v>129</v>
      </c>
      <c r="U651" s="221">
        <v>0.105</v>
      </c>
      <c r="V651" s="221">
        <f>ROUND(E651*U651,2)</f>
        <v>164.36</v>
      </c>
      <c r="W651" s="221"/>
      <c r="X651" s="221" t="s">
        <v>498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499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ht="22.5" outlineLevel="1" x14ac:dyDescent="0.2">
      <c r="A652" s="213">
        <v>285</v>
      </c>
      <c r="B652" s="214" t="s">
        <v>3132</v>
      </c>
      <c r="C652" s="215" t="s">
        <v>3133</v>
      </c>
      <c r="D652" s="216" t="s">
        <v>150</v>
      </c>
      <c r="E652" s="217">
        <v>782.66524000000004</v>
      </c>
      <c r="F652" s="218"/>
      <c r="G652" s="219">
        <f>ROUND(E652*F652,2)</f>
        <v>0</v>
      </c>
      <c r="H652" s="218">
        <v>0</v>
      </c>
      <c r="I652" s="219">
        <f>ROUND(E652*H652,2)</f>
        <v>0</v>
      </c>
      <c r="J652" s="218">
        <v>630</v>
      </c>
      <c r="K652" s="219">
        <f>ROUND(E652*J652,2)</f>
        <v>493079.1</v>
      </c>
      <c r="L652" s="219">
        <v>21</v>
      </c>
      <c r="M652" s="219">
        <f>G652*(1+L652/100)</f>
        <v>0</v>
      </c>
      <c r="N652" s="217">
        <v>0</v>
      </c>
      <c r="O652" s="217">
        <f>ROUND(E652*N652,2)</f>
        <v>0</v>
      </c>
      <c r="P652" s="217">
        <v>0</v>
      </c>
      <c r="Q652" s="217">
        <f>ROUND(E652*P652,2)</f>
        <v>0</v>
      </c>
      <c r="R652" s="219" t="s">
        <v>252</v>
      </c>
      <c r="S652" s="219" t="s">
        <v>129</v>
      </c>
      <c r="T652" s="220" t="s">
        <v>129</v>
      </c>
      <c r="U652" s="221">
        <v>0</v>
      </c>
      <c r="V652" s="221">
        <f>ROUND(E652*U652,2)</f>
        <v>0</v>
      </c>
      <c r="W652" s="221"/>
      <c r="X652" s="221" t="s">
        <v>498</v>
      </c>
      <c r="Y652" s="221" t="s">
        <v>131</v>
      </c>
      <c r="Z652" s="222"/>
      <c r="AA652" s="222"/>
      <c r="AB652" s="222"/>
      <c r="AC652" s="222"/>
      <c r="AD652" s="222"/>
      <c r="AE652" s="222"/>
      <c r="AF652" s="222"/>
      <c r="AG652" s="222" t="s">
        <v>499</v>
      </c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</row>
    <row r="653" spans="1:60" x14ac:dyDescent="0.2">
      <c r="A653" s="201"/>
      <c r="B653" s="202"/>
      <c r="C653" s="239"/>
      <c r="D653" s="203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v>15</v>
      </c>
      <c r="AF653">
        <v>21</v>
      </c>
      <c r="AG653" t="s">
        <v>109</v>
      </c>
    </row>
    <row r="654" spans="1:60" x14ac:dyDescent="0.2">
      <c r="A654" s="240"/>
      <c r="B654" s="241" t="s">
        <v>12</v>
      </c>
      <c r="C654" s="242"/>
      <c r="D654" s="243"/>
      <c r="E654" s="244"/>
      <c r="F654" s="244"/>
      <c r="G654" s="245">
        <f>G8+G14+G48+G138+G158+G246+G364+G367+G398+G428+G436+G505+G554+G576+G589+G628+G645</f>
        <v>0</v>
      </c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AE654">
        <f>SUMIF(L7:L652,AE653,G7:G652)</f>
        <v>0</v>
      </c>
      <c r="AF654">
        <f>SUMIF(L7:L652,AF653,G7:G652)</f>
        <v>0</v>
      </c>
      <c r="AG654" t="s">
        <v>509</v>
      </c>
    </row>
    <row r="655" spans="1:60" x14ac:dyDescent="0.2">
      <c r="C655" s="246"/>
      <c r="D655" s="200"/>
      <c r="AG655" t="s">
        <v>510</v>
      </c>
    </row>
    <row r="656" spans="1:60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CS14Sti3x5sG+xlVEecjZOaZ/zl0Ha+vSQVSW1r0zsQGsF2oPh3HSsQ37DfverS2cXhymhm3EzqZ0Al3QaUmnQ==" saltValue="a1lVk8TYyzlN6tOWWDCB9g==" spinCount="100000" sheet="1" objects="1" scenarios="1"/>
  <mergeCells count="99">
    <mergeCell ref="C12:G12"/>
    <mergeCell ref="C29:G29"/>
    <mergeCell ref="C33:G33"/>
    <mergeCell ref="C36:G36"/>
    <mergeCell ref="A1:G1"/>
    <mergeCell ref="C2:G2"/>
    <mergeCell ref="C3:G3"/>
    <mergeCell ref="C4:G4"/>
    <mergeCell ref="C10:G10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92:G92"/>
    <mergeCell ref="C96:G96"/>
    <mergeCell ref="C100:G100"/>
    <mergeCell ref="C121:G121"/>
    <mergeCell ref="C122:G122"/>
    <mergeCell ref="C104:G104"/>
    <mergeCell ref="C110:G110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301:G301"/>
    <mergeCell ref="C306:G306"/>
    <mergeCell ref="C293:G293"/>
    <mergeCell ref="C297:G297"/>
    <mergeCell ref="C294:G294"/>
    <mergeCell ref="C302:G302"/>
    <mergeCell ref="C305:G305"/>
    <mergeCell ref="C152:G152"/>
    <mergeCell ref="C155:G155"/>
    <mergeCell ref="C160:G160"/>
    <mergeCell ref="C168:G168"/>
    <mergeCell ref="C170:G170"/>
    <mergeCell ref="C166:G166"/>
    <mergeCell ref="C163:G163"/>
    <mergeCell ref="C215:G215"/>
    <mergeCell ref="C218:G218"/>
    <mergeCell ref="C248:G248"/>
    <mergeCell ref="C252:G252"/>
    <mergeCell ref="C271:G271"/>
    <mergeCell ref="C257:G257"/>
    <mergeCell ref="C266:G266"/>
    <mergeCell ref="C291:G291"/>
    <mergeCell ref="C648:G648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5:G575"/>
    <mergeCell ref="C583:G583"/>
    <mergeCell ref="C310:G310"/>
    <mergeCell ref="C320:G320"/>
    <mergeCell ref="C366:G36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4110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4917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4111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ROUND(J130,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ROUND((SUM(BE130:BE233)),  2)</f>
        <v>0</v>
      </c>
      <c r="I33" s="304">
        <v>0.21</v>
      </c>
      <c r="J33" s="303">
        <f>ROUND(((SUM(BE130:BE233))*I33),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ROUND((SUM(BF130:BF233)),  2)</f>
        <v>0</v>
      </c>
      <c r="I34" s="304">
        <v>0.12</v>
      </c>
      <c r="J34" s="303">
        <f>ROUND(((SUM(BF130:BF233))*I34),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ROUND((SUM(BG130:BG233)),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ROUND((SUM(BH130:BH233)),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ROUND((SUM(BI130:BI233)),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5061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SO02 Administrativní budova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D.102.04 - Zdravotně_technické_instalace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5004</v>
      </c>
      <c r="F92" s="293" t="str">
        <f>IF(E18="","",E18)</f>
        <v>Vyplň údaj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J130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3678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3679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3680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3681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3682</v>
      </c>
      <c r="E102" s="327"/>
      <c r="F102" s="327"/>
      <c r="G102" s="327"/>
      <c r="H102" s="327"/>
      <c r="I102" s="327"/>
      <c r="J102" s="328">
        <f>J142</f>
        <v>0</v>
      </c>
      <c r="L102" s="325"/>
    </row>
    <row r="103" spans="2:12" s="324" customFormat="1" ht="19.899999999999999" hidden="1" customHeight="1" x14ac:dyDescent="0.2">
      <c r="B103" s="325"/>
      <c r="D103" s="326" t="s">
        <v>3683</v>
      </c>
      <c r="E103" s="327"/>
      <c r="F103" s="327"/>
      <c r="G103" s="327"/>
      <c r="H103" s="327"/>
      <c r="I103" s="327"/>
      <c r="J103" s="328">
        <f>J148</f>
        <v>0</v>
      </c>
      <c r="L103" s="325"/>
    </row>
    <row r="104" spans="2:12" s="319" customFormat="1" ht="25.15" hidden="1" customHeight="1" x14ac:dyDescent="0.2">
      <c r="B104" s="320"/>
      <c r="D104" s="321" t="s">
        <v>3684</v>
      </c>
      <c r="E104" s="322"/>
      <c r="F104" s="322"/>
      <c r="G104" s="322"/>
      <c r="H104" s="322"/>
      <c r="I104" s="322"/>
      <c r="J104" s="323">
        <f>J155</f>
        <v>0</v>
      </c>
      <c r="L104" s="320"/>
    </row>
    <row r="105" spans="2:12" s="324" customFormat="1" ht="19.899999999999999" hidden="1" customHeight="1" x14ac:dyDescent="0.2">
      <c r="B105" s="325"/>
      <c r="D105" s="326" t="s">
        <v>3685</v>
      </c>
      <c r="E105" s="327"/>
      <c r="F105" s="327"/>
      <c r="G105" s="327"/>
      <c r="H105" s="327"/>
      <c r="I105" s="327"/>
      <c r="J105" s="328">
        <f>J156</f>
        <v>0</v>
      </c>
      <c r="L105" s="325"/>
    </row>
    <row r="106" spans="2:12" s="324" customFormat="1" ht="19.899999999999999" hidden="1" customHeight="1" x14ac:dyDescent="0.2">
      <c r="B106" s="325"/>
      <c r="D106" s="326" t="s">
        <v>3686</v>
      </c>
      <c r="E106" s="327"/>
      <c r="F106" s="327"/>
      <c r="G106" s="327"/>
      <c r="H106" s="327"/>
      <c r="I106" s="327"/>
      <c r="J106" s="328">
        <f>J159</f>
        <v>0</v>
      </c>
      <c r="L106" s="325"/>
    </row>
    <row r="107" spans="2:12" s="324" customFormat="1" ht="19.899999999999999" hidden="1" customHeight="1" x14ac:dyDescent="0.2">
      <c r="B107" s="325"/>
      <c r="D107" s="326" t="s">
        <v>3687</v>
      </c>
      <c r="E107" s="327"/>
      <c r="F107" s="327"/>
      <c r="G107" s="327"/>
      <c r="H107" s="327"/>
      <c r="I107" s="327"/>
      <c r="J107" s="328">
        <f>J179</f>
        <v>0</v>
      </c>
      <c r="L107" s="325"/>
    </row>
    <row r="108" spans="2:12" s="324" customFormat="1" ht="19.899999999999999" hidden="1" customHeight="1" x14ac:dyDescent="0.2">
      <c r="B108" s="325"/>
      <c r="D108" s="326" t="s">
        <v>3688</v>
      </c>
      <c r="E108" s="327"/>
      <c r="F108" s="327"/>
      <c r="G108" s="327"/>
      <c r="H108" s="327"/>
      <c r="I108" s="327"/>
      <c r="J108" s="328">
        <f>J200</f>
        <v>0</v>
      </c>
      <c r="L108" s="325"/>
    </row>
    <row r="109" spans="2:12" s="324" customFormat="1" ht="19.899999999999999" hidden="1" customHeight="1" x14ac:dyDescent="0.2">
      <c r="B109" s="325"/>
      <c r="D109" s="326" t="s">
        <v>3689</v>
      </c>
      <c r="E109" s="327"/>
      <c r="F109" s="327"/>
      <c r="G109" s="327"/>
      <c r="H109" s="327"/>
      <c r="I109" s="327"/>
      <c r="J109" s="328">
        <f>J228</f>
        <v>0</v>
      </c>
      <c r="L109" s="325"/>
    </row>
    <row r="110" spans="2:12" s="324" customFormat="1" ht="19.899999999999999" hidden="1" customHeight="1" x14ac:dyDescent="0.2">
      <c r="B110" s="325"/>
      <c r="D110" s="326" t="s">
        <v>3690</v>
      </c>
      <c r="E110" s="327"/>
      <c r="F110" s="327"/>
      <c r="G110" s="327"/>
      <c r="H110" s="327"/>
      <c r="I110" s="327"/>
      <c r="J110" s="328">
        <f>J232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7.1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7.1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15" customHeight="1" x14ac:dyDescent="0.2">
      <c r="B117" s="292"/>
      <c r="C117" s="288" t="s">
        <v>3691</v>
      </c>
      <c r="L117" s="292"/>
    </row>
    <row r="118" spans="2:12" s="291" customFormat="1" ht="7.1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65" t="str">
        <f>E7</f>
        <v>CTIV Kyjov - SO02 Administrativní budova</v>
      </c>
      <c r="F120" s="666"/>
      <c r="G120" s="666"/>
      <c r="H120" s="666"/>
      <c r="L120" s="292"/>
    </row>
    <row r="121" spans="2:12" s="291" customFormat="1" ht="12" customHeight="1" x14ac:dyDescent="0.2">
      <c r="B121" s="292"/>
      <c r="C121" s="290" t="s">
        <v>3655</v>
      </c>
      <c r="L121" s="292"/>
    </row>
    <row r="122" spans="2:12" s="291" customFormat="1" ht="16.5" customHeight="1" x14ac:dyDescent="0.2">
      <c r="B122" s="292"/>
      <c r="E122" s="663" t="str">
        <f>E9</f>
        <v>D.102.04 - Zdravotně_technické_instalace</v>
      </c>
      <c r="F122" s="664"/>
      <c r="G122" s="664"/>
      <c r="H122" s="664"/>
      <c r="L122" s="292"/>
    </row>
    <row r="123" spans="2:12" s="291" customFormat="1" ht="7.1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3659</v>
      </c>
      <c r="F124" s="293" t="str">
        <f>F12</f>
        <v xml:space="preserve"> </v>
      </c>
      <c r="I124" s="290" t="s">
        <v>3660</v>
      </c>
      <c r="J124" s="294">
        <f>IF(J12="","",J12)</f>
        <v>45502</v>
      </c>
      <c r="L124" s="292"/>
    </row>
    <row r="125" spans="2:12" s="291" customFormat="1" ht="7.15" customHeight="1" x14ac:dyDescent="0.2">
      <c r="B125" s="292"/>
      <c r="L125" s="292"/>
    </row>
    <row r="126" spans="2:12" s="291" customFormat="1" ht="15.4" customHeight="1" x14ac:dyDescent="0.2">
      <c r="B126" s="292"/>
      <c r="C126" s="290" t="s">
        <v>3661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4" customHeight="1" x14ac:dyDescent="0.2">
      <c r="B127" s="292"/>
      <c r="C127" s="290" t="s">
        <v>5004</v>
      </c>
      <c r="F127" s="293" t="str">
        <f>IF(E18="","",E18)</f>
        <v>Vyplň údaj</v>
      </c>
      <c r="I127" s="290" t="s">
        <v>3663</v>
      </c>
      <c r="J127" s="297" t="str">
        <f>E24</f>
        <v xml:space="preserve"> </v>
      </c>
      <c r="L127" s="292"/>
    </row>
    <row r="128" spans="2:12" s="291" customFormat="1" ht="10.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3692</v>
      </c>
      <c r="D129" s="332" t="s">
        <v>3693</v>
      </c>
      <c r="E129" s="332" t="s">
        <v>3694</v>
      </c>
      <c r="F129" s="332" t="s">
        <v>1646</v>
      </c>
      <c r="G129" s="332" t="s">
        <v>94</v>
      </c>
      <c r="H129" s="332" t="s">
        <v>95</v>
      </c>
      <c r="I129" s="332" t="s">
        <v>3695</v>
      </c>
      <c r="J129" s="332" t="s">
        <v>3675</v>
      </c>
      <c r="K129" s="333" t="s">
        <v>512</v>
      </c>
      <c r="L129" s="330"/>
      <c r="M129" s="334" t="s">
        <v>771</v>
      </c>
      <c r="N129" s="335" t="s">
        <v>109</v>
      </c>
      <c r="O129" s="335" t="s">
        <v>3696</v>
      </c>
      <c r="P129" s="335" t="s">
        <v>3697</v>
      </c>
      <c r="Q129" s="335" t="s">
        <v>3698</v>
      </c>
      <c r="R129" s="335" t="s">
        <v>3699</v>
      </c>
      <c r="S129" s="335" t="s">
        <v>3700</v>
      </c>
      <c r="T129" s="335" t="s">
        <v>3701</v>
      </c>
      <c r="U129" s="336" t="s">
        <v>120</v>
      </c>
    </row>
    <row r="130" spans="2:65" s="291" customFormat="1" ht="22.9" customHeight="1" x14ac:dyDescent="0.25">
      <c r="B130" s="292"/>
      <c r="C130" s="337" t="s">
        <v>2871</v>
      </c>
      <c r="J130" s="338">
        <f>BK130</f>
        <v>0</v>
      </c>
      <c r="L130" s="292"/>
      <c r="M130" s="339"/>
      <c r="N130" s="298"/>
      <c r="O130" s="298"/>
      <c r="P130" s="340">
        <f>P131+P155</f>
        <v>0</v>
      </c>
      <c r="Q130" s="298"/>
      <c r="R130" s="340">
        <f>R131+R155</f>
        <v>12.304214999999999</v>
      </c>
      <c r="S130" s="298"/>
      <c r="T130" s="340">
        <f>T131+T155</f>
        <v>21.079229999999999</v>
      </c>
      <c r="U130" s="379"/>
      <c r="AT130" s="284" t="s">
        <v>514</v>
      </c>
      <c r="AU130" s="284" t="s">
        <v>2872</v>
      </c>
      <c r="BK130" s="342">
        <f>BK131+BK155</f>
        <v>0</v>
      </c>
    </row>
    <row r="131" spans="2:65" s="343" customFormat="1" ht="25.9" customHeight="1" x14ac:dyDescent="0.2">
      <c r="B131" s="344"/>
      <c r="D131" s="345" t="s">
        <v>514</v>
      </c>
      <c r="E131" s="346" t="s">
        <v>13</v>
      </c>
      <c r="F131" s="346" t="s">
        <v>515</v>
      </c>
      <c r="I131" s="468"/>
      <c r="J131" s="347">
        <f>BK131</f>
        <v>0</v>
      </c>
      <c r="L131" s="344"/>
      <c r="M131" s="348"/>
      <c r="P131" s="349">
        <f>P132+P135+P137+P140+P142+P148</f>
        <v>0</v>
      </c>
      <c r="R131" s="349">
        <f>R132+R135+R137+R140+R142+R148</f>
        <v>8.6395949999999999</v>
      </c>
      <c r="T131" s="349">
        <f>T132+T135+T137+T140+T142+T148</f>
        <v>17.532</v>
      </c>
      <c r="U131" s="380"/>
      <c r="AR131" s="345" t="s">
        <v>45</v>
      </c>
      <c r="AT131" s="351" t="s">
        <v>514</v>
      </c>
      <c r="AU131" s="351" t="s">
        <v>2873</v>
      </c>
      <c r="AY131" s="345" t="s">
        <v>2874</v>
      </c>
      <c r="BK131" s="352">
        <f>BK132+BK135+BK137+BK140+BK142+BK148</f>
        <v>0</v>
      </c>
    </row>
    <row r="132" spans="2:65" s="343" customFormat="1" ht="22.9" customHeight="1" x14ac:dyDescent="0.2">
      <c r="B132" s="344"/>
      <c r="D132" s="345" t="s">
        <v>514</v>
      </c>
      <c r="E132" s="353" t="s">
        <v>45</v>
      </c>
      <c r="F132" s="353" t="s">
        <v>46</v>
      </c>
      <c r="I132" s="468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2874</v>
      </c>
      <c r="BK132" s="352">
        <f>SUM(BK133:BK134)</f>
        <v>0</v>
      </c>
    </row>
    <row r="133" spans="2:65" s="291" customFormat="1" ht="33" customHeight="1" x14ac:dyDescent="0.2">
      <c r="B133" s="355"/>
      <c r="C133" s="533" t="s">
        <v>45</v>
      </c>
      <c r="D133" s="533" t="s">
        <v>516</v>
      </c>
      <c r="E133" s="534" t="s">
        <v>517</v>
      </c>
      <c r="F133" s="535" t="s">
        <v>1647</v>
      </c>
      <c r="G133" s="536" t="s">
        <v>127</v>
      </c>
      <c r="H133" s="537">
        <v>1</v>
      </c>
      <c r="I133" s="560"/>
      <c r="J133" s="356">
        <f>ROUND(I133*H133,2)</f>
        <v>0</v>
      </c>
      <c r="K133" s="535" t="s">
        <v>519</v>
      </c>
      <c r="L133" s="292"/>
      <c r="M133" s="561" t="s">
        <v>771</v>
      </c>
      <c r="N133" s="358" t="s">
        <v>2877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2874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4120</v>
      </c>
    </row>
    <row r="134" spans="2:65" s="291" customFormat="1" ht="33" customHeight="1" x14ac:dyDescent="0.2">
      <c r="B134" s="355"/>
      <c r="C134" s="533" t="s">
        <v>47</v>
      </c>
      <c r="D134" s="533" t="s">
        <v>516</v>
      </c>
      <c r="E134" s="534" t="s">
        <v>520</v>
      </c>
      <c r="F134" s="535" t="s">
        <v>1648</v>
      </c>
      <c r="G134" s="536" t="s">
        <v>127</v>
      </c>
      <c r="H134" s="537">
        <v>1</v>
      </c>
      <c r="I134" s="560"/>
      <c r="J134" s="356">
        <f>ROUND(I134*H134,2)</f>
        <v>0</v>
      </c>
      <c r="K134" s="535" t="s">
        <v>519</v>
      </c>
      <c r="L134" s="292"/>
      <c r="M134" s="561" t="s">
        <v>771</v>
      </c>
      <c r="N134" s="358" t="s">
        <v>2877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4121</v>
      </c>
    </row>
    <row r="135" spans="2:65" s="343" customFormat="1" ht="22.9" customHeight="1" x14ac:dyDescent="0.2">
      <c r="B135" s="344"/>
      <c r="D135" s="345" t="s">
        <v>514</v>
      </c>
      <c r="E135" s="353" t="s">
        <v>49</v>
      </c>
      <c r="F135" s="353" t="s">
        <v>50</v>
      </c>
      <c r="I135" s="468"/>
      <c r="J135" s="354">
        <f>BK135</f>
        <v>0</v>
      </c>
      <c r="L135" s="344"/>
      <c r="M135" s="348"/>
      <c r="P135" s="349">
        <f>P136</f>
        <v>0</v>
      </c>
      <c r="R135" s="349">
        <f>R136</f>
        <v>3.4242749999999997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2874</v>
      </c>
      <c r="BK135" s="352">
        <f>BK136</f>
        <v>0</v>
      </c>
    </row>
    <row r="136" spans="2:65" s="291" customFormat="1" ht="24.4" customHeight="1" x14ac:dyDescent="0.2">
      <c r="B136" s="355"/>
      <c r="C136" s="533" t="s">
        <v>49</v>
      </c>
      <c r="D136" s="533" t="s">
        <v>516</v>
      </c>
      <c r="E136" s="534" t="s">
        <v>522</v>
      </c>
      <c r="F136" s="535" t="s">
        <v>1649</v>
      </c>
      <c r="G136" s="536" t="s">
        <v>158</v>
      </c>
      <c r="H136" s="537">
        <v>13.5</v>
      </c>
      <c r="I136" s="560"/>
      <c r="J136" s="356">
        <f>ROUND(I136*H136,2)</f>
        <v>0</v>
      </c>
      <c r="K136" s="535" t="s">
        <v>523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0.25364999999999999</v>
      </c>
      <c r="R136" s="359">
        <f>Q136*H136</f>
        <v>3.4242749999999997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4122</v>
      </c>
    </row>
    <row r="137" spans="2:65" s="343" customFormat="1" ht="22.9" customHeight="1" x14ac:dyDescent="0.2">
      <c r="B137" s="344"/>
      <c r="D137" s="345" t="s">
        <v>514</v>
      </c>
      <c r="E137" s="353" t="s">
        <v>55</v>
      </c>
      <c r="F137" s="353" t="s">
        <v>524</v>
      </c>
      <c r="I137" s="468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5.2153200000000002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2874</v>
      </c>
      <c r="BK137" s="352">
        <f>SUM(BK138:BK139)</f>
        <v>0</v>
      </c>
    </row>
    <row r="138" spans="2:65" s="291" customFormat="1" ht="21.75" customHeight="1" x14ac:dyDescent="0.2">
      <c r="B138" s="355"/>
      <c r="C138" s="533" t="s">
        <v>51</v>
      </c>
      <c r="D138" s="533" t="s">
        <v>516</v>
      </c>
      <c r="E138" s="534" t="s">
        <v>525</v>
      </c>
      <c r="F138" s="535" t="s">
        <v>1650</v>
      </c>
      <c r="G138" s="536" t="s">
        <v>158</v>
      </c>
      <c r="H138" s="537">
        <v>78</v>
      </c>
      <c r="I138" s="560"/>
      <c r="J138" s="356">
        <f>ROUND(I138*H138,2)</f>
        <v>0</v>
      </c>
      <c r="K138" s="535" t="s">
        <v>523</v>
      </c>
      <c r="L138" s="292"/>
      <c r="M138" s="561" t="s">
        <v>771</v>
      </c>
      <c r="N138" s="358" t="s">
        <v>2877</v>
      </c>
      <c r="P138" s="359">
        <f>O138*H138</f>
        <v>0</v>
      </c>
      <c r="Q138" s="359">
        <v>0.04</v>
      </c>
      <c r="R138" s="359">
        <f>Q138*H138</f>
        <v>3.12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4123</v>
      </c>
    </row>
    <row r="139" spans="2:65" s="291" customFormat="1" ht="24.4" customHeight="1" x14ac:dyDescent="0.2">
      <c r="B139" s="355"/>
      <c r="C139" s="533" t="s">
        <v>53</v>
      </c>
      <c r="D139" s="533" t="s">
        <v>516</v>
      </c>
      <c r="E139" s="534" t="s">
        <v>526</v>
      </c>
      <c r="F139" s="535" t="s">
        <v>1651</v>
      </c>
      <c r="G139" s="536" t="s">
        <v>158</v>
      </c>
      <c r="H139" s="537">
        <v>114</v>
      </c>
      <c r="I139" s="560"/>
      <c r="J139" s="356">
        <f>ROUND(I139*H139,2)</f>
        <v>0</v>
      </c>
      <c r="K139" s="535" t="s">
        <v>523</v>
      </c>
      <c r="L139" s="292"/>
      <c r="M139" s="561" t="s">
        <v>771</v>
      </c>
      <c r="N139" s="358" t="s">
        <v>2877</v>
      </c>
      <c r="P139" s="359">
        <f>O139*H139</f>
        <v>0</v>
      </c>
      <c r="Q139" s="359">
        <v>1.8380000000000001E-2</v>
      </c>
      <c r="R139" s="359">
        <f>Q139*H139</f>
        <v>2.0953200000000001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2874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4124</v>
      </c>
    </row>
    <row r="140" spans="2:65" s="343" customFormat="1" ht="22.9" customHeight="1" x14ac:dyDescent="0.2">
      <c r="B140" s="344"/>
      <c r="D140" s="345" t="s">
        <v>514</v>
      </c>
      <c r="E140" s="353" t="s">
        <v>527</v>
      </c>
      <c r="F140" s="353" t="s">
        <v>528</v>
      </c>
      <c r="I140" s="468"/>
      <c r="J140" s="354">
        <f>BK140</f>
        <v>0</v>
      </c>
      <c r="L140" s="344"/>
      <c r="M140" s="348"/>
      <c r="P140" s="349">
        <f>P141</f>
        <v>0</v>
      </c>
      <c r="R140" s="349">
        <f>R141</f>
        <v>0</v>
      </c>
      <c r="T140" s="349">
        <f>T141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2874</v>
      </c>
      <c r="BK140" s="352">
        <f>BK141</f>
        <v>0</v>
      </c>
    </row>
    <row r="141" spans="2:65" s="291" customFormat="1" ht="16.5" customHeight="1" x14ac:dyDescent="0.2">
      <c r="B141" s="355"/>
      <c r="C141" s="533" t="s">
        <v>55</v>
      </c>
      <c r="D141" s="533" t="s">
        <v>516</v>
      </c>
      <c r="E141" s="534" t="s">
        <v>529</v>
      </c>
      <c r="F141" s="535" t="s">
        <v>1652</v>
      </c>
      <c r="G141" s="536" t="s">
        <v>223</v>
      </c>
      <c r="H141" s="537">
        <v>616</v>
      </c>
      <c r="I141" s="560"/>
      <c r="J141" s="356">
        <f>ROUND(I141*H141,2)</f>
        <v>0</v>
      </c>
      <c r="K141" s="535" t="s">
        <v>519</v>
      </c>
      <c r="L141" s="292"/>
      <c r="M141" s="561" t="s">
        <v>771</v>
      </c>
      <c r="N141" s="358" t="s">
        <v>2877</v>
      </c>
      <c r="P141" s="359">
        <f>O141*H141</f>
        <v>0</v>
      </c>
      <c r="Q141" s="359">
        <v>0</v>
      </c>
      <c r="R141" s="359">
        <f>Q141*H141</f>
        <v>0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2874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4125</v>
      </c>
    </row>
    <row r="142" spans="2:65" s="343" customFormat="1" ht="22.9" customHeight="1" x14ac:dyDescent="0.2">
      <c r="B142" s="344"/>
      <c r="D142" s="345" t="s">
        <v>514</v>
      </c>
      <c r="E142" s="353" t="s">
        <v>57</v>
      </c>
      <c r="F142" s="353" t="s">
        <v>531</v>
      </c>
      <c r="I142" s="468"/>
      <c r="J142" s="354">
        <f>BK142</f>
        <v>0</v>
      </c>
      <c r="L142" s="344"/>
      <c r="M142" s="348"/>
      <c r="P142" s="349">
        <f>SUM(P143:P147)</f>
        <v>0</v>
      </c>
      <c r="R142" s="349">
        <f>SUM(R143:R147)</f>
        <v>0</v>
      </c>
      <c r="T142" s="349">
        <f>SUM(T143:T147)</f>
        <v>17.532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2874</v>
      </c>
      <c r="BK142" s="352">
        <f>SUM(BK143:BK147)</f>
        <v>0</v>
      </c>
    </row>
    <row r="143" spans="2:65" s="291" customFormat="1" ht="24.4" customHeight="1" x14ac:dyDescent="0.2">
      <c r="B143" s="355"/>
      <c r="C143" s="533" t="s">
        <v>2894</v>
      </c>
      <c r="D143" s="533" t="s">
        <v>516</v>
      </c>
      <c r="E143" s="534" t="s">
        <v>532</v>
      </c>
      <c r="F143" s="535" t="s">
        <v>1653</v>
      </c>
      <c r="G143" s="536" t="s">
        <v>99</v>
      </c>
      <c r="H143" s="537">
        <v>24</v>
      </c>
      <c r="I143" s="560"/>
      <c r="J143" s="356">
        <f>ROUND(I143*H143,2)</f>
        <v>0</v>
      </c>
      <c r="K143" s="535" t="s">
        <v>519</v>
      </c>
      <c r="L143" s="292"/>
      <c r="M143" s="561" t="s">
        <v>771</v>
      </c>
      <c r="N143" s="358" t="s">
        <v>2877</v>
      </c>
      <c r="P143" s="359">
        <f>O143*H143</f>
        <v>0</v>
      </c>
      <c r="Q143" s="359">
        <v>0</v>
      </c>
      <c r="R143" s="359">
        <f>Q143*H143</f>
        <v>0</v>
      </c>
      <c r="S143" s="359">
        <v>5.8999999999999997E-2</v>
      </c>
      <c r="T143" s="359">
        <f>S143*H143</f>
        <v>1.4159999999999999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4126</v>
      </c>
    </row>
    <row r="144" spans="2:65" s="291" customFormat="1" ht="24.4" customHeight="1" x14ac:dyDescent="0.2">
      <c r="B144" s="355"/>
      <c r="C144" s="533" t="s">
        <v>527</v>
      </c>
      <c r="D144" s="533" t="s">
        <v>516</v>
      </c>
      <c r="E144" s="534" t="s">
        <v>1654</v>
      </c>
      <c r="F144" s="535" t="s">
        <v>1655</v>
      </c>
      <c r="G144" s="536" t="s">
        <v>99</v>
      </c>
      <c r="H144" s="537">
        <v>6</v>
      </c>
      <c r="I144" s="560"/>
      <c r="J144" s="356">
        <f>ROUND(I144*H144,2)</f>
        <v>0</v>
      </c>
      <c r="K144" s="535" t="s">
        <v>619</v>
      </c>
      <c r="L144" s="292"/>
      <c r="M144" s="561" t="s">
        <v>771</v>
      </c>
      <c r="N144" s="358" t="s">
        <v>2877</v>
      </c>
      <c r="P144" s="359">
        <f>O144*H144</f>
        <v>0</v>
      </c>
      <c r="Q144" s="359">
        <v>0</v>
      </c>
      <c r="R144" s="359">
        <f>Q144*H144</f>
        <v>0</v>
      </c>
      <c r="S144" s="359">
        <v>8.8999999999999996E-2</v>
      </c>
      <c r="T144" s="359">
        <f>S144*H144</f>
        <v>0.53400000000000003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2874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4127</v>
      </c>
    </row>
    <row r="145" spans="2:65" s="291" customFormat="1" ht="24.4" customHeight="1" x14ac:dyDescent="0.2">
      <c r="B145" s="355"/>
      <c r="C145" s="533" t="s">
        <v>57</v>
      </c>
      <c r="D145" s="533" t="s">
        <v>516</v>
      </c>
      <c r="E145" s="534" t="s">
        <v>1656</v>
      </c>
      <c r="F145" s="535" t="s">
        <v>1657</v>
      </c>
      <c r="G145" s="536" t="s">
        <v>99</v>
      </c>
      <c r="H145" s="537">
        <v>6</v>
      </c>
      <c r="I145" s="560"/>
      <c r="J145" s="356">
        <f>ROUND(I145*H145,2)</f>
        <v>0</v>
      </c>
      <c r="K145" s="535" t="s">
        <v>619</v>
      </c>
      <c r="L145" s="292"/>
      <c r="M145" s="561" t="s">
        <v>771</v>
      </c>
      <c r="N145" s="358" t="s">
        <v>2877</v>
      </c>
      <c r="P145" s="359">
        <f>O145*H145</f>
        <v>0</v>
      </c>
      <c r="Q145" s="359">
        <v>0</v>
      </c>
      <c r="R145" s="359">
        <f>Q145*H145</f>
        <v>0</v>
      </c>
      <c r="S145" s="359">
        <v>0.11899999999999999</v>
      </c>
      <c r="T145" s="359">
        <f>S145*H145</f>
        <v>0.71399999999999997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4128</v>
      </c>
    </row>
    <row r="146" spans="2:65" s="291" customFormat="1" ht="24.4" customHeight="1" x14ac:dyDescent="0.2">
      <c r="B146" s="355"/>
      <c r="C146" s="533" t="s">
        <v>471</v>
      </c>
      <c r="D146" s="533" t="s">
        <v>516</v>
      </c>
      <c r="E146" s="534" t="s">
        <v>534</v>
      </c>
      <c r="F146" s="535" t="s">
        <v>1658</v>
      </c>
      <c r="G146" s="536" t="s">
        <v>223</v>
      </c>
      <c r="H146" s="537">
        <v>421</v>
      </c>
      <c r="I146" s="560"/>
      <c r="J146" s="356">
        <f>ROUND(I146*H146,2)</f>
        <v>0</v>
      </c>
      <c r="K146" s="535" t="s">
        <v>523</v>
      </c>
      <c r="L146" s="292"/>
      <c r="M146" s="561" t="s">
        <v>771</v>
      </c>
      <c r="N146" s="358" t="s">
        <v>2877</v>
      </c>
      <c r="P146" s="359">
        <f>O146*H146</f>
        <v>0</v>
      </c>
      <c r="Q146" s="359">
        <v>0</v>
      </c>
      <c r="R146" s="359">
        <f>Q146*H146</f>
        <v>0</v>
      </c>
      <c r="S146" s="359">
        <v>1.7999999999999999E-2</v>
      </c>
      <c r="T146" s="359">
        <f>S146*H146</f>
        <v>7.5779999999999994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2874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4129</v>
      </c>
    </row>
    <row r="147" spans="2:65" s="291" customFormat="1" ht="33" customHeight="1" x14ac:dyDescent="0.2">
      <c r="B147" s="355"/>
      <c r="C147" s="533" t="s">
        <v>2218</v>
      </c>
      <c r="D147" s="533" t="s">
        <v>516</v>
      </c>
      <c r="E147" s="534" t="s">
        <v>535</v>
      </c>
      <c r="F147" s="535" t="s">
        <v>1659</v>
      </c>
      <c r="G147" s="536" t="s">
        <v>223</v>
      </c>
      <c r="H147" s="537">
        <v>45</v>
      </c>
      <c r="I147" s="560"/>
      <c r="J147" s="356">
        <f>ROUND(I147*H147,2)</f>
        <v>0</v>
      </c>
      <c r="K147" s="535" t="s">
        <v>523</v>
      </c>
      <c r="L147" s="292"/>
      <c r="M147" s="561" t="s">
        <v>771</v>
      </c>
      <c r="N147" s="358" t="s">
        <v>2877</v>
      </c>
      <c r="P147" s="359">
        <f>O147*H147</f>
        <v>0</v>
      </c>
      <c r="Q147" s="359">
        <v>0</v>
      </c>
      <c r="R147" s="359">
        <f>Q147*H147</f>
        <v>0</v>
      </c>
      <c r="S147" s="359">
        <v>0.16200000000000001</v>
      </c>
      <c r="T147" s="359">
        <f>S147*H147</f>
        <v>7.29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4130</v>
      </c>
    </row>
    <row r="148" spans="2:65" s="343" customFormat="1" ht="22.9" customHeight="1" x14ac:dyDescent="0.2">
      <c r="B148" s="344"/>
      <c r="D148" s="345" t="s">
        <v>514</v>
      </c>
      <c r="E148" s="353" t="s">
        <v>536</v>
      </c>
      <c r="F148" s="353" t="s">
        <v>537</v>
      </c>
      <c r="I148" s="468"/>
      <c r="J148" s="354">
        <f>BK148</f>
        <v>0</v>
      </c>
      <c r="L148" s="344"/>
      <c r="M148" s="348"/>
      <c r="P148" s="349">
        <f>SUM(P149:P154)</f>
        <v>0</v>
      </c>
      <c r="R148" s="349">
        <f>SUM(R149:R154)</f>
        <v>0</v>
      </c>
      <c r="T148" s="349">
        <f>SUM(T149:T154)</f>
        <v>0</v>
      </c>
      <c r="U148" s="380"/>
      <c r="AR148" s="345" t="s">
        <v>45</v>
      </c>
      <c r="AT148" s="351" t="s">
        <v>514</v>
      </c>
      <c r="AU148" s="351" t="s">
        <v>45</v>
      </c>
      <c r="AY148" s="345" t="s">
        <v>2874</v>
      </c>
      <c r="BK148" s="352">
        <f>SUM(BK149:BK154)</f>
        <v>0</v>
      </c>
    </row>
    <row r="149" spans="2:65" s="291" customFormat="1" ht="16.5" customHeight="1" x14ac:dyDescent="0.2">
      <c r="B149" s="355"/>
      <c r="C149" s="533" t="s">
        <v>2219</v>
      </c>
      <c r="D149" s="533" t="s">
        <v>516</v>
      </c>
      <c r="E149" s="534" t="s">
        <v>538</v>
      </c>
      <c r="F149" s="535" t="s">
        <v>1660</v>
      </c>
      <c r="G149" s="536" t="s">
        <v>150</v>
      </c>
      <c r="H149" s="537">
        <v>27.4</v>
      </c>
      <c r="I149" s="560"/>
      <c r="J149" s="356">
        <f t="shared" ref="J149:J154" si="0">ROUND(I149*H149,2)</f>
        <v>0</v>
      </c>
      <c r="K149" s="535" t="s">
        <v>523</v>
      </c>
      <c r="L149" s="292"/>
      <c r="M149" s="561" t="s">
        <v>771</v>
      </c>
      <c r="N149" s="358" t="s">
        <v>2877</v>
      </c>
      <c r="P149" s="359">
        <f t="shared" ref="P149:P154" si="1">O149*H149</f>
        <v>0</v>
      </c>
      <c r="Q149" s="359">
        <v>0</v>
      </c>
      <c r="R149" s="359">
        <f t="shared" ref="R149:R154" si="2">Q149*H149</f>
        <v>0</v>
      </c>
      <c r="S149" s="359">
        <v>0</v>
      </c>
      <c r="T149" s="359">
        <f t="shared" ref="T149:T154" si="3">S149*H149</f>
        <v>0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2874</v>
      </c>
      <c r="BE149" s="362">
        <f t="shared" ref="BE149:BE154" si="4">IF(N149="základní",J149,0)</f>
        <v>0</v>
      </c>
      <c r="BF149" s="362">
        <f t="shared" ref="BF149:BF154" si="5">IF(N149="snížená",J149,0)</f>
        <v>0</v>
      </c>
      <c r="BG149" s="362">
        <f t="shared" ref="BG149:BG154" si="6">IF(N149="zákl. přenesená",J149,0)</f>
        <v>0</v>
      </c>
      <c r="BH149" s="362">
        <f t="shared" ref="BH149:BH154" si="7">IF(N149="sníž. přenesená",J149,0)</f>
        <v>0</v>
      </c>
      <c r="BI149" s="362">
        <f t="shared" ref="BI149:BI154" si="8">IF(N149="nulová",J149,0)</f>
        <v>0</v>
      </c>
      <c r="BJ149" s="284" t="s">
        <v>45</v>
      </c>
      <c r="BK149" s="362">
        <f t="shared" ref="BK149:BK154" si="9">ROUND(I149*H149,2)</f>
        <v>0</v>
      </c>
      <c r="BL149" s="284" t="s">
        <v>51</v>
      </c>
      <c r="BM149" s="361" t="s">
        <v>4131</v>
      </c>
    </row>
    <row r="150" spans="2:65" s="291" customFormat="1" ht="33" customHeight="1" x14ac:dyDescent="0.2">
      <c r="B150" s="355"/>
      <c r="C150" s="533" t="s">
        <v>2220</v>
      </c>
      <c r="D150" s="533" t="s">
        <v>516</v>
      </c>
      <c r="E150" s="534" t="s">
        <v>539</v>
      </c>
      <c r="F150" s="535" t="s">
        <v>1661</v>
      </c>
      <c r="G150" s="536" t="s">
        <v>150</v>
      </c>
      <c r="H150" s="537">
        <v>27.4</v>
      </c>
      <c r="I150" s="560"/>
      <c r="J150" s="356">
        <f t="shared" si="0"/>
        <v>0</v>
      </c>
      <c r="K150" s="535" t="s">
        <v>519</v>
      </c>
      <c r="L150" s="292"/>
      <c r="M150" s="561" t="s">
        <v>771</v>
      </c>
      <c r="N150" s="358" t="s">
        <v>2877</v>
      </c>
      <c r="P150" s="359">
        <f t="shared" si="1"/>
        <v>0</v>
      </c>
      <c r="Q150" s="359">
        <v>0</v>
      </c>
      <c r="R150" s="359">
        <f t="shared" si="2"/>
        <v>0</v>
      </c>
      <c r="S150" s="359">
        <v>0</v>
      </c>
      <c r="T150" s="359">
        <f t="shared" si="3"/>
        <v>0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2874</v>
      </c>
      <c r="BE150" s="362">
        <f t="shared" si="4"/>
        <v>0</v>
      </c>
      <c r="BF150" s="362">
        <f t="shared" si="5"/>
        <v>0</v>
      </c>
      <c r="BG150" s="362">
        <f t="shared" si="6"/>
        <v>0</v>
      </c>
      <c r="BH150" s="362">
        <f t="shared" si="7"/>
        <v>0</v>
      </c>
      <c r="BI150" s="362">
        <f t="shared" si="8"/>
        <v>0</v>
      </c>
      <c r="BJ150" s="284" t="s">
        <v>45</v>
      </c>
      <c r="BK150" s="362">
        <f t="shared" si="9"/>
        <v>0</v>
      </c>
      <c r="BL150" s="284" t="s">
        <v>51</v>
      </c>
      <c r="BM150" s="361" t="s">
        <v>4132</v>
      </c>
    </row>
    <row r="151" spans="2:65" s="291" customFormat="1" ht="33" customHeight="1" x14ac:dyDescent="0.2">
      <c r="B151" s="355"/>
      <c r="C151" s="533" t="s">
        <v>2221</v>
      </c>
      <c r="D151" s="533" t="s">
        <v>516</v>
      </c>
      <c r="E151" s="534" t="s">
        <v>541</v>
      </c>
      <c r="F151" s="535" t="s">
        <v>1662</v>
      </c>
      <c r="G151" s="536" t="s">
        <v>150</v>
      </c>
      <c r="H151" s="537">
        <v>109.6</v>
      </c>
      <c r="I151" s="560"/>
      <c r="J151" s="356">
        <f t="shared" si="0"/>
        <v>0</v>
      </c>
      <c r="K151" s="535" t="s">
        <v>519</v>
      </c>
      <c r="L151" s="292"/>
      <c r="M151" s="561" t="s">
        <v>771</v>
      </c>
      <c r="N151" s="358" t="s">
        <v>2877</v>
      </c>
      <c r="P151" s="359">
        <f t="shared" si="1"/>
        <v>0</v>
      </c>
      <c r="Q151" s="359">
        <v>0</v>
      </c>
      <c r="R151" s="359">
        <f t="shared" si="2"/>
        <v>0</v>
      </c>
      <c r="S151" s="359">
        <v>0</v>
      </c>
      <c r="T151" s="359">
        <f t="shared" si="3"/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2874</v>
      </c>
      <c r="BE151" s="362">
        <f t="shared" si="4"/>
        <v>0</v>
      </c>
      <c r="BF151" s="362">
        <f t="shared" si="5"/>
        <v>0</v>
      </c>
      <c r="BG151" s="362">
        <f t="shared" si="6"/>
        <v>0</v>
      </c>
      <c r="BH151" s="362">
        <f t="shared" si="7"/>
        <v>0</v>
      </c>
      <c r="BI151" s="362">
        <f t="shared" si="8"/>
        <v>0</v>
      </c>
      <c r="BJ151" s="284" t="s">
        <v>45</v>
      </c>
      <c r="BK151" s="362">
        <f t="shared" si="9"/>
        <v>0</v>
      </c>
      <c r="BL151" s="284" t="s">
        <v>51</v>
      </c>
      <c r="BM151" s="361" t="s">
        <v>4133</v>
      </c>
    </row>
    <row r="152" spans="2:65" s="291" customFormat="1" ht="24.4" customHeight="1" x14ac:dyDescent="0.2">
      <c r="B152" s="355"/>
      <c r="C152" s="533" t="s">
        <v>2184</v>
      </c>
      <c r="D152" s="533" t="s">
        <v>516</v>
      </c>
      <c r="E152" s="534" t="s">
        <v>543</v>
      </c>
      <c r="F152" s="535" t="s">
        <v>1663</v>
      </c>
      <c r="G152" s="536" t="s">
        <v>150</v>
      </c>
      <c r="H152" s="537">
        <v>27.4</v>
      </c>
      <c r="I152" s="560"/>
      <c r="J152" s="356">
        <f t="shared" si="0"/>
        <v>0</v>
      </c>
      <c r="K152" s="535" t="s">
        <v>523</v>
      </c>
      <c r="L152" s="292"/>
      <c r="M152" s="561" t="s">
        <v>771</v>
      </c>
      <c r="N152" s="358" t="s">
        <v>2877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2874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4134</v>
      </c>
    </row>
    <row r="153" spans="2:65" s="291" customFormat="1" ht="24.4" customHeight="1" x14ac:dyDescent="0.2">
      <c r="B153" s="355"/>
      <c r="C153" s="533" t="s">
        <v>2222</v>
      </c>
      <c r="D153" s="533" t="s">
        <v>516</v>
      </c>
      <c r="E153" s="534" t="s">
        <v>544</v>
      </c>
      <c r="F153" s="535" t="s">
        <v>1664</v>
      </c>
      <c r="G153" s="536" t="s">
        <v>150</v>
      </c>
      <c r="H153" s="537">
        <v>822</v>
      </c>
      <c r="I153" s="560"/>
      <c r="J153" s="356">
        <f t="shared" si="0"/>
        <v>0</v>
      </c>
      <c r="K153" s="535" t="s">
        <v>523</v>
      </c>
      <c r="L153" s="292"/>
      <c r="M153" s="561" t="s">
        <v>771</v>
      </c>
      <c r="N153" s="358" t="s">
        <v>2877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2874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4135</v>
      </c>
    </row>
    <row r="154" spans="2:65" s="291" customFormat="1" ht="21.75" customHeight="1" x14ac:dyDescent="0.2">
      <c r="B154" s="355"/>
      <c r="C154" s="533" t="s">
        <v>2223</v>
      </c>
      <c r="D154" s="533" t="s">
        <v>516</v>
      </c>
      <c r="E154" s="534" t="s">
        <v>545</v>
      </c>
      <c r="F154" s="535" t="s">
        <v>546</v>
      </c>
      <c r="G154" s="536" t="s">
        <v>150</v>
      </c>
      <c r="H154" s="537">
        <v>27.4</v>
      </c>
      <c r="I154" s="560"/>
      <c r="J154" s="356">
        <f t="shared" si="0"/>
        <v>0</v>
      </c>
      <c r="K154" s="535" t="s">
        <v>771</v>
      </c>
      <c r="L154" s="292"/>
      <c r="M154" s="561" t="s">
        <v>771</v>
      </c>
      <c r="N154" s="358" t="s">
        <v>2877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2874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4136</v>
      </c>
    </row>
    <row r="155" spans="2:65" s="343" customFormat="1" ht="25.9" customHeight="1" x14ac:dyDescent="0.2">
      <c r="B155" s="344"/>
      <c r="D155" s="345" t="s">
        <v>514</v>
      </c>
      <c r="E155" s="346" t="s">
        <v>14</v>
      </c>
      <c r="F155" s="346" t="s">
        <v>547</v>
      </c>
      <c r="I155" s="468"/>
      <c r="J155" s="347">
        <f>BK155</f>
        <v>0</v>
      </c>
      <c r="L155" s="344"/>
      <c r="M155" s="348"/>
      <c r="P155" s="349">
        <f>P156+P159+P179+P200+P228+P232</f>
        <v>0</v>
      </c>
      <c r="R155" s="349">
        <f>R156+R159+R179+R200+R228+R232</f>
        <v>3.6646200000000002</v>
      </c>
      <c r="T155" s="349">
        <f>T156+T159+T179+T200+T228+T232</f>
        <v>3.5472299999999999</v>
      </c>
      <c r="U155" s="380"/>
      <c r="AR155" s="345" t="s">
        <v>47</v>
      </c>
      <c r="AT155" s="351" t="s">
        <v>514</v>
      </c>
      <c r="AU155" s="351" t="s">
        <v>2873</v>
      </c>
      <c r="AY155" s="345" t="s">
        <v>2874</v>
      </c>
      <c r="BK155" s="352">
        <f>BK156+BK159+BK179+BK200+BK228+BK232</f>
        <v>0</v>
      </c>
    </row>
    <row r="156" spans="2:65" s="343" customFormat="1" ht="22.9" customHeight="1" x14ac:dyDescent="0.2">
      <c r="B156" s="344"/>
      <c r="D156" s="345" t="s">
        <v>514</v>
      </c>
      <c r="E156" s="353" t="s">
        <v>63</v>
      </c>
      <c r="F156" s="353" t="s">
        <v>64</v>
      </c>
      <c r="I156" s="468"/>
      <c r="J156" s="354">
        <f>BK156</f>
        <v>0</v>
      </c>
      <c r="L156" s="344"/>
      <c r="M156" s="348"/>
      <c r="P156" s="349">
        <f>SUM(P157:P158)</f>
        <v>0</v>
      </c>
      <c r="R156" s="349">
        <f>SUM(R157:R158)</f>
        <v>0.252</v>
      </c>
      <c r="T156" s="349">
        <f>SUM(T157:T158)</f>
        <v>0</v>
      </c>
      <c r="U156" s="380"/>
      <c r="AR156" s="345" t="s">
        <v>47</v>
      </c>
      <c r="AT156" s="351" t="s">
        <v>514</v>
      </c>
      <c r="AU156" s="351" t="s">
        <v>45</v>
      </c>
      <c r="AY156" s="345" t="s">
        <v>2874</v>
      </c>
      <c r="BK156" s="352">
        <f>SUM(BK157:BK158)</f>
        <v>0</v>
      </c>
    </row>
    <row r="157" spans="2:65" s="291" customFormat="1" ht="24.4" customHeight="1" x14ac:dyDescent="0.2">
      <c r="B157" s="355"/>
      <c r="C157" s="533" t="s">
        <v>2224</v>
      </c>
      <c r="D157" s="533" t="s">
        <v>516</v>
      </c>
      <c r="E157" s="534" t="s">
        <v>548</v>
      </c>
      <c r="F157" s="535" t="s">
        <v>1665</v>
      </c>
      <c r="G157" s="536" t="s">
        <v>158</v>
      </c>
      <c r="H157" s="537">
        <v>140</v>
      </c>
      <c r="I157" s="560"/>
      <c r="J157" s="356">
        <f>ROUND(I157*H157,2)</f>
        <v>0</v>
      </c>
      <c r="K157" s="535" t="s">
        <v>519</v>
      </c>
      <c r="L157" s="292"/>
      <c r="M157" s="561" t="s">
        <v>771</v>
      </c>
      <c r="N157" s="358" t="s">
        <v>2877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2874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4137</v>
      </c>
    </row>
    <row r="158" spans="2:65" s="291" customFormat="1" ht="16.5" customHeight="1" x14ac:dyDescent="0.2">
      <c r="B158" s="355"/>
      <c r="C158" s="538" t="s">
        <v>2225</v>
      </c>
      <c r="D158" s="538" t="s">
        <v>550</v>
      </c>
      <c r="E158" s="539" t="s">
        <v>551</v>
      </c>
      <c r="F158" s="540" t="s">
        <v>552</v>
      </c>
      <c r="G158" s="541" t="s">
        <v>223</v>
      </c>
      <c r="H158" s="542">
        <v>2800</v>
      </c>
      <c r="I158" s="563"/>
      <c r="J158" s="365">
        <f>ROUND(I158*H158,2)</f>
        <v>0</v>
      </c>
      <c r="K158" s="540" t="s">
        <v>519</v>
      </c>
      <c r="L158" s="366"/>
      <c r="M158" s="564" t="s">
        <v>771</v>
      </c>
      <c r="N158" s="368" t="s">
        <v>2877</v>
      </c>
      <c r="P158" s="359">
        <f>O158*H158</f>
        <v>0</v>
      </c>
      <c r="Q158" s="359">
        <v>9.0000000000000006E-5</v>
      </c>
      <c r="R158" s="359">
        <f>Q158*H158</f>
        <v>0.252</v>
      </c>
      <c r="S158" s="359">
        <v>0</v>
      </c>
      <c r="T158" s="359">
        <f>S158*H158</f>
        <v>0</v>
      </c>
      <c r="U158" s="382" t="s">
        <v>771</v>
      </c>
      <c r="AR158" s="361" t="s">
        <v>2918</v>
      </c>
      <c r="AT158" s="361" t="s">
        <v>550</v>
      </c>
      <c r="AU158" s="361" t="s">
        <v>47</v>
      </c>
      <c r="AY158" s="284" t="s">
        <v>2874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4138</v>
      </c>
    </row>
    <row r="159" spans="2:65" s="343" customFormat="1" ht="22.9" customHeight="1" x14ac:dyDescent="0.2">
      <c r="B159" s="344"/>
      <c r="D159" s="345" t="s">
        <v>514</v>
      </c>
      <c r="E159" s="353" t="s">
        <v>553</v>
      </c>
      <c r="F159" s="353" t="s">
        <v>554</v>
      </c>
      <c r="I159" s="468"/>
      <c r="J159" s="354">
        <f>BK159</f>
        <v>0</v>
      </c>
      <c r="L159" s="344"/>
      <c r="M159" s="348"/>
      <c r="P159" s="349">
        <f>SUM(P160:P178)</f>
        <v>0</v>
      </c>
      <c r="R159" s="349">
        <f>SUM(R160:R178)</f>
        <v>0.65754000000000001</v>
      </c>
      <c r="T159" s="349">
        <f>SUM(T160:T178)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2874</v>
      </c>
      <c r="BK159" s="352">
        <f>SUM(BK160:BK178)</f>
        <v>0</v>
      </c>
    </row>
    <row r="160" spans="2:65" s="291" customFormat="1" ht="16.5" customHeight="1" x14ac:dyDescent="0.2">
      <c r="B160" s="355"/>
      <c r="C160" s="533" t="s">
        <v>2226</v>
      </c>
      <c r="D160" s="533" t="s">
        <v>516</v>
      </c>
      <c r="E160" s="534" t="s">
        <v>559</v>
      </c>
      <c r="F160" s="535" t="s">
        <v>560</v>
      </c>
      <c r="G160" s="536" t="s">
        <v>303</v>
      </c>
      <c r="H160" s="537">
        <v>166</v>
      </c>
      <c r="I160" s="560"/>
      <c r="J160" s="356">
        <f t="shared" ref="J160:J178" si="10">ROUND(I160*H160,2)</f>
        <v>0</v>
      </c>
      <c r="K160" s="535" t="s">
        <v>771</v>
      </c>
      <c r="L160" s="292"/>
      <c r="M160" s="561" t="s">
        <v>771</v>
      </c>
      <c r="N160" s="358" t="s">
        <v>2877</v>
      </c>
      <c r="P160" s="359">
        <f t="shared" ref="P160:P178" si="11">O160*H160</f>
        <v>0</v>
      </c>
      <c r="Q160" s="359">
        <v>0</v>
      </c>
      <c r="R160" s="359">
        <f t="shared" ref="R160:R178" si="12">Q160*H160</f>
        <v>0</v>
      </c>
      <c r="S160" s="359">
        <v>0</v>
      </c>
      <c r="T160" s="359">
        <f t="shared" ref="T160:T178" si="13"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2874</v>
      </c>
      <c r="BE160" s="362">
        <f t="shared" ref="BE160:BE178" si="14">IF(N160="základní",J160,0)</f>
        <v>0</v>
      </c>
      <c r="BF160" s="362">
        <f t="shared" ref="BF160:BF178" si="15">IF(N160="snížená",J160,0)</f>
        <v>0</v>
      </c>
      <c r="BG160" s="362">
        <f t="shared" ref="BG160:BG178" si="16">IF(N160="zákl. přenesená",J160,0)</f>
        <v>0</v>
      </c>
      <c r="BH160" s="362">
        <f t="shared" ref="BH160:BH178" si="17">IF(N160="sníž. přenesená",J160,0)</f>
        <v>0</v>
      </c>
      <c r="BI160" s="362">
        <f t="shared" ref="BI160:BI178" si="18">IF(N160="nulová",J160,0)</f>
        <v>0</v>
      </c>
      <c r="BJ160" s="284" t="s">
        <v>45</v>
      </c>
      <c r="BK160" s="362">
        <f t="shared" ref="BK160:BK178" si="19">ROUND(I160*H160,2)</f>
        <v>0</v>
      </c>
      <c r="BL160" s="284" t="s">
        <v>2222</v>
      </c>
      <c r="BM160" s="361" t="s">
        <v>4139</v>
      </c>
    </row>
    <row r="161" spans="2:65" s="291" customFormat="1" ht="21.75" customHeight="1" x14ac:dyDescent="0.2">
      <c r="B161" s="355"/>
      <c r="C161" s="533" t="s">
        <v>3713</v>
      </c>
      <c r="D161" s="533" t="s">
        <v>516</v>
      </c>
      <c r="E161" s="534" t="s">
        <v>553</v>
      </c>
      <c r="F161" s="535" t="s">
        <v>4140</v>
      </c>
      <c r="G161" s="536" t="s">
        <v>223</v>
      </c>
      <c r="H161" s="537">
        <v>51</v>
      </c>
      <c r="I161" s="560"/>
      <c r="J161" s="356">
        <f t="shared" si="10"/>
        <v>0</v>
      </c>
      <c r="K161" s="535" t="s">
        <v>771</v>
      </c>
      <c r="L161" s="292"/>
      <c r="M161" s="561" t="s">
        <v>771</v>
      </c>
      <c r="N161" s="358" t="s">
        <v>2877</v>
      </c>
      <c r="P161" s="359">
        <f t="shared" si="11"/>
        <v>0</v>
      </c>
      <c r="Q161" s="359">
        <v>7.4400000000000004E-3</v>
      </c>
      <c r="R161" s="359">
        <f t="shared" si="12"/>
        <v>0.37944</v>
      </c>
      <c r="S161" s="359">
        <v>0</v>
      </c>
      <c r="T161" s="359">
        <f t="shared" si="13"/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2874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4141</v>
      </c>
    </row>
    <row r="162" spans="2:65" s="291" customFormat="1" ht="24.4" customHeight="1" x14ac:dyDescent="0.2">
      <c r="B162" s="355"/>
      <c r="C162" s="533" t="s">
        <v>4079</v>
      </c>
      <c r="D162" s="533" t="s">
        <v>516</v>
      </c>
      <c r="E162" s="534" t="s">
        <v>5062</v>
      </c>
      <c r="F162" s="535" t="s">
        <v>5063</v>
      </c>
      <c r="G162" s="536" t="s">
        <v>99</v>
      </c>
      <c r="H162" s="537">
        <v>4</v>
      </c>
      <c r="I162" s="560"/>
      <c r="J162" s="356">
        <f t="shared" si="10"/>
        <v>0</v>
      </c>
      <c r="K162" s="535" t="s">
        <v>619</v>
      </c>
      <c r="L162" s="292"/>
      <c r="M162" s="561" t="s">
        <v>771</v>
      </c>
      <c r="N162" s="358" t="s">
        <v>2877</v>
      </c>
      <c r="P162" s="359">
        <f t="shared" si="11"/>
        <v>0</v>
      </c>
      <c r="Q162" s="359">
        <v>5.9500000000000004E-3</v>
      </c>
      <c r="R162" s="359">
        <f t="shared" si="12"/>
        <v>2.3800000000000002E-2</v>
      </c>
      <c r="S162" s="359">
        <v>0</v>
      </c>
      <c r="T162" s="359">
        <f t="shared" si="13"/>
        <v>0</v>
      </c>
      <c r="U162" s="382" t="s">
        <v>771</v>
      </c>
      <c r="AR162" s="361" t="s">
        <v>51</v>
      </c>
      <c r="AT162" s="361" t="s">
        <v>516</v>
      </c>
      <c r="AU162" s="361" t="s">
        <v>47</v>
      </c>
      <c r="AY162" s="284" t="s">
        <v>2874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5064</v>
      </c>
    </row>
    <row r="163" spans="2:65" s="291" customFormat="1" ht="21.75" customHeight="1" x14ac:dyDescent="0.2">
      <c r="B163" s="355"/>
      <c r="C163" s="533" t="s">
        <v>3717</v>
      </c>
      <c r="D163" s="533" t="s">
        <v>516</v>
      </c>
      <c r="E163" s="534" t="s">
        <v>589</v>
      </c>
      <c r="F163" s="535" t="s">
        <v>4142</v>
      </c>
      <c r="G163" s="536" t="s">
        <v>223</v>
      </c>
      <c r="H163" s="537">
        <v>36</v>
      </c>
      <c r="I163" s="560"/>
      <c r="J163" s="356">
        <f t="shared" si="10"/>
        <v>0</v>
      </c>
      <c r="K163" s="535" t="s">
        <v>771</v>
      </c>
      <c r="L163" s="292"/>
      <c r="M163" s="561" t="s">
        <v>771</v>
      </c>
      <c r="N163" s="358" t="s">
        <v>2877</v>
      </c>
      <c r="P163" s="359">
        <f t="shared" si="11"/>
        <v>0</v>
      </c>
      <c r="Q163" s="359">
        <v>3.0400000000000002E-3</v>
      </c>
      <c r="R163" s="359">
        <f t="shared" si="12"/>
        <v>0.10944000000000001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2874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4143</v>
      </c>
    </row>
    <row r="164" spans="2:65" s="291" customFormat="1" ht="24.4" customHeight="1" x14ac:dyDescent="0.2">
      <c r="B164" s="355"/>
      <c r="C164" s="533" t="s">
        <v>3709</v>
      </c>
      <c r="D164" s="533" t="s">
        <v>516</v>
      </c>
      <c r="E164" s="534" t="s">
        <v>3799</v>
      </c>
      <c r="F164" s="535" t="s">
        <v>4144</v>
      </c>
      <c r="G164" s="536" t="s">
        <v>99</v>
      </c>
      <c r="H164" s="537">
        <v>3</v>
      </c>
      <c r="I164" s="560"/>
      <c r="J164" s="356">
        <f t="shared" si="10"/>
        <v>0</v>
      </c>
      <c r="K164" s="535" t="s">
        <v>619</v>
      </c>
      <c r="L164" s="292"/>
      <c r="M164" s="561" t="s">
        <v>771</v>
      </c>
      <c r="N164" s="358" t="s">
        <v>2877</v>
      </c>
      <c r="P164" s="359">
        <f t="shared" si="11"/>
        <v>0</v>
      </c>
      <c r="Q164" s="359">
        <v>1.01E-3</v>
      </c>
      <c r="R164" s="359">
        <f t="shared" si="12"/>
        <v>3.0300000000000001E-3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4145</v>
      </c>
    </row>
    <row r="165" spans="2:65" s="291" customFormat="1" ht="21.75" customHeight="1" x14ac:dyDescent="0.2">
      <c r="B165" s="355"/>
      <c r="C165" s="533" t="s">
        <v>2950</v>
      </c>
      <c r="D165" s="533" t="s">
        <v>516</v>
      </c>
      <c r="E165" s="534" t="s">
        <v>561</v>
      </c>
      <c r="F165" s="535" t="s">
        <v>562</v>
      </c>
      <c r="G165" s="536" t="s">
        <v>303</v>
      </c>
      <c r="H165" s="537">
        <v>18</v>
      </c>
      <c r="I165" s="560"/>
      <c r="J165" s="356">
        <f t="shared" si="10"/>
        <v>0</v>
      </c>
      <c r="K165" s="535" t="s">
        <v>771</v>
      </c>
      <c r="L165" s="292"/>
      <c r="M165" s="561" t="s">
        <v>771</v>
      </c>
      <c r="N165" s="358" t="s">
        <v>2877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2874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4146</v>
      </c>
    </row>
    <row r="166" spans="2:65" s="291" customFormat="1" ht="16.5" customHeight="1" x14ac:dyDescent="0.2">
      <c r="B166" s="355"/>
      <c r="C166" s="533" t="s">
        <v>3952</v>
      </c>
      <c r="D166" s="533" t="s">
        <v>516</v>
      </c>
      <c r="E166" s="534" t="s">
        <v>563</v>
      </c>
      <c r="F166" s="535" t="s">
        <v>564</v>
      </c>
      <c r="G166" s="536" t="s">
        <v>303</v>
      </c>
      <c r="H166" s="537">
        <v>55</v>
      </c>
      <c r="I166" s="560"/>
      <c r="J166" s="356">
        <f t="shared" si="10"/>
        <v>0</v>
      </c>
      <c r="K166" s="535" t="s">
        <v>771</v>
      </c>
      <c r="L166" s="292"/>
      <c r="M166" s="561" t="s">
        <v>771</v>
      </c>
      <c r="N166" s="358" t="s">
        <v>2877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4147</v>
      </c>
    </row>
    <row r="167" spans="2:65" s="291" customFormat="1" ht="16.5" customHeight="1" x14ac:dyDescent="0.2">
      <c r="B167" s="355"/>
      <c r="C167" s="533" t="s">
        <v>4148</v>
      </c>
      <c r="D167" s="533" t="s">
        <v>516</v>
      </c>
      <c r="E167" s="534" t="s">
        <v>565</v>
      </c>
      <c r="F167" s="535" t="s">
        <v>566</v>
      </c>
      <c r="G167" s="536" t="s">
        <v>303</v>
      </c>
      <c r="H167" s="537">
        <v>1</v>
      </c>
      <c r="I167" s="560"/>
      <c r="J167" s="356">
        <f t="shared" si="10"/>
        <v>0</v>
      </c>
      <c r="K167" s="535" t="s">
        <v>771</v>
      </c>
      <c r="L167" s="292"/>
      <c r="M167" s="561" t="s">
        <v>771</v>
      </c>
      <c r="N167" s="358" t="s">
        <v>2877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2874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4149</v>
      </c>
    </row>
    <row r="168" spans="2:65" s="291" customFormat="1" ht="24.4" customHeight="1" x14ac:dyDescent="0.2">
      <c r="B168" s="355"/>
      <c r="C168" s="533" t="s">
        <v>3955</v>
      </c>
      <c r="D168" s="533" t="s">
        <v>516</v>
      </c>
      <c r="E168" s="534" t="s">
        <v>567</v>
      </c>
      <c r="F168" s="535" t="s">
        <v>570</v>
      </c>
      <c r="G168" s="536" t="s">
        <v>303</v>
      </c>
      <c r="H168" s="537">
        <v>5</v>
      </c>
      <c r="I168" s="560"/>
      <c r="J168" s="356">
        <f t="shared" si="10"/>
        <v>0</v>
      </c>
      <c r="K168" s="535" t="s">
        <v>771</v>
      </c>
      <c r="L168" s="292"/>
      <c r="M168" s="561" t="s">
        <v>771</v>
      </c>
      <c r="N168" s="358" t="s">
        <v>2877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2874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2222</v>
      </c>
      <c r="BM168" s="361" t="s">
        <v>4150</v>
      </c>
    </row>
    <row r="169" spans="2:65" s="291" customFormat="1" ht="16.5" customHeight="1" x14ac:dyDescent="0.2">
      <c r="B169" s="355"/>
      <c r="C169" s="533" t="s">
        <v>3958</v>
      </c>
      <c r="D169" s="533" t="s">
        <v>516</v>
      </c>
      <c r="E169" s="534" t="s">
        <v>571</v>
      </c>
      <c r="F169" s="535" t="s">
        <v>1666</v>
      </c>
      <c r="G169" s="536" t="s">
        <v>223</v>
      </c>
      <c r="H169" s="537">
        <v>20</v>
      </c>
      <c r="I169" s="560"/>
      <c r="J169" s="356">
        <f t="shared" si="10"/>
        <v>0</v>
      </c>
      <c r="K169" s="535" t="s">
        <v>519</v>
      </c>
      <c r="L169" s="292"/>
      <c r="M169" s="561" t="s">
        <v>771</v>
      </c>
      <c r="N169" s="358" t="s">
        <v>2877</v>
      </c>
      <c r="P169" s="359">
        <f t="shared" si="11"/>
        <v>0</v>
      </c>
      <c r="Q169" s="359">
        <v>2.0100000000000001E-3</v>
      </c>
      <c r="R169" s="359">
        <f t="shared" si="12"/>
        <v>4.02E-2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2874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4151</v>
      </c>
    </row>
    <row r="170" spans="2:65" s="291" customFormat="1" ht="16.5" customHeight="1" x14ac:dyDescent="0.2">
      <c r="B170" s="355"/>
      <c r="C170" s="533" t="s">
        <v>3882</v>
      </c>
      <c r="D170" s="533" t="s">
        <v>516</v>
      </c>
      <c r="E170" s="534" t="s">
        <v>573</v>
      </c>
      <c r="F170" s="535" t="s">
        <v>1667</v>
      </c>
      <c r="G170" s="536" t="s">
        <v>223</v>
      </c>
      <c r="H170" s="537">
        <v>72</v>
      </c>
      <c r="I170" s="560"/>
      <c r="J170" s="356">
        <f t="shared" si="10"/>
        <v>0</v>
      </c>
      <c r="K170" s="535" t="s">
        <v>519</v>
      </c>
      <c r="L170" s="292"/>
      <c r="M170" s="561" t="s">
        <v>771</v>
      </c>
      <c r="N170" s="358" t="s">
        <v>2877</v>
      </c>
      <c r="P170" s="359">
        <f t="shared" si="11"/>
        <v>0</v>
      </c>
      <c r="Q170" s="359">
        <v>4.8000000000000001E-4</v>
      </c>
      <c r="R170" s="359">
        <f t="shared" si="12"/>
        <v>3.456E-2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2874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4152</v>
      </c>
    </row>
    <row r="171" spans="2:65" s="291" customFormat="1" ht="16.5" customHeight="1" x14ac:dyDescent="0.2">
      <c r="B171" s="355"/>
      <c r="C171" s="533" t="s">
        <v>3885</v>
      </c>
      <c r="D171" s="533" t="s">
        <v>516</v>
      </c>
      <c r="E171" s="534" t="s">
        <v>1668</v>
      </c>
      <c r="F171" s="535" t="s">
        <v>1669</v>
      </c>
      <c r="G171" s="536" t="s">
        <v>223</v>
      </c>
      <c r="H171" s="537">
        <v>25</v>
      </c>
      <c r="I171" s="560"/>
      <c r="J171" s="356">
        <f t="shared" si="10"/>
        <v>0</v>
      </c>
      <c r="K171" s="535" t="s">
        <v>619</v>
      </c>
      <c r="L171" s="292"/>
      <c r="M171" s="561" t="s">
        <v>771</v>
      </c>
      <c r="N171" s="358" t="s">
        <v>2877</v>
      </c>
      <c r="P171" s="359">
        <f t="shared" si="11"/>
        <v>0</v>
      </c>
      <c r="Q171" s="359">
        <v>2.2399999999999998E-3</v>
      </c>
      <c r="R171" s="359">
        <f t="shared" si="12"/>
        <v>5.5999999999999994E-2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4153</v>
      </c>
    </row>
    <row r="172" spans="2:65" s="291" customFormat="1" ht="16.5" customHeight="1" x14ac:dyDescent="0.2">
      <c r="B172" s="355"/>
      <c r="C172" s="533" t="s">
        <v>3964</v>
      </c>
      <c r="D172" s="533" t="s">
        <v>516</v>
      </c>
      <c r="E172" s="534" t="s">
        <v>581</v>
      </c>
      <c r="F172" s="535" t="s">
        <v>1670</v>
      </c>
      <c r="G172" s="536" t="s">
        <v>99</v>
      </c>
      <c r="H172" s="537">
        <v>35</v>
      </c>
      <c r="I172" s="560"/>
      <c r="J172" s="356">
        <f t="shared" si="10"/>
        <v>0</v>
      </c>
      <c r="K172" s="535" t="s">
        <v>523</v>
      </c>
      <c r="L172" s="292"/>
      <c r="M172" s="561" t="s">
        <v>771</v>
      </c>
      <c r="N172" s="358" t="s">
        <v>2877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4154</v>
      </c>
    </row>
    <row r="173" spans="2:65" s="291" customFormat="1" ht="21.75" customHeight="1" x14ac:dyDescent="0.2">
      <c r="B173" s="355"/>
      <c r="C173" s="533" t="s">
        <v>3888</v>
      </c>
      <c r="D173" s="533" t="s">
        <v>516</v>
      </c>
      <c r="E173" s="534" t="s">
        <v>583</v>
      </c>
      <c r="F173" s="535" t="s">
        <v>1671</v>
      </c>
      <c r="G173" s="536" t="s">
        <v>99</v>
      </c>
      <c r="H173" s="537">
        <v>15</v>
      </c>
      <c r="I173" s="560"/>
      <c r="J173" s="356">
        <f t="shared" si="10"/>
        <v>0</v>
      </c>
      <c r="K173" s="535" t="s">
        <v>523</v>
      </c>
      <c r="L173" s="292"/>
      <c r="M173" s="561" t="s">
        <v>771</v>
      </c>
      <c r="N173" s="358" t="s">
        <v>2877</v>
      </c>
      <c r="P173" s="359">
        <f t="shared" si="11"/>
        <v>0</v>
      </c>
      <c r="Q173" s="359">
        <v>0</v>
      </c>
      <c r="R173" s="359">
        <f t="shared" si="12"/>
        <v>0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4155</v>
      </c>
    </row>
    <row r="174" spans="2:65" s="291" customFormat="1" ht="16.5" customHeight="1" x14ac:dyDescent="0.2">
      <c r="B174" s="355"/>
      <c r="C174" s="538" t="s">
        <v>2918</v>
      </c>
      <c r="D174" s="538" t="s">
        <v>550</v>
      </c>
      <c r="E174" s="539" t="s">
        <v>1672</v>
      </c>
      <c r="F174" s="540" t="s">
        <v>1673</v>
      </c>
      <c r="G174" s="541" t="s">
        <v>1674</v>
      </c>
      <c r="H174" s="542">
        <v>4</v>
      </c>
      <c r="I174" s="563"/>
      <c r="J174" s="365">
        <f t="shared" si="10"/>
        <v>0</v>
      </c>
      <c r="K174" s="540" t="s">
        <v>519</v>
      </c>
      <c r="L174" s="366"/>
      <c r="M174" s="564" t="s">
        <v>771</v>
      </c>
      <c r="N174" s="368" t="s">
        <v>2877</v>
      </c>
      <c r="P174" s="359">
        <f t="shared" si="11"/>
        <v>0</v>
      </c>
      <c r="Q174" s="359">
        <v>2.0999999999999999E-3</v>
      </c>
      <c r="R174" s="359">
        <f t="shared" si="12"/>
        <v>8.3999999999999995E-3</v>
      </c>
      <c r="S174" s="359">
        <v>0</v>
      </c>
      <c r="T174" s="359">
        <f t="shared" si="13"/>
        <v>0</v>
      </c>
      <c r="U174" s="382" t="s">
        <v>771</v>
      </c>
      <c r="AR174" s="361" t="s">
        <v>2918</v>
      </c>
      <c r="AT174" s="361" t="s">
        <v>550</v>
      </c>
      <c r="AU174" s="361" t="s">
        <v>47</v>
      </c>
      <c r="AY174" s="284" t="s">
        <v>2874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4156</v>
      </c>
    </row>
    <row r="175" spans="2:65" s="291" customFormat="1" ht="16.5" customHeight="1" x14ac:dyDescent="0.2">
      <c r="B175" s="355"/>
      <c r="C175" s="533" t="s">
        <v>3895</v>
      </c>
      <c r="D175" s="533" t="s">
        <v>516</v>
      </c>
      <c r="E175" s="534" t="s">
        <v>1675</v>
      </c>
      <c r="F175" s="535" t="s">
        <v>1676</v>
      </c>
      <c r="G175" s="536" t="s">
        <v>99</v>
      </c>
      <c r="H175" s="537">
        <v>8</v>
      </c>
      <c r="I175" s="560"/>
      <c r="J175" s="356">
        <f t="shared" si="10"/>
        <v>0</v>
      </c>
      <c r="K175" s="535" t="s">
        <v>619</v>
      </c>
      <c r="L175" s="292"/>
      <c r="M175" s="561" t="s">
        <v>771</v>
      </c>
      <c r="N175" s="358" t="s">
        <v>2877</v>
      </c>
      <c r="P175" s="359">
        <f t="shared" si="11"/>
        <v>0</v>
      </c>
      <c r="Q175" s="359">
        <v>8.0000000000000007E-5</v>
      </c>
      <c r="R175" s="359">
        <f t="shared" si="12"/>
        <v>6.4000000000000005E-4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4157</v>
      </c>
    </row>
    <row r="176" spans="2:65" s="291" customFormat="1" ht="16.5" customHeight="1" x14ac:dyDescent="0.2">
      <c r="B176" s="355"/>
      <c r="C176" s="533" t="s">
        <v>4158</v>
      </c>
      <c r="D176" s="533" t="s">
        <v>516</v>
      </c>
      <c r="E176" s="534" t="s">
        <v>585</v>
      </c>
      <c r="F176" s="535" t="s">
        <v>1677</v>
      </c>
      <c r="G176" s="536" t="s">
        <v>99</v>
      </c>
      <c r="H176" s="537">
        <v>7</v>
      </c>
      <c r="I176" s="560"/>
      <c r="J176" s="356">
        <f t="shared" si="10"/>
        <v>0</v>
      </c>
      <c r="K176" s="535" t="s">
        <v>519</v>
      </c>
      <c r="L176" s="292"/>
      <c r="M176" s="561" t="s">
        <v>771</v>
      </c>
      <c r="N176" s="358" t="s">
        <v>2877</v>
      </c>
      <c r="P176" s="359">
        <f t="shared" si="11"/>
        <v>0</v>
      </c>
      <c r="Q176" s="359">
        <v>2.9E-4</v>
      </c>
      <c r="R176" s="359">
        <f t="shared" si="12"/>
        <v>2.0300000000000001E-3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4159</v>
      </c>
    </row>
    <row r="177" spans="2:65" s="291" customFormat="1" ht="21.75" customHeight="1" x14ac:dyDescent="0.2">
      <c r="B177" s="355"/>
      <c r="C177" s="533" t="s">
        <v>4082</v>
      </c>
      <c r="D177" s="533" t="s">
        <v>516</v>
      </c>
      <c r="E177" s="534" t="s">
        <v>5006</v>
      </c>
      <c r="F177" s="535" t="s">
        <v>5065</v>
      </c>
      <c r="G177" s="536" t="s">
        <v>223</v>
      </c>
      <c r="H177" s="537">
        <v>204</v>
      </c>
      <c r="I177" s="560"/>
      <c r="J177" s="356">
        <f t="shared" si="10"/>
        <v>0</v>
      </c>
      <c r="K177" s="535" t="s">
        <v>619</v>
      </c>
      <c r="L177" s="292"/>
      <c r="M177" s="561" t="s">
        <v>771</v>
      </c>
      <c r="N177" s="358" t="s">
        <v>2877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5066</v>
      </c>
    </row>
    <row r="178" spans="2:65" s="291" customFormat="1" ht="24.4" customHeight="1" x14ac:dyDescent="0.2">
      <c r="B178" s="355"/>
      <c r="C178" s="533" t="s">
        <v>3897</v>
      </c>
      <c r="D178" s="533" t="s">
        <v>516</v>
      </c>
      <c r="E178" s="534" t="s">
        <v>587</v>
      </c>
      <c r="F178" s="535" t="s">
        <v>1678</v>
      </c>
      <c r="G178" s="536" t="s">
        <v>150</v>
      </c>
      <c r="H178" s="537">
        <v>0.63400000000000001</v>
      </c>
      <c r="I178" s="560"/>
      <c r="J178" s="356">
        <f t="shared" si="10"/>
        <v>0</v>
      </c>
      <c r="K178" s="535" t="s">
        <v>519</v>
      </c>
      <c r="L178" s="292"/>
      <c r="M178" s="561" t="s">
        <v>771</v>
      </c>
      <c r="N178" s="358" t="s">
        <v>2877</v>
      </c>
      <c r="P178" s="359">
        <f t="shared" si="11"/>
        <v>0</v>
      </c>
      <c r="Q178" s="359">
        <v>0</v>
      </c>
      <c r="R178" s="359">
        <f t="shared" si="12"/>
        <v>0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4160</v>
      </c>
    </row>
    <row r="179" spans="2:65" s="343" customFormat="1" ht="22.9" customHeight="1" x14ac:dyDescent="0.2">
      <c r="B179" s="344"/>
      <c r="D179" s="345" t="s">
        <v>514</v>
      </c>
      <c r="E179" s="353" t="s">
        <v>589</v>
      </c>
      <c r="F179" s="353" t="s">
        <v>590</v>
      </c>
      <c r="I179" s="468"/>
      <c r="J179" s="354">
        <f>BK179</f>
        <v>0</v>
      </c>
      <c r="L179" s="344"/>
      <c r="M179" s="348"/>
      <c r="P179" s="349">
        <f>SUM(P180:P199)</f>
        <v>0</v>
      </c>
      <c r="R179" s="349">
        <f>SUM(R180:R199)</f>
        <v>1.3555200000000001</v>
      </c>
      <c r="T179" s="349">
        <f>SUM(T180:T199)</f>
        <v>3.0920000000000001</v>
      </c>
      <c r="U179" s="380"/>
      <c r="AR179" s="345" t="s">
        <v>47</v>
      </c>
      <c r="AT179" s="351" t="s">
        <v>514</v>
      </c>
      <c r="AU179" s="351" t="s">
        <v>45</v>
      </c>
      <c r="AY179" s="345" t="s">
        <v>2874</v>
      </c>
      <c r="BK179" s="352">
        <f>SUM(BK180:BK199)</f>
        <v>0</v>
      </c>
    </row>
    <row r="180" spans="2:65" s="291" customFormat="1" ht="24.4" customHeight="1" x14ac:dyDescent="0.2">
      <c r="B180" s="355"/>
      <c r="C180" s="533" t="s">
        <v>3900</v>
      </c>
      <c r="D180" s="533" t="s">
        <v>516</v>
      </c>
      <c r="E180" s="534" t="s">
        <v>591</v>
      </c>
      <c r="F180" s="535" t="s">
        <v>1679</v>
      </c>
      <c r="G180" s="536" t="s">
        <v>223</v>
      </c>
      <c r="H180" s="537">
        <v>360</v>
      </c>
      <c r="I180" s="560"/>
      <c r="J180" s="356">
        <f t="shared" ref="J180:J199" si="20">ROUND(I180*H180,2)</f>
        <v>0</v>
      </c>
      <c r="K180" s="535" t="s">
        <v>519</v>
      </c>
      <c r="L180" s="292"/>
      <c r="M180" s="561" t="s">
        <v>771</v>
      </c>
      <c r="N180" s="358" t="s">
        <v>2877</v>
      </c>
      <c r="P180" s="359">
        <f t="shared" ref="P180:P199" si="21">O180*H180</f>
        <v>0</v>
      </c>
      <c r="Q180" s="359">
        <v>0</v>
      </c>
      <c r="R180" s="359">
        <f t="shared" ref="R180:R199" si="22">Q180*H180</f>
        <v>0</v>
      </c>
      <c r="S180" s="359">
        <v>2.1299999999999999E-3</v>
      </c>
      <c r="T180" s="359">
        <f t="shared" ref="T180:T199" si="23">S180*H180</f>
        <v>0.76679999999999993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 t="shared" ref="BE180:BE199" si="24">IF(N180="základní",J180,0)</f>
        <v>0</v>
      </c>
      <c r="BF180" s="362">
        <f t="shared" ref="BF180:BF199" si="25">IF(N180="snížená",J180,0)</f>
        <v>0</v>
      </c>
      <c r="BG180" s="362">
        <f t="shared" ref="BG180:BG199" si="26">IF(N180="zákl. přenesená",J180,0)</f>
        <v>0</v>
      </c>
      <c r="BH180" s="362">
        <f t="shared" ref="BH180:BH199" si="27">IF(N180="sníž. přenesená",J180,0)</f>
        <v>0</v>
      </c>
      <c r="BI180" s="362">
        <f t="shared" ref="BI180:BI199" si="28">IF(N180="nulová",J180,0)</f>
        <v>0</v>
      </c>
      <c r="BJ180" s="284" t="s">
        <v>45</v>
      </c>
      <c r="BK180" s="362">
        <f t="shared" ref="BK180:BK199" si="29">ROUND(I180*H180,2)</f>
        <v>0</v>
      </c>
      <c r="BL180" s="284" t="s">
        <v>2222</v>
      </c>
      <c r="BM180" s="361" t="s">
        <v>4161</v>
      </c>
    </row>
    <row r="181" spans="2:65" s="291" customFormat="1" ht="24.4" customHeight="1" x14ac:dyDescent="0.2">
      <c r="B181" s="355"/>
      <c r="C181" s="533" t="s">
        <v>4162</v>
      </c>
      <c r="D181" s="533" t="s">
        <v>516</v>
      </c>
      <c r="E181" s="534" t="s">
        <v>593</v>
      </c>
      <c r="F181" s="535" t="s">
        <v>1680</v>
      </c>
      <c r="G181" s="536" t="s">
        <v>223</v>
      </c>
      <c r="H181" s="537">
        <v>360</v>
      </c>
      <c r="I181" s="560"/>
      <c r="J181" s="356">
        <f t="shared" si="20"/>
        <v>0</v>
      </c>
      <c r="K181" s="535" t="s">
        <v>519</v>
      </c>
      <c r="L181" s="292"/>
      <c r="M181" s="561" t="s">
        <v>771</v>
      </c>
      <c r="N181" s="358" t="s">
        <v>2877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4.9699999999999996E-3</v>
      </c>
      <c r="T181" s="359">
        <f t="shared" si="23"/>
        <v>1.7891999999999999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4163</v>
      </c>
    </row>
    <row r="182" spans="2:65" s="291" customFormat="1" ht="24.4" customHeight="1" x14ac:dyDescent="0.2">
      <c r="B182" s="355"/>
      <c r="C182" s="533" t="s">
        <v>4164</v>
      </c>
      <c r="D182" s="533" t="s">
        <v>516</v>
      </c>
      <c r="E182" s="534" t="s">
        <v>595</v>
      </c>
      <c r="F182" s="535" t="s">
        <v>1681</v>
      </c>
      <c r="G182" s="536" t="s">
        <v>223</v>
      </c>
      <c r="H182" s="537">
        <v>80</v>
      </c>
      <c r="I182" s="560"/>
      <c r="J182" s="356">
        <f t="shared" si="20"/>
        <v>0</v>
      </c>
      <c r="K182" s="535" t="s">
        <v>519</v>
      </c>
      <c r="L182" s="292"/>
      <c r="M182" s="561" t="s">
        <v>771</v>
      </c>
      <c r="N182" s="358" t="s">
        <v>2877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6.7000000000000002E-3</v>
      </c>
      <c r="T182" s="359">
        <f t="shared" si="23"/>
        <v>0.53600000000000003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2874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2222</v>
      </c>
      <c r="BM182" s="361" t="s">
        <v>4165</v>
      </c>
    </row>
    <row r="183" spans="2:65" s="291" customFormat="1" ht="24.4" customHeight="1" x14ac:dyDescent="0.2">
      <c r="B183" s="355"/>
      <c r="C183" s="533" t="s">
        <v>3976</v>
      </c>
      <c r="D183" s="533" t="s">
        <v>516</v>
      </c>
      <c r="E183" s="534" t="s">
        <v>599</v>
      </c>
      <c r="F183" s="535" t="s">
        <v>1682</v>
      </c>
      <c r="G183" s="536" t="s">
        <v>223</v>
      </c>
      <c r="H183" s="537">
        <v>260</v>
      </c>
      <c r="I183" s="560"/>
      <c r="J183" s="356">
        <f t="shared" si="20"/>
        <v>0</v>
      </c>
      <c r="K183" s="535" t="s">
        <v>519</v>
      </c>
      <c r="L183" s="292"/>
      <c r="M183" s="561" t="s">
        <v>771</v>
      </c>
      <c r="N183" s="358" t="s">
        <v>2877</v>
      </c>
      <c r="P183" s="359">
        <f t="shared" si="21"/>
        <v>0</v>
      </c>
      <c r="Q183" s="359">
        <v>9.7999999999999997E-4</v>
      </c>
      <c r="R183" s="359">
        <f t="shared" si="22"/>
        <v>0.25479999999999997</v>
      </c>
      <c r="S183" s="359">
        <v>0</v>
      </c>
      <c r="T183" s="359">
        <f t="shared" si="2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2222</v>
      </c>
      <c r="BM183" s="361" t="s">
        <v>4166</v>
      </c>
    </row>
    <row r="184" spans="2:65" s="291" customFormat="1" ht="24.4" customHeight="1" x14ac:dyDescent="0.2">
      <c r="B184" s="355"/>
      <c r="C184" s="533" t="s">
        <v>3978</v>
      </c>
      <c r="D184" s="533" t="s">
        <v>516</v>
      </c>
      <c r="E184" s="534" t="s">
        <v>601</v>
      </c>
      <c r="F184" s="535" t="s">
        <v>1683</v>
      </c>
      <c r="G184" s="536" t="s">
        <v>223</v>
      </c>
      <c r="H184" s="537">
        <v>89</v>
      </c>
      <c r="I184" s="560"/>
      <c r="J184" s="356">
        <f t="shared" si="20"/>
        <v>0</v>
      </c>
      <c r="K184" s="535" t="s">
        <v>519</v>
      </c>
      <c r="L184" s="292"/>
      <c r="M184" s="561" t="s">
        <v>771</v>
      </c>
      <c r="N184" s="358" t="s">
        <v>2877</v>
      </c>
      <c r="P184" s="359">
        <f t="shared" si="21"/>
        <v>0</v>
      </c>
      <c r="Q184" s="359">
        <v>1.2600000000000001E-3</v>
      </c>
      <c r="R184" s="359">
        <f t="shared" si="22"/>
        <v>0.11214</v>
      </c>
      <c r="S184" s="359">
        <v>0</v>
      </c>
      <c r="T184" s="359">
        <f t="shared" si="2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2874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2222</v>
      </c>
      <c r="BM184" s="361" t="s">
        <v>4167</v>
      </c>
    </row>
    <row r="185" spans="2:65" s="291" customFormat="1" ht="24.4" customHeight="1" x14ac:dyDescent="0.2">
      <c r="B185" s="355"/>
      <c r="C185" s="533" t="s">
        <v>4168</v>
      </c>
      <c r="D185" s="533" t="s">
        <v>516</v>
      </c>
      <c r="E185" s="534" t="s">
        <v>603</v>
      </c>
      <c r="F185" s="535" t="s">
        <v>1684</v>
      </c>
      <c r="G185" s="536" t="s">
        <v>223</v>
      </c>
      <c r="H185" s="537">
        <v>97</v>
      </c>
      <c r="I185" s="560"/>
      <c r="J185" s="356">
        <f t="shared" si="20"/>
        <v>0</v>
      </c>
      <c r="K185" s="535" t="s">
        <v>519</v>
      </c>
      <c r="L185" s="292"/>
      <c r="M185" s="561" t="s">
        <v>771</v>
      </c>
      <c r="N185" s="358" t="s">
        <v>2877</v>
      </c>
      <c r="P185" s="359">
        <f t="shared" si="21"/>
        <v>0</v>
      </c>
      <c r="Q185" s="359">
        <v>1.5299999999999999E-3</v>
      </c>
      <c r="R185" s="359">
        <f t="shared" si="22"/>
        <v>0.14840999999999999</v>
      </c>
      <c r="S185" s="359">
        <v>0</v>
      </c>
      <c r="T185" s="359">
        <f t="shared" si="2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2874</v>
      </c>
      <c r="BE185" s="362">
        <f t="shared" si="24"/>
        <v>0</v>
      </c>
      <c r="BF185" s="362">
        <f t="shared" si="25"/>
        <v>0</v>
      </c>
      <c r="BG185" s="362">
        <f t="shared" si="26"/>
        <v>0</v>
      </c>
      <c r="BH185" s="362">
        <f t="shared" si="27"/>
        <v>0</v>
      </c>
      <c r="BI185" s="362">
        <f t="shared" si="28"/>
        <v>0</v>
      </c>
      <c r="BJ185" s="284" t="s">
        <v>45</v>
      </c>
      <c r="BK185" s="362">
        <f t="shared" si="29"/>
        <v>0</v>
      </c>
      <c r="BL185" s="284" t="s">
        <v>2222</v>
      </c>
      <c r="BM185" s="361" t="s">
        <v>4169</v>
      </c>
    </row>
    <row r="186" spans="2:65" s="291" customFormat="1" ht="24.4" customHeight="1" x14ac:dyDescent="0.2">
      <c r="B186" s="355"/>
      <c r="C186" s="533" t="s">
        <v>4170</v>
      </c>
      <c r="D186" s="533" t="s">
        <v>516</v>
      </c>
      <c r="E186" s="534" t="s">
        <v>605</v>
      </c>
      <c r="F186" s="535" t="s">
        <v>1685</v>
      </c>
      <c r="G186" s="536" t="s">
        <v>223</v>
      </c>
      <c r="H186" s="537">
        <v>70</v>
      </c>
      <c r="I186" s="560"/>
      <c r="J186" s="356">
        <f t="shared" si="20"/>
        <v>0</v>
      </c>
      <c r="K186" s="535" t="s">
        <v>519</v>
      </c>
      <c r="L186" s="292"/>
      <c r="M186" s="561" t="s">
        <v>771</v>
      </c>
      <c r="N186" s="358" t="s">
        <v>2877</v>
      </c>
      <c r="P186" s="359">
        <f t="shared" si="21"/>
        <v>0</v>
      </c>
      <c r="Q186" s="359">
        <v>2.8400000000000001E-3</v>
      </c>
      <c r="R186" s="359">
        <f t="shared" si="22"/>
        <v>0.1988</v>
      </c>
      <c r="S186" s="359">
        <v>0</v>
      </c>
      <c r="T186" s="359">
        <f t="shared" si="2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2874</v>
      </c>
      <c r="BE186" s="362">
        <f t="shared" si="24"/>
        <v>0</v>
      </c>
      <c r="BF186" s="362">
        <f t="shared" si="25"/>
        <v>0</v>
      </c>
      <c r="BG186" s="362">
        <f t="shared" si="26"/>
        <v>0</v>
      </c>
      <c r="BH186" s="362">
        <f t="shared" si="27"/>
        <v>0</v>
      </c>
      <c r="BI186" s="362">
        <f t="shared" si="28"/>
        <v>0</v>
      </c>
      <c r="BJ186" s="284" t="s">
        <v>45</v>
      </c>
      <c r="BK186" s="362">
        <f t="shared" si="29"/>
        <v>0</v>
      </c>
      <c r="BL186" s="284" t="s">
        <v>2222</v>
      </c>
      <c r="BM186" s="361" t="s">
        <v>4171</v>
      </c>
    </row>
    <row r="187" spans="2:65" s="291" customFormat="1" ht="24.4" customHeight="1" x14ac:dyDescent="0.2">
      <c r="B187" s="355"/>
      <c r="C187" s="533" t="s">
        <v>4172</v>
      </c>
      <c r="D187" s="533" t="s">
        <v>516</v>
      </c>
      <c r="E187" s="534" t="s">
        <v>1686</v>
      </c>
      <c r="F187" s="535" t="s">
        <v>1687</v>
      </c>
      <c r="G187" s="536" t="s">
        <v>223</v>
      </c>
      <c r="H187" s="537">
        <v>25</v>
      </c>
      <c r="I187" s="560"/>
      <c r="J187" s="356">
        <f t="shared" si="20"/>
        <v>0</v>
      </c>
      <c r="K187" s="535" t="s">
        <v>519</v>
      </c>
      <c r="L187" s="292"/>
      <c r="M187" s="561" t="s">
        <v>771</v>
      </c>
      <c r="N187" s="358" t="s">
        <v>2877</v>
      </c>
      <c r="P187" s="359">
        <f t="shared" si="21"/>
        <v>0</v>
      </c>
      <c r="Q187" s="359">
        <v>3.7299999999999998E-3</v>
      </c>
      <c r="R187" s="359">
        <f t="shared" si="22"/>
        <v>9.325E-2</v>
      </c>
      <c r="S187" s="359">
        <v>0</v>
      </c>
      <c r="T187" s="359">
        <f t="shared" si="2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2874</v>
      </c>
      <c r="BE187" s="362">
        <f t="shared" si="24"/>
        <v>0</v>
      </c>
      <c r="BF187" s="362">
        <f t="shared" si="25"/>
        <v>0</v>
      </c>
      <c r="BG187" s="362">
        <f t="shared" si="26"/>
        <v>0</v>
      </c>
      <c r="BH187" s="362">
        <f t="shared" si="27"/>
        <v>0</v>
      </c>
      <c r="BI187" s="362">
        <f t="shared" si="28"/>
        <v>0</v>
      </c>
      <c r="BJ187" s="284" t="s">
        <v>45</v>
      </c>
      <c r="BK187" s="362">
        <f t="shared" si="29"/>
        <v>0</v>
      </c>
      <c r="BL187" s="284" t="s">
        <v>2222</v>
      </c>
      <c r="BM187" s="361" t="s">
        <v>4173</v>
      </c>
    </row>
    <row r="188" spans="2:65" s="291" customFormat="1" ht="24.4" customHeight="1" x14ac:dyDescent="0.2">
      <c r="B188" s="355"/>
      <c r="C188" s="533" t="s">
        <v>4174</v>
      </c>
      <c r="D188" s="533" t="s">
        <v>516</v>
      </c>
      <c r="E188" s="534" t="s">
        <v>1688</v>
      </c>
      <c r="F188" s="535" t="s">
        <v>1689</v>
      </c>
      <c r="G188" s="536" t="s">
        <v>223</v>
      </c>
      <c r="H188" s="537">
        <v>75</v>
      </c>
      <c r="I188" s="560"/>
      <c r="J188" s="356">
        <f t="shared" si="20"/>
        <v>0</v>
      </c>
      <c r="K188" s="535" t="s">
        <v>519</v>
      </c>
      <c r="L188" s="292"/>
      <c r="M188" s="561" t="s">
        <v>771</v>
      </c>
      <c r="N188" s="358" t="s">
        <v>2877</v>
      </c>
      <c r="P188" s="359">
        <f t="shared" si="21"/>
        <v>0</v>
      </c>
      <c r="Q188" s="359">
        <v>6.3E-3</v>
      </c>
      <c r="R188" s="359">
        <f t="shared" si="22"/>
        <v>0.47250000000000003</v>
      </c>
      <c r="S188" s="359">
        <v>0</v>
      </c>
      <c r="T188" s="359">
        <f t="shared" si="2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2874</v>
      </c>
      <c r="BE188" s="362">
        <f t="shared" si="24"/>
        <v>0</v>
      </c>
      <c r="BF188" s="362">
        <f t="shared" si="25"/>
        <v>0</v>
      </c>
      <c r="BG188" s="362">
        <f t="shared" si="26"/>
        <v>0</v>
      </c>
      <c r="BH188" s="362">
        <f t="shared" si="27"/>
        <v>0</v>
      </c>
      <c r="BI188" s="362">
        <f t="shared" si="28"/>
        <v>0</v>
      </c>
      <c r="BJ188" s="284" t="s">
        <v>45</v>
      </c>
      <c r="BK188" s="362">
        <f t="shared" si="29"/>
        <v>0</v>
      </c>
      <c r="BL188" s="284" t="s">
        <v>2222</v>
      </c>
      <c r="BM188" s="361" t="s">
        <v>4175</v>
      </c>
    </row>
    <row r="189" spans="2:65" s="291" customFormat="1" ht="37.9" customHeight="1" x14ac:dyDescent="0.2">
      <c r="B189" s="355"/>
      <c r="C189" s="533" t="s">
        <v>3862</v>
      </c>
      <c r="D189" s="533" t="s">
        <v>516</v>
      </c>
      <c r="E189" s="534" t="s">
        <v>607</v>
      </c>
      <c r="F189" s="535" t="s">
        <v>1690</v>
      </c>
      <c r="G189" s="536" t="s">
        <v>223</v>
      </c>
      <c r="H189" s="537">
        <v>260</v>
      </c>
      <c r="I189" s="560"/>
      <c r="J189" s="356">
        <f t="shared" si="20"/>
        <v>0</v>
      </c>
      <c r="K189" s="535" t="s">
        <v>519</v>
      </c>
      <c r="L189" s="292"/>
      <c r="M189" s="561" t="s">
        <v>771</v>
      </c>
      <c r="N189" s="358" t="s">
        <v>2877</v>
      </c>
      <c r="P189" s="359">
        <f t="shared" si="21"/>
        <v>0</v>
      </c>
      <c r="Q189" s="359">
        <v>6.9999999999999994E-5</v>
      </c>
      <c r="R189" s="359">
        <f t="shared" si="22"/>
        <v>1.8199999999999997E-2</v>
      </c>
      <c r="S189" s="359">
        <v>0</v>
      </c>
      <c r="T189" s="359">
        <f t="shared" si="2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2874</v>
      </c>
      <c r="BE189" s="362">
        <f t="shared" si="24"/>
        <v>0</v>
      </c>
      <c r="BF189" s="362">
        <f t="shared" si="25"/>
        <v>0</v>
      </c>
      <c r="BG189" s="362">
        <f t="shared" si="26"/>
        <v>0</v>
      </c>
      <c r="BH189" s="362">
        <f t="shared" si="27"/>
        <v>0</v>
      </c>
      <c r="BI189" s="362">
        <f t="shared" si="28"/>
        <v>0</v>
      </c>
      <c r="BJ189" s="284" t="s">
        <v>45</v>
      </c>
      <c r="BK189" s="362">
        <f t="shared" si="29"/>
        <v>0</v>
      </c>
      <c r="BL189" s="284" t="s">
        <v>2222</v>
      </c>
      <c r="BM189" s="361" t="s">
        <v>4176</v>
      </c>
    </row>
    <row r="190" spans="2:65" s="291" customFormat="1" ht="37.9" customHeight="1" x14ac:dyDescent="0.2">
      <c r="B190" s="355"/>
      <c r="C190" s="533" t="s">
        <v>3879</v>
      </c>
      <c r="D190" s="533" t="s">
        <v>516</v>
      </c>
      <c r="E190" s="534" t="s">
        <v>609</v>
      </c>
      <c r="F190" s="535" t="s">
        <v>1691</v>
      </c>
      <c r="G190" s="536" t="s">
        <v>223</v>
      </c>
      <c r="H190" s="537">
        <v>256</v>
      </c>
      <c r="I190" s="560"/>
      <c r="J190" s="356">
        <f t="shared" si="20"/>
        <v>0</v>
      </c>
      <c r="K190" s="535" t="s">
        <v>519</v>
      </c>
      <c r="L190" s="292"/>
      <c r="M190" s="561" t="s">
        <v>771</v>
      </c>
      <c r="N190" s="358" t="s">
        <v>2877</v>
      </c>
      <c r="P190" s="359">
        <f t="shared" si="21"/>
        <v>0</v>
      </c>
      <c r="Q190" s="359">
        <v>9.0000000000000006E-5</v>
      </c>
      <c r="R190" s="359">
        <f t="shared" si="22"/>
        <v>2.3040000000000001E-2</v>
      </c>
      <c r="S190" s="359">
        <v>0</v>
      </c>
      <c r="T190" s="359">
        <f t="shared" si="2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2874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2222</v>
      </c>
      <c r="BM190" s="361" t="s">
        <v>4177</v>
      </c>
    </row>
    <row r="191" spans="2:65" s="291" customFormat="1" ht="37.9" customHeight="1" x14ac:dyDescent="0.2">
      <c r="B191" s="355"/>
      <c r="C191" s="533" t="s">
        <v>3901</v>
      </c>
      <c r="D191" s="533" t="s">
        <v>516</v>
      </c>
      <c r="E191" s="534" t="s">
        <v>1692</v>
      </c>
      <c r="F191" s="535" t="s">
        <v>1693</v>
      </c>
      <c r="G191" s="536" t="s">
        <v>223</v>
      </c>
      <c r="H191" s="537">
        <v>100</v>
      </c>
      <c r="I191" s="560"/>
      <c r="J191" s="356">
        <f t="shared" si="20"/>
        <v>0</v>
      </c>
      <c r="K191" s="535" t="s">
        <v>519</v>
      </c>
      <c r="L191" s="292"/>
      <c r="M191" s="561" t="s">
        <v>771</v>
      </c>
      <c r="N191" s="358" t="s">
        <v>2877</v>
      </c>
      <c r="P191" s="359">
        <f t="shared" si="21"/>
        <v>0</v>
      </c>
      <c r="Q191" s="359">
        <v>1.2E-4</v>
      </c>
      <c r="R191" s="359">
        <f t="shared" si="22"/>
        <v>1.2E-2</v>
      </c>
      <c r="S191" s="359">
        <v>0</v>
      </c>
      <c r="T191" s="359">
        <f t="shared" si="23"/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2874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2222</v>
      </c>
      <c r="BM191" s="361" t="s">
        <v>4178</v>
      </c>
    </row>
    <row r="192" spans="2:65" s="291" customFormat="1" ht="16.5" customHeight="1" x14ac:dyDescent="0.2">
      <c r="B192" s="355"/>
      <c r="C192" s="533" t="s">
        <v>3756</v>
      </c>
      <c r="D192" s="533" t="s">
        <v>516</v>
      </c>
      <c r="E192" s="534" t="s">
        <v>611</v>
      </c>
      <c r="F192" s="535" t="s">
        <v>1694</v>
      </c>
      <c r="G192" s="536" t="s">
        <v>99</v>
      </c>
      <c r="H192" s="537">
        <v>102</v>
      </c>
      <c r="I192" s="560"/>
      <c r="J192" s="356">
        <f t="shared" si="20"/>
        <v>0</v>
      </c>
      <c r="K192" s="535" t="s">
        <v>519</v>
      </c>
      <c r="L192" s="292"/>
      <c r="M192" s="561" t="s">
        <v>771</v>
      </c>
      <c r="N192" s="358" t="s">
        <v>2877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0</v>
      </c>
      <c r="T192" s="359">
        <f t="shared" si="2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2874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4179</v>
      </c>
    </row>
    <row r="193" spans="2:65" s="291" customFormat="1" ht="24.4" customHeight="1" x14ac:dyDescent="0.2">
      <c r="B193" s="355"/>
      <c r="C193" s="533" t="s">
        <v>3758</v>
      </c>
      <c r="D193" s="533" t="s">
        <v>516</v>
      </c>
      <c r="E193" s="534" t="s">
        <v>613</v>
      </c>
      <c r="F193" s="535" t="s">
        <v>1695</v>
      </c>
      <c r="G193" s="536" t="s">
        <v>99</v>
      </c>
      <c r="H193" s="537">
        <v>1</v>
      </c>
      <c r="I193" s="560"/>
      <c r="J193" s="356">
        <f t="shared" si="20"/>
        <v>0</v>
      </c>
      <c r="K193" s="535" t="s">
        <v>519</v>
      </c>
      <c r="L193" s="292"/>
      <c r="M193" s="561" t="s">
        <v>771</v>
      </c>
      <c r="N193" s="358" t="s">
        <v>2877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0</v>
      </c>
      <c r="T193" s="359">
        <f t="shared" si="2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4180</v>
      </c>
    </row>
    <row r="194" spans="2:65" s="291" customFormat="1" ht="24.4" customHeight="1" x14ac:dyDescent="0.2">
      <c r="B194" s="355"/>
      <c r="C194" s="533" t="s">
        <v>4089</v>
      </c>
      <c r="D194" s="533" t="s">
        <v>516</v>
      </c>
      <c r="E194" s="534" t="s">
        <v>5011</v>
      </c>
      <c r="F194" s="535" t="s">
        <v>5012</v>
      </c>
      <c r="G194" s="536" t="s">
        <v>99</v>
      </c>
      <c r="H194" s="537">
        <v>6</v>
      </c>
      <c r="I194" s="560"/>
      <c r="J194" s="356">
        <f t="shared" si="20"/>
        <v>0</v>
      </c>
      <c r="K194" s="535" t="s">
        <v>771</v>
      </c>
      <c r="L194" s="292"/>
      <c r="M194" s="561" t="s">
        <v>771</v>
      </c>
      <c r="N194" s="358" t="s">
        <v>2877</v>
      </c>
      <c r="P194" s="359">
        <f t="shared" si="21"/>
        <v>0</v>
      </c>
      <c r="Q194" s="359">
        <v>0</v>
      </c>
      <c r="R194" s="359">
        <f t="shared" si="22"/>
        <v>0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2874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5067</v>
      </c>
    </row>
    <row r="195" spans="2:65" s="291" customFormat="1" ht="16.5" customHeight="1" x14ac:dyDescent="0.2">
      <c r="B195" s="355"/>
      <c r="C195" s="533" t="s">
        <v>2022</v>
      </c>
      <c r="D195" s="533" t="s">
        <v>516</v>
      </c>
      <c r="E195" s="534" t="s">
        <v>617</v>
      </c>
      <c r="F195" s="535" t="s">
        <v>1696</v>
      </c>
      <c r="G195" s="536" t="s">
        <v>99</v>
      </c>
      <c r="H195" s="537">
        <v>10</v>
      </c>
      <c r="I195" s="560"/>
      <c r="J195" s="356">
        <f t="shared" si="20"/>
        <v>0</v>
      </c>
      <c r="K195" s="535" t="s">
        <v>619</v>
      </c>
      <c r="L195" s="292"/>
      <c r="M195" s="561" t="s">
        <v>771</v>
      </c>
      <c r="N195" s="358" t="s">
        <v>2877</v>
      </c>
      <c r="P195" s="359">
        <f t="shared" si="21"/>
        <v>0</v>
      </c>
      <c r="Q195" s="359">
        <v>7.6000000000000004E-4</v>
      </c>
      <c r="R195" s="359">
        <f t="shared" si="22"/>
        <v>7.6000000000000009E-3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2874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4181</v>
      </c>
    </row>
    <row r="196" spans="2:65" s="291" customFormat="1" ht="16.5" customHeight="1" x14ac:dyDescent="0.2">
      <c r="B196" s="355"/>
      <c r="C196" s="533" t="s">
        <v>3760</v>
      </c>
      <c r="D196" s="533" t="s">
        <v>516</v>
      </c>
      <c r="E196" s="534" t="s">
        <v>620</v>
      </c>
      <c r="F196" s="535" t="s">
        <v>1697</v>
      </c>
      <c r="G196" s="536" t="s">
        <v>99</v>
      </c>
      <c r="H196" s="537">
        <v>2</v>
      </c>
      <c r="I196" s="560"/>
      <c r="J196" s="356">
        <f t="shared" si="20"/>
        <v>0</v>
      </c>
      <c r="K196" s="535" t="s">
        <v>619</v>
      </c>
      <c r="L196" s="292"/>
      <c r="M196" s="561" t="s">
        <v>771</v>
      </c>
      <c r="N196" s="358" t="s">
        <v>2877</v>
      </c>
      <c r="P196" s="359">
        <f t="shared" si="21"/>
        <v>0</v>
      </c>
      <c r="Q196" s="359">
        <v>9.5E-4</v>
      </c>
      <c r="R196" s="359">
        <f t="shared" si="22"/>
        <v>1.9E-3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4182</v>
      </c>
    </row>
    <row r="197" spans="2:65" s="291" customFormat="1" ht="16.5" customHeight="1" x14ac:dyDescent="0.2">
      <c r="B197" s="355"/>
      <c r="C197" s="533" t="s">
        <v>3762</v>
      </c>
      <c r="D197" s="533" t="s">
        <v>516</v>
      </c>
      <c r="E197" s="534" t="s">
        <v>3850</v>
      </c>
      <c r="F197" s="535" t="s">
        <v>4183</v>
      </c>
      <c r="G197" s="536" t="s">
        <v>99</v>
      </c>
      <c r="H197" s="537">
        <v>2</v>
      </c>
      <c r="I197" s="560"/>
      <c r="J197" s="356">
        <f t="shared" si="20"/>
        <v>0</v>
      </c>
      <c r="K197" s="535" t="s">
        <v>619</v>
      </c>
      <c r="L197" s="292"/>
      <c r="M197" s="561" t="s">
        <v>771</v>
      </c>
      <c r="N197" s="358" t="s">
        <v>2877</v>
      </c>
      <c r="P197" s="359">
        <f t="shared" si="21"/>
        <v>0</v>
      </c>
      <c r="Q197" s="359">
        <v>1.8799999999999999E-3</v>
      </c>
      <c r="R197" s="359">
        <f t="shared" si="22"/>
        <v>3.7599999999999999E-3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2874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4184</v>
      </c>
    </row>
    <row r="198" spans="2:65" s="291" customFormat="1" ht="16.5" customHeight="1" x14ac:dyDescent="0.2">
      <c r="B198" s="355"/>
      <c r="C198" s="533" t="s">
        <v>4007</v>
      </c>
      <c r="D198" s="533" t="s">
        <v>516</v>
      </c>
      <c r="E198" s="534" t="s">
        <v>4185</v>
      </c>
      <c r="F198" s="535" t="s">
        <v>4186</v>
      </c>
      <c r="G198" s="536" t="s">
        <v>99</v>
      </c>
      <c r="H198" s="537">
        <v>4</v>
      </c>
      <c r="I198" s="560"/>
      <c r="J198" s="356">
        <f t="shared" si="20"/>
        <v>0</v>
      </c>
      <c r="K198" s="535" t="s">
        <v>619</v>
      </c>
      <c r="L198" s="292"/>
      <c r="M198" s="561" t="s">
        <v>771</v>
      </c>
      <c r="N198" s="358" t="s">
        <v>2877</v>
      </c>
      <c r="P198" s="359">
        <f t="shared" si="21"/>
        <v>0</v>
      </c>
      <c r="Q198" s="359">
        <v>2.2799999999999999E-3</v>
      </c>
      <c r="R198" s="359">
        <f t="shared" si="22"/>
        <v>9.1199999999999996E-3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2874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4187</v>
      </c>
    </row>
    <row r="199" spans="2:65" s="291" customFormat="1" ht="24.4" customHeight="1" x14ac:dyDescent="0.2">
      <c r="B199" s="355"/>
      <c r="C199" s="533" t="s">
        <v>3764</v>
      </c>
      <c r="D199" s="533" t="s">
        <v>516</v>
      </c>
      <c r="E199" s="534" t="s">
        <v>623</v>
      </c>
      <c r="F199" s="535" t="s">
        <v>1699</v>
      </c>
      <c r="G199" s="536" t="s">
        <v>150</v>
      </c>
      <c r="H199" s="537">
        <v>1.3560000000000001</v>
      </c>
      <c r="I199" s="560"/>
      <c r="J199" s="356">
        <f t="shared" si="20"/>
        <v>0</v>
      </c>
      <c r="K199" s="535" t="s">
        <v>519</v>
      </c>
      <c r="L199" s="292"/>
      <c r="M199" s="561" t="s">
        <v>771</v>
      </c>
      <c r="N199" s="358" t="s">
        <v>2877</v>
      </c>
      <c r="P199" s="359">
        <f t="shared" si="21"/>
        <v>0</v>
      </c>
      <c r="Q199" s="359">
        <v>0</v>
      </c>
      <c r="R199" s="359">
        <f t="shared" si="22"/>
        <v>0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2874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4188</v>
      </c>
    </row>
    <row r="200" spans="2:65" s="343" customFormat="1" ht="22.9" customHeight="1" x14ac:dyDescent="0.2">
      <c r="B200" s="344"/>
      <c r="D200" s="345" t="s">
        <v>514</v>
      </c>
      <c r="E200" s="353" t="s">
        <v>625</v>
      </c>
      <c r="F200" s="353" t="s">
        <v>626</v>
      </c>
      <c r="I200" s="468"/>
      <c r="J200" s="354">
        <f>BK200</f>
        <v>0</v>
      </c>
      <c r="L200" s="344"/>
      <c r="M200" s="348"/>
      <c r="P200" s="349">
        <f>SUM(P201:P227)</f>
        <v>0</v>
      </c>
      <c r="R200" s="349">
        <f>SUM(R201:R227)</f>
        <v>1.19676</v>
      </c>
      <c r="T200" s="349">
        <f>SUM(T201:T227)</f>
        <v>0.40722999999999998</v>
      </c>
      <c r="U200" s="380"/>
      <c r="AR200" s="345" t="s">
        <v>47</v>
      </c>
      <c r="AT200" s="351" t="s">
        <v>514</v>
      </c>
      <c r="AU200" s="351" t="s">
        <v>45</v>
      </c>
      <c r="AY200" s="345" t="s">
        <v>2874</v>
      </c>
      <c r="BK200" s="352">
        <f>SUM(BK201:BK227)</f>
        <v>0</v>
      </c>
    </row>
    <row r="201" spans="2:65" s="291" customFormat="1" ht="24.4" customHeight="1" x14ac:dyDescent="0.2">
      <c r="B201" s="355"/>
      <c r="C201" s="533" t="s">
        <v>3721</v>
      </c>
      <c r="D201" s="533" t="s">
        <v>516</v>
      </c>
      <c r="E201" s="534" t="s">
        <v>4189</v>
      </c>
      <c r="F201" s="535" t="s">
        <v>3859</v>
      </c>
      <c r="G201" s="536" t="s">
        <v>223</v>
      </c>
      <c r="H201" s="537">
        <v>30</v>
      </c>
      <c r="I201" s="560"/>
      <c r="J201" s="356">
        <f t="shared" ref="J201:J227" si="30">ROUND(I201*H201,2)</f>
        <v>0</v>
      </c>
      <c r="K201" s="535" t="s">
        <v>771</v>
      </c>
      <c r="L201" s="292"/>
      <c r="M201" s="561" t="s">
        <v>771</v>
      </c>
      <c r="N201" s="358" t="s">
        <v>2877</v>
      </c>
      <c r="P201" s="359">
        <f t="shared" ref="P201:P227" si="31">O201*H201</f>
        <v>0</v>
      </c>
      <c r="Q201" s="359">
        <v>0</v>
      </c>
      <c r="R201" s="359">
        <f t="shared" ref="R201:R227" si="32">Q201*H201</f>
        <v>0</v>
      </c>
      <c r="S201" s="359">
        <v>0</v>
      </c>
      <c r="T201" s="359">
        <f t="shared" ref="T201:T227" si="33">S201*H201</f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2874</v>
      </c>
      <c r="BE201" s="362">
        <f t="shared" ref="BE201:BE227" si="34">IF(N201="základní",J201,0)</f>
        <v>0</v>
      </c>
      <c r="BF201" s="362">
        <f t="shared" ref="BF201:BF227" si="35">IF(N201="snížená",J201,0)</f>
        <v>0</v>
      </c>
      <c r="BG201" s="362">
        <f t="shared" ref="BG201:BG227" si="36">IF(N201="zákl. přenesená",J201,0)</f>
        <v>0</v>
      </c>
      <c r="BH201" s="362">
        <f t="shared" ref="BH201:BH227" si="37">IF(N201="sníž. přenesená",J201,0)</f>
        <v>0</v>
      </c>
      <c r="BI201" s="362">
        <f t="shared" ref="BI201:BI227" si="38">IF(N201="nulová",J201,0)</f>
        <v>0</v>
      </c>
      <c r="BJ201" s="284" t="s">
        <v>45</v>
      </c>
      <c r="BK201" s="362">
        <f t="shared" ref="BK201:BK227" si="39">ROUND(I201*H201,2)</f>
        <v>0</v>
      </c>
      <c r="BL201" s="284" t="s">
        <v>2222</v>
      </c>
      <c r="BM201" s="361" t="s">
        <v>4190</v>
      </c>
    </row>
    <row r="202" spans="2:65" s="291" customFormat="1" ht="16.5" customHeight="1" x14ac:dyDescent="0.2">
      <c r="B202" s="355"/>
      <c r="C202" s="533" t="s">
        <v>3768</v>
      </c>
      <c r="D202" s="533" t="s">
        <v>516</v>
      </c>
      <c r="E202" s="534" t="s">
        <v>627</v>
      </c>
      <c r="F202" s="535" t="s">
        <v>628</v>
      </c>
      <c r="G202" s="536" t="s">
        <v>303</v>
      </c>
      <c r="H202" s="537">
        <v>17</v>
      </c>
      <c r="I202" s="560"/>
      <c r="J202" s="356">
        <f t="shared" si="30"/>
        <v>0</v>
      </c>
      <c r="K202" s="535" t="s">
        <v>771</v>
      </c>
      <c r="L202" s="292"/>
      <c r="M202" s="561" t="s">
        <v>771</v>
      </c>
      <c r="N202" s="358" t="s">
        <v>2877</v>
      </c>
      <c r="P202" s="359">
        <f t="shared" si="31"/>
        <v>0</v>
      </c>
      <c r="Q202" s="359">
        <v>0</v>
      </c>
      <c r="R202" s="359">
        <f t="shared" si="32"/>
        <v>0</v>
      </c>
      <c r="S202" s="359">
        <v>0</v>
      </c>
      <c r="T202" s="359">
        <f t="shared" si="33"/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2874</v>
      </c>
      <c r="BE202" s="362">
        <f t="shared" si="34"/>
        <v>0</v>
      </c>
      <c r="BF202" s="362">
        <f t="shared" si="35"/>
        <v>0</v>
      </c>
      <c r="BG202" s="362">
        <f t="shared" si="36"/>
        <v>0</v>
      </c>
      <c r="BH202" s="362">
        <f t="shared" si="37"/>
        <v>0</v>
      </c>
      <c r="BI202" s="362">
        <f t="shared" si="38"/>
        <v>0</v>
      </c>
      <c r="BJ202" s="284" t="s">
        <v>45</v>
      </c>
      <c r="BK202" s="362">
        <f t="shared" si="39"/>
        <v>0</v>
      </c>
      <c r="BL202" s="284" t="s">
        <v>2222</v>
      </c>
      <c r="BM202" s="361" t="s">
        <v>4191</v>
      </c>
    </row>
    <row r="203" spans="2:65" s="291" customFormat="1" ht="24.4" customHeight="1" x14ac:dyDescent="0.2">
      <c r="B203" s="355"/>
      <c r="C203" s="533" t="s">
        <v>3987</v>
      </c>
      <c r="D203" s="533" t="s">
        <v>516</v>
      </c>
      <c r="E203" s="534" t="s">
        <v>629</v>
      </c>
      <c r="F203" s="535" t="s">
        <v>630</v>
      </c>
      <c r="G203" s="536" t="s">
        <v>303</v>
      </c>
      <c r="H203" s="537">
        <v>3</v>
      </c>
      <c r="I203" s="560"/>
      <c r="J203" s="356">
        <f t="shared" si="30"/>
        <v>0</v>
      </c>
      <c r="K203" s="535" t="s">
        <v>771</v>
      </c>
      <c r="L203" s="292"/>
      <c r="M203" s="561" t="s">
        <v>771</v>
      </c>
      <c r="N203" s="358" t="s">
        <v>2877</v>
      </c>
      <c r="P203" s="359">
        <f t="shared" si="31"/>
        <v>0</v>
      </c>
      <c r="Q203" s="359">
        <v>0</v>
      </c>
      <c r="R203" s="359">
        <f t="shared" si="32"/>
        <v>0</v>
      </c>
      <c r="S203" s="359">
        <v>0</v>
      </c>
      <c r="T203" s="359">
        <f t="shared" si="3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2874</v>
      </c>
      <c r="BE203" s="362">
        <f t="shared" si="34"/>
        <v>0</v>
      </c>
      <c r="BF203" s="362">
        <f t="shared" si="35"/>
        <v>0</v>
      </c>
      <c r="BG203" s="362">
        <f t="shared" si="36"/>
        <v>0</v>
      </c>
      <c r="BH203" s="362">
        <f t="shared" si="37"/>
        <v>0</v>
      </c>
      <c r="BI203" s="362">
        <f t="shared" si="38"/>
        <v>0</v>
      </c>
      <c r="BJ203" s="284" t="s">
        <v>45</v>
      </c>
      <c r="BK203" s="362">
        <f t="shared" si="39"/>
        <v>0</v>
      </c>
      <c r="BL203" s="284" t="s">
        <v>2222</v>
      </c>
      <c r="BM203" s="361" t="s">
        <v>4192</v>
      </c>
    </row>
    <row r="204" spans="2:65" s="291" customFormat="1" ht="16.5" customHeight="1" x14ac:dyDescent="0.2">
      <c r="B204" s="355"/>
      <c r="C204" s="533" t="s">
        <v>3990</v>
      </c>
      <c r="D204" s="533" t="s">
        <v>516</v>
      </c>
      <c r="E204" s="534" t="s">
        <v>631</v>
      </c>
      <c r="F204" s="535" t="s">
        <v>1702</v>
      </c>
      <c r="G204" s="536" t="s">
        <v>97</v>
      </c>
      <c r="H204" s="537">
        <v>11</v>
      </c>
      <c r="I204" s="560"/>
      <c r="J204" s="356">
        <f t="shared" si="30"/>
        <v>0</v>
      </c>
      <c r="K204" s="535" t="s">
        <v>519</v>
      </c>
      <c r="L204" s="292"/>
      <c r="M204" s="561" t="s">
        <v>771</v>
      </c>
      <c r="N204" s="358" t="s">
        <v>2877</v>
      </c>
      <c r="P204" s="359">
        <f t="shared" si="31"/>
        <v>0</v>
      </c>
      <c r="Q204" s="359">
        <v>0</v>
      </c>
      <c r="R204" s="359">
        <f t="shared" si="32"/>
        <v>0</v>
      </c>
      <c r="S204" s="359">
        <v>1.933E-2</v>
      </c>
      <c r="T204" s="359">
        <f t="shared" si="33"/>
        <v>0.21262999999999999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2874</v>
      </c>
      <c r="BE204" s="362">
        <f t="shared" si="34"/>
        <v>0</v>
      </c>
      <c r="BF204" s="362">
        <f t="shared" si="35"/>
        <v>0</v>
      </c>
      <c r="BG204" s="362">
        <f t="shared" si="36"/>
        <v>0</v>
      </c>
      <c r="BH204" s="362">
        <f t="shared" si="37"/>
        <v>0</v>
      </c>
      <c r="BI204" s="362">
        <f t="shared" si="38"/>
        <v>0</v>
      </c>
      <c r="BJ204" s="284" t="s">
        <v>45</v>
      </c>
      <c r="BK204" s="362">
        <f t="shared" si="39"/>
        <v>0</v>
      </c>
      <c r="BL204" s="284" t="s">
        <v>2222</v>
      </c>
      <c r="BM204" s="361" t="s">
        <v>4193</v>
      </c>
    </row>
    <row r="205" spans="2:65" s="291" customFormat="1" ht="21.75" customHeight="1" x14ac:dyDescent="0.2">
      <c r="B205" s="355"/>
      <c r="C205" s="533" t="s">
        <v>3939</v>
      </c>
      <c r="D205" s="533" t="s">
        <v>516</v>
      </c>
      <c r="E205" s="534" t="s">
        <v>633</v>
      </c>
      <c r="F205" s="535" t="s">
        <v>1703</v>
      </c>
      <c r="G205" s="536" t="s">
        <v>99</v>
      </c>
      <c r="H205" s="537">
        <v>12</v>
      </c>
      <c r="I205" s="560"/>
      <c r="J205" s="356">
        <f t="shared" si="30"/>
        <v>0</v>
      </c>
      <c r="K205" s="535" t="s">
        <v>519</v>
      </c>
      <c r="L205" s="292"/>
      <c r="M205" s="561" t="s">
        <v>771</v>
      </c>
      <c r="N205" s="358" t="s">
        <v>2877</v>
      </c>
      <c r="P205" s="359">
        <f t="shared" si="31"/>
        <v>0</v>
      </c>
      <c r="Q205" s="359">
        <v>1.1900000000000001E-3</v>
      </c>
      <c r="R205" s="359">
        <f t="shared" si="32"/>
        <v>1.4280000000000001E-2</v>
      </c>
      <c r="S205" s="359">
        <v>0</v>
      </c>
      <c r="T205" s="359">
        <f t="shared" si="3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2874</v>
      </c>
      <c r="BE205" s="362">
        <f t="shared" si="34"/>
        <v>0</v>
      </c>
      <c r="BF205" s="362">
        <f t="shared" si="35"/>
        <v>0</v>
      </c>
      <c r="BG205" s="362">
        <f t="shared" si="36"/>
        <v>0</v>
      </c>
      <c r="BH205" s="362">
        <f t="shared" si="37"/>
        <v>0</v>
      </c>
      <c r="BI205" s="362">
        <f t="shared" si="38"/>
        <v>0</v>
      </c>
      <c r="BJ205" s="284" t="s">
        <v>45</v>
      </c>
      <c r="BK205" s="362">
        <f t="shared" si="39"/>
        <v>0</v>
      </c>
      <c r="BL205" s="284" t="s">
        <v>2222</v>
      </c>
      <c r="BM205" s="361" t="s">
        <v>4194</v>
      </c>
    </row>
    <row r="206" spans="2:65" s="291" customFormat="1" ht="24.4" customHeight="1" x14ac:dyDescent="0.2">
      <c r="B206" s="355"/>
      <c r="C206" s="538" t="s">
        <v>3772</v>
      </c>
      <c r="D206" s="538" t="s">
        <v>550</v>
      </c>
      <c r="E206" s="539" t="s">
        <v>635</v>
      </c>
      <c r="F206" s="540" t="s">
        <v>636</v>
      </c>
      <c r="G206" s="541" t="s">
        <v>99</v>
      </c>
      <c r="H206" s="542">
        <v>3</v>
      </c>
      <c r="I206" s="563"/>
      <c r="J206" s="365">
        <f t="shared" si="30"/>
        <v>0</v>
      </c>
      <c r="K206" s="540" t="s">
        <v>519</v>
      </c>
      <c r="L206" s="366"/>
      <c r="M206" s="564" t="s">
        <v>771</v>
      </c>
      <c r="N206" s="368" t="s">
        <v>2877</v>
      </c>
      <c r="P206" s="359">
        <f t="shared" si="31"/>
        <v>0</v>
      </c>
      <c r="Q206" s="359">
        <v>2.1899999999999999E-2</v>
      </c>
      <c r="R206" s="359">
        <f t="shared" si="32"/>
        <v>6.5699999999999995E-2</v>
      </c>
      <c r="S206" s="359">
        <v>0</v>
      </c>
      <c r="T206" s="359">
        <f t="shared" si="33"/>
        <v>0</v>
      </c>
      <c r="U206" s="382" t="s">
        <v>771</v>
      </c>
      <c r="AR206" s="361" t="s">
        <v>2918</v>
      </c>
      <c r="AT206" s="361" t="s">
        <v>550</v>
      </c>
      <c r="AU206" s="361" t="s">
        <v>47</v>
      </c>
      <c r="AY206" s="284" t="s">
        <v>2874</v>
      </c>
      <c r="BE206" s="362">
        <f t="shared" si="34"/>
        <v>0</v>
      </c>
      <c r="BF206" s="362">
        <f t="shared" si="35"/>
        <v>0</v>
      </c>
      <c r="BG206" s="362">
        <f t="shared" si="36"/>
        <v>0</v>
      </c>
      <c r="BH206" s="362">
        <f t="shared" si="37"/>
        <v>0</v>
      </c>
      <c r="BI206" s="362">
        <f t="shared" si="38"/>
        <v>0</v>
      </c>
      <c r="BJ206" s="284" t="s">
        <v>45</v>
      </c>
      <c r="BK206" s="362">
        <f t="shared" si="39"/>
        <v>0</v>
      </c>
      <c r="BL206" s="284" t="s">
        <v>2222</v>
      </c>
      <c r="BM206" s="361" t="s">
        <v>4195</v>
      </c>
    </row>
    <row r="207" spans="2:65" s="291" customFormat="1" ht="24.4" customHeight="1" x14ac:dyDescent="0.2">
      <c r="B207" s="355"/>
      <c r="C207" s="538" t="s">
        <v>3969</v>
      </c>
      <c r="D207" s="538" t="s">
        <v>550</v>
      </c>
      <c r="E207" s="539" t="s">
        <v>637</v>
      </c>
      <c r="F207" s="540" t="s">
        <v>638</v>
      </c>
      <c r="G207" s="541" t="s">
        <v>99</v>
      </c>
      <c r="H207" s="542">
        <v>9</v>
      </c>
      <c r="I207" s="563"/>
      <c r="J207" s="365">
        <f t="shared" si="30"/>
        <v>0</v>
      </c>
      <c r="K207" s="540" t="s">
        <v>519</v>
      </c>
      <c r="L207" s="366"/>
      <c r="M207" s="564" t="s">
        <v>771</v>
      </c>
      <c r="N207" s="368" t="s">
        <v>2877</v>
      </c>
      <c r="P207" s="359">
        <f t="shared" si="31"/>
        <v>0</v>
      </c>
      <c r="Q207" s="359">
        <v>1.4999999999999999E-2</v>
      </c>
      <c r="R207" s="359">
        <f t="shared" si="32"/>
        <v>0.13500000000000001</v>
      </c>
      <c r="S207" s="359">
        <v>0</v>
      </c>
      <c r="T207" s="359">
        <f t="shared" si="33"/>
        <v>0</v>
      </c>
      <c r="U207" s="382" t="s">
        <v>771</v>
      </c>
      <c r="AR207" s="361" t="s">
        <v>2918</v>
      </c>
      <c r="AT207" s="361" t="s">
        <v>550</v>
      </c>
      <c r="AU207" s="361" t="s">
        <v>47</v>
      </c>
      <c r="AY207" s="284" t="s">
        <v>2874</v>
      </c>
      <c r="BE207" s="362">
        <f t="shared" si="34"/>
        <v>0</v>
      </c>
      <c r="BF207" s="362">
        <f t="shared" si="35"/>
        <v>0</v>
      </c>
      <c r="BG207" s="362">
        <f t="shared" si="36"/>
        <v>0</v>
      </c>
      <c r="BH207" s="362">
        <f t="shared" si="37"/>
        <v>0</v>
      </c>
      <c r="BI207" s="362">
        <f t="shared" si="38"/>
        <v>0</v>
      </c>
      <c r="BJ207" s="284" t="s">
        <v>45</v>
      </c>
      <c r="BK207" s="362">
        <f t="shared" si="39"/>
        <v>0</v>
      </c>
      <c r="BL207" s="284" t="s">
        <v>2222</v>
      </c>
      <c r="BM207" s="361" t="s">
        <v>4196</v>
      </c>
    </row>
    <row r="208" spans="2:65" s="291" customFormat="1" ht="16.5" customHeight="1" x14ac:dyDescent="0.2">
      <c r="B208" s="355"/>
      <c r="C208" s="533" t="s">
        <v>3779</v>
      </c>
      <c r="D208" s="533" t="s">
        <v>516</v>
      </c>
      <c r="E208" s="534" t="s">
        <v>639</v>
      </c>
      <c r="F208" s="535" t="s">
        <v>1704</v>
      </c>
      <c r="G208" s="536" t="s">
        <v>99</v>
      </c>
      <c r="H208" s="537">
        <v>12</v>
      </c>
      <c r="I208" s="560"/>
      <c r="J208" s="356">
        <f t="shared" si="30"/>
        <v>0</v>
      </c>
      <c r="K208" s="535" t="s">
        <v>519</v>
      </c>
      <c r="L208" s="292"/>
      <c r="M208" s="561" t="s">
        <v>771</v>
      </c>
      <c r="N208" s="358" t="s">
        <v>2877</v>
      </c>
      <c r="P208" s="359">
        <f t="shared" si="31"/>
        <v>0</v>
      </c>
      <c r="Q208" s="359">
        <v>0</v>
      </c>
      <c r="R208" s="359">
        <f t="shared" si="32"/>
        <v>0</v>
      </c>
      <c r="S208" s="359">
        <v>0</v>
      </c>
      <c r="T208" s="359">
        <f t="shared" si="33"/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2874</v>
      </c>
      <c r="BE208" s="362">
        <f t="shared" si="34"/>
        <v>0</v>
      </c>
      <c r="BF208" s="362">
        <f t="shared" si="35"/>
        <v>0</v>
      </c>
      <c r="BG208" s="362">
        <f t="shared" si="36"/>
        <v>0</v>
      </c>
      <c r="BH208" s="362">
        <f t="shared" si="37"/>
        <v>0</v>
      </c>
      <c r="BI208" s="362">
        <f t="shared" si="38"/>
        <v>0</v>
      </c>
      <c r="BJ208" s="284" t="s">
        <v>45</v>
      </c>
      <c r="BK208" s="362">
        <f t="shared" si="39"/>
        <v>0</v>
      </c>
      <c r="BL208" s="284" t="s">
        <v>2222</v>
      </c>
      <c r="BM208" s="361" t="s">
        <v>4197</v>
      </c>
    </row>
    <row r="209" spans="2:65" s="291" customFormat="1" ht="16.5" customHeight="1" x14ac:dyDescent="0.2">
      <c r="B209" s="355"/>
      <c r="C209" s="538" t="s">
        <v>2938</v>
      </c>
      <c r="D209" s="538" t="s">
        <v>550</v>
      </c>
      <c r="E209" s="539" t="s">
        <v>641</v>
      </c>
      <c r="F209" s="540" t="s">
        <v>642</v>
      </c>
      <c r="G209" s="541" t="s">
        <v>99</v>
      </c>
      <c r="H209" s="542">
        <v>12</v>
      </c>
      <c r="I209" s="563"/>
      <c r="J209" s="365">
        <f t="shared" si="30"/>
        <v>0</v>
      </c>
      <c r="K209" s="540" t="s">
        <v>519</v>
      </c>
      <c r="L209" s="366"/>
      <c r="M209" s="564" t="s">
        <v>771</v>
      </c>
      <c r="N209" s="368" t="s">
        <v>2877</v>
      </c>
      <c r="P209" s="359">
        <f t="shared" si="31"/>
        <v>0</v>
      </c>
      <c r="Q209" s="359">
        <v>1.2800000000000001E-3</v>
      </c>
      <c r="R209" s="359">
        <f t="shared" si="32"/>
        <v>1.5360000000000002E-2</v>
      </c>
      <c r="S209" s="359">
        <v>0</v>
      </c>
      <c r="T209" s="359">
        <f t="shared" si="33"/>
        <v>0</v>
      </c>
      <c r="U209" s="382" t="s">
        <v>771</v>
      </c>
      <c r="AR209" s="361" t="s">
        <v>2918</v>
      </c>
      <c r="AT209" s="361" t="s">
        <v>550</v>
      </c>
      <c r="AU209" s="361" t="s">
        <v>47</v>
      </c>
      <c r="AY209" s="284" t="s">
        <v>2874</v>
      </c>
      <c r="BE209" s="362">
        <f t="shared" si="34"/>
        <v>0</v>
      </c>
      <c r="BF209" s="362">
        <f t="shared" si="35"/>
        <v>0</v>
      </c>
      <c r="BG209" s="362">
        <f t="shared" si="36"/>
        <v>0</v>
      </c>
      <c r="BH209" s="362">
        <f t="shared" si="37"/>
        <v>0</v>
      </c>
      <c r="BI209" s="362">
        <f t="shared" si="38"/>
        <v>0</v>
      </c>
      <c r="BJ209" s="284" t="s">
        <v>45</v>
      </c>
      <c r="BK209" s="362">
        <f t="shared" si="39"/>
        <v>0</v>
      </c>
      <c r="BL209" s="284" t="s">
        <v>2222</v>
      </c>
      <c r="BM209" s="361" t="s">
        <v>4198</v>
      </c>
    </row>
    <row r="210" spans="2:65" s="291" customFormat="1" ht="24.4" customHeight="1" x14ac:dyDescent="0.2">
      <c r="B210" s="355"/>
      <c r="C210" s="533" t="s">
        <v>3784</v>
      </c>
      <c r="D210" s="533" t="s">
        <v>516</v>
      </c>
      <c r="E210" s="534" t="s">
        <v>643</v>
      </c>
      <c r="F210" s="535" t="s">
        <v>1705</v>
      </c>
      <c r="G210" s="536" t="s">
        <v>97</v>
      </c>
      <c r="H210" s="537">
        <v>8</v>
      </c>
      <c r="I210" s="560"/>
      <c r="J210" s="356">
        <f t="shared" si="30"/>
        <v>0</v>
      </c>
      <c r="K210" s="535" t="s">
        <v>519</v>
      </c>
      <c r="L210" s="292"/>
      <c r="M210" s="561" t="s">
        <v>771</v>
      </c>
      <c r="N210" s="358" t="s">
        <v>2877</v>
      </c>
      <c r="P210" s="359">
        <f t="shared" si="31"/>
        <v>0</v>
      </c>
      <c r="Q210" s="359">
        <v>1.6080000000000001E-2</v>
      </c>
      <c r="R210" s="359">
        <f t="shared" si="32"/>
        <v>0.12864</v>
      </c>
      <c r="S210" s="359">
        <v>0</v>
      </c>
      <c r="T210" s="359">
        <f t="shared" si="3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2874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2222</v>
      </c>
      <c r="BM210" s="361" t="s">
        <v>4199</v>
      </c>
    </row>
    <row r="211" spans="2:65" s="291" customFormat="1" ht="16.5" customHeight="1" x14ac:dyDescent="0.2">
      <c r="B211" s="355"/>
      <c r="C211" s="533" t="s">
        <v>4049</v>
      </c>
      <c r="D211" s="533" t="s">
        <v>516</v>
      </c>
      <c r="E211" s="534" t="s">
        <v>5019</v>
      </c>
      <c r="F211" s="535" t="s">
        <v>5020</v>
      </c>
      <c r="G211" s="536" t="s">
        <v>99</v>
      </c>
      <c r="H211" s="537">
        <v>1</v>
      </c>
      <c r="I211" s="560"/>
      <c r="J211" s="356">
        <f t="shared" si="30"/>
        <v>0</v>
      </c>
      <c r="K211" s="535" t="s">
        <v>771</v>
      </c>
      <c r="L211" s="292"/>
      <c r="M211" s="561" t="s">
        <v>771</v>
      </c>
      <c r="N211" s="358" t="s">
        <v>2877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2874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2222</v>
      </c>
      <c r="BM211" s="361" t="s">
        <v>5068</v>
      </c>
    </row>
    <row r="212" spans="2:65" s="291" customFormat="1" ht="37.9" customHeight="1" x14ac:dyDescent="0.2">
      <c r="B212" s="355"/>
      <c r="C212" s="533" t="s">
        <v>3737</v>
      </c>
      <c r="D212" s="533" t="s">
        <v>516</v>
      </c>
      <c r="E212" s="534" t="s">
        <v>5069</v>
      </c>
      <c r="F212" s="535" t="s">
        <v>5070</v>
      </c>
      <c r="G212" s="536" t="s">
        <v>97</v>
      </c>
      <c r="H212" s="537">
        <v>4</v>
      </c>
      <c r="I212" s="560"/>
      <c r="J212" s="356">
        <f t="shared" si="30"/>
        <v>0</v>
      </c>
      <c r="K212" s="535" t="s">
        <v>771</v>
      </c>
      <c r="L212" s="292"/>
      <c r="M212" s="561" t="s">
        <v>771</v>
      </c>
      <c r="N212" s="358" t="s">
        <v>2877</v>
      </c>
      <c r="P212" s="359">
        <f t="shared" si="31"/>
        <v>0</v>
      </c>
      <c r="Q212" s="359">
        <v>5.9409999999999998E-2</v>
      </c>
      <c r="R212" s="359">
        <f t="shared" si="32"/>
        <v>0.23763999999999999</v>
      </c>
      <c r="S212" s="359">
        <v>0</v>
      </c>
      <c r="T212" s="359">
        <f t="shared" si="33"/>
        <v>0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2874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2222</v>
      </c>
      <c r="BM212" s="361" t="s">
        <v>5071</v>
      </c>
    </row>
    <row r="213" spans="2:65" s="291" customFormat="1" ht="21.75" customHeight="1" x14ac:dyDescent="0.2">
      <c r="B213" s="355"/>
      <c r="C213" s="533" t="s">
        <v>3733</v>
      </c>
      <c r="D213" s="533" t="s">
        <v>516</v>
      </c>
      <c r="E213" s="534" t="s">
        <v>5015</v>
      </c>
      <c r="F213" s="535" t="s">
        <v>5072</v>
      </c>
      <c r="G213" s="536" t="s">
        <v>99</v>
      </c>
      <c r="H213" s="537">
        <v>30</v>
      </c>
      <c r="I213" s="560"/>
      <c r="J213" s="356">
        <f t="shared" si="30"/>
        <v>0</v>
      </c>
      <c r="K213" s="535" t="s">
        <v>771</v>
      </c>
      <c r="L213" s="292"/>
      <c r="M213" s="561" t="s">
        <v>771</v>
      </c>
      <c r="N213" s="358" t="s">
        <v>2877</v>
      </c>
      <c r="P213" s="359">
        <f t="shared" si="31"/>
        <v>0</v>
      </c>
      <c r="Q213" s="359">
        <v>0</v>
      </c>
      <c r="R213" s="359">
        <f t="shared" si="32"/>
        <v>0</v>
      </c>
      <c r="S213" s="359">
        <v>0</v>
      </c>
      <c r="T213" s="359">
        <f t="shared" si="33"/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2874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2222</v>
      </c>
      <c r="BM213" s="361" t="s">
        <v>5073</v>
      </c>
    </row>
    <row r="214" spans="2:65" s="291" customFormat="1" ht="16.5" customHeight="1" x14ac:dyDescent="0.2">
      <c r="B214" s="355"/>
      <c r="C214" s="533" t="s">
        <v>4108</v>
      </c>
      <c r="D214" s="533" t="s">
        <v>516</v>
      </c>
      <c r="E214" s="534" t="s">
        <v>645</v>
      </c>
      <c r="F214" s="535" t="s">
        <v>1706</v>
      </c>
      <c r="G214" s="536" t="s">
        <v>97</v>
      </c>
      <c r="H214" s="537">
        <v>10</v>
      </c>
      <c r="I214" s="560"/>
      <c r="J214" s="356">
        <f t="shared" si="30"/>
        <v>0</v>
      </c>
      <c r="K214" s="535" t="s">
        <v>519</v>
      </c>
      <c r="L214" s="292"/>
      <c r="M214" s="561" t="s">
        <v>771</v>
      </c>
      <c r="N214" s="358" t="s">
        <v>2877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1.9460000000000002E-2</v>
      </c>
      <c r="T214" s="359">
        <f t="shared" si="33"/>
        <v>0.19460000000000002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2874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4200</v>
      </c>
    </row>
    <row r="215" spans="2:65" s="291" customFormat="1" ht="24.4" customHeight="1" x14ac:dyDescent="0.2">
      <c r="B215" s="355"/>
      <c r="C215" s="533" t="s">
        <v>3792</v>
      </c>
      <c r="D215" s="533" t="s">
        <v>516</v>
      </c>
      <c r="E215" s="534" t="s">
        <v>647</v>
      </c>
      <c r="F215" s="535" t="s">
        <v>1707</v>
      </c>
      <c r="G215" s="536" t="s">
        <v>97</v>
      </c>
      <c r="H215" s="537">
        <v>27</v>
      </c>
      <c r="I215" s="560"/>
      <c r="J215" s="356">
        <f t="shared" si="30"/>
        <v>0</v>
      </c>
      <c r="K215" s="535" t="s">
        <v>519</v>
      </c>
      <c r="L215" s="292"/>
      <c r="M215" s="561" t="s">
        <v>771</v>
      </c>
      <c r="N215" s="358" t="s">
        <v>2877</v>
      </c>
      <c r="P215" s="359">
        <f t="shared" si="31"/>
        <v>0</v>
      </c>
      <c r="Q215" s="359">
        <v>1.4970000000000001E-2</v>
      </c>
      <c r="R215" s="359">
        <f t="shared" si="32"/>
        <v>0.40418999999999999</v>
      </c>
      <c r="S215" s="359">
        <v>0</v>
      </c>
      <c r="T215" s="359">
        <f t="shared" si="33"/>
        <v>0</v>
      </c>
      <c r="U215" s="382" t="s">
        <v>771</v>
      </c>
      <c r="AR215" s="361" t="s">
        <v>2222</v>
      </c>
      <c r="AT215" s="361" t="s">
        <v>516</v>
      </c>
      <c r="AU215" s="361" t="s">
        <v>47</v>
      </c>
      <c r="AY215" s="284" t="s">
        <v>2874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4201</v>
      </c>
    </row>
    <row r="216" spans="2:65" s="291" customFormat="1" ht="24.4" customHeight="1" x14ac:dyDescent="0.2">
      <c r="B216" s="355"/>
      <c r="C216" s="533" t="s">
        <v>3795</v>
      </c>
      <c r="D216" s="533" t="s">
        <v>516</v>
      </c>
      <c r="E216" s="534" t="s">
        <v>649</v>
      </c>
      <c r="F216" s="535" t="s">
        <v>1708</v>
      </c>
      <c r="G216" s="536" t="s">
        <v>97</v>
      </c>
      <c r="H216" s="537">
        <v>3</v>
      </c>
      <c r="I216" s="560"/>
      <c r="J216" s="356">
        <f t="shared" si="30"/>
        <v>0</v>
      </c>
      <c r="K216" s="535" t="s">
        <v>519</v>
      </c>
      <c r="L216" s="292"/>
      <c r="M216" s="561" t="s">
        <v>771</v>
      </c>
      <c r="N216" s="358" t="s">
        <v>2877</v>
      </c>
      <c r="P216" s="359">
        <f t="shared" si="31"/>
        <v>0</v>
      </c>
      <c r="Q216" s="359">
        <v>1.797E-2</v>
      </c>
      <c r="R216" s="359">
        <f t="shared" si="32"/>
        <v>5.391E-2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2874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4202</v>
      </c>
    </row>
    <row r="217" spans="2:65" s="291" customFormat="1" ht="24.4" customHeight="1" x14ac:dyDescent="0.2">
      <c r="B217" s="355"/>
      <c r="C217" s="533" t="s">
        <v>4203</v>
      </c>
      <c r="D217" s="533" t="s">
        <v>516</v>
      </c>
      <c r="E217" s="534" t="s">
        <v>651</v>
      </c>
      <c r="F217" s="535" t="s">
        <v>1709</v>
      </c>
      <c r="G217" s="536" t="s">
        <v>97</v>
      </c>
      <c r="H217" s="537">
        <v>3</v>
      </c>
      <c r="I217" s="560"/>
      <c r="J217" s="356">
        <f t="shared" si="30"/>
        <v>0</v>
      </c>
      <c r="K217" s="535" t="s">
        <v>519</v>
      </c>
      <c r="L217" s="292"/>
      <c r="M217" s="561" t="s">
        <v>771</v>
      </c>
      <c r="N217" s="358" t="s">
        <v>2877</v>
      </c>
      <c r="P217" s="359">
        <f t="shared" si="31"/>
        <v>0</v>
      </c>
      <c r="Q217" s="359">
        <v>7.5000000000000002E-4</v>
      </c>
      <c r="R217" s="359">
        <f t="shared" si="32"/>
        <v>2.2500000000000003E-3</v>
      </c>
      <c r="S217" s="359">
        <v>0</v>
      </c>
      <c r="T217" s="359">
        <f t="shared" si="33"/>
        <v>0</v>
      </c>
      <c r="U217" s="382" t="s">
        <v>771</v>
      </c>
      <c r="AR217" s="361" t="s">
        <v>2222</v>
      </c>
      <c r="AT217" s="361" t="s">
        <v>516</v>
      </c>
      <c r="AU217" s="361" t="s">
        <v>47</v>
      </c>
      <c r="AY217" s="284" t="s">
        <v>2874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4204</v>
      </c>
    </row>
    <row r="218" spans="2:65" s="291" customFormat="1" ht="24.4" customHeight="1" x14ac:dyDescent="0.2">
      <c r="B218" s="355"/>
      <c r="C218" s="533" t="s">
        <v>4205</v>
      </c>
      <c r="D218" s="533" t="s">
        <v>516</v>
      </c>
      <c r="E218" s="534" t="s">
        <v>653</v>
      </c>
      <c r="F218" s="535" t="s">
        <v>1710</v>
      </c>
      <c r="G218" s="536" t="s">
        <v>97</v>
      </c>
      <c r="H218" s="537">
        <v>3</v>
      </c>
      <c r="I218" s="560"/>
      <c r="J218" s="356">
        <f t="shared" si="30"/>
        <v>0</v>
      </c>
      <c r="K218" s="535" t="s">
        <v>519</v>
      </c>
      <c r="L218" s="292"/>
      <c r="M218" s="561" t="s">
        <v>771</v>
      </c>
      <c r="N218" s="358" t="s">
        <v>2877</v>
      </c>
      <c r="P218" s="359">
        <f t="shared" si="31"/>
        <v>0</v>
      </c>
      <c r="Q218" s="359">
        <v>7.5000000000000002E-4</v>
      </c>
      <c r="R218" s="359">
        <f t="shared" si="32"/>
        <v>2.2500000000000003E-3</v>
      </c>
      <c r="S218" s="359">
        <v>0</v>
      </c>
      <c r="T218" s="359">
        <f t="shared" si="33"/>
        <v>0</v>
      </c>
      <c r="U218" s="382" t="s">
        <v>771</v>
      </c>
      <c r="AR218" s="361" t="s">
        <v>2222</v>
      </c>
      <c r="AT218" s="361" t="s">
        <v>516</v>
      </c>
      <c r="AU218" s="361" t="s">
        <v>47</v>
      </c>
      <c r="AY218" s="284" t="s">
        <v>2874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4206</v>
      </c>
    </row>
    <row r="219" spans="2:65" s="291" customFormat="1" ht="16.5" customHeight="1" x14ac:dyDescent="0.2">
      <c r="B219" s="355"/>
      <c r="C219" s="533" t="s">
        <v>2830</v>
      </c>
      <c r="D219" s="533" t="s">
        <v>516</v>
      </c>
      <c r="E219" s="534" t="s">
        <v>655</v>
      </c>
      <c r="F219" s="535" t="s">
        <v>1711</v>
      </c>
      <c r="G219" s="536" t="s">
        <v>97</v>
      </c>
      <c r="H219" s="537">
        <v>1</v>
      </c>
      <c r="I219" s="560"/>
      <c r="J219" s="356">
        <f t="shared" si="30"/>
        <v>0</v>
      </c>
      <c r="K219" s="535" t="s">
        <v>519</v>
      </c>
      <c r="L219" s="292"/>
      <c r="M219" s="561" t="s">
        <v>771</v>
      </c>
      <c r="N219" s="358" t="s">
        <v>2877</v>
      </c>
      <c r="P219" s="359">
        <f t="shared" si="31"/>
        <v>0</v>
      </c>
      <c r="Q219" s="359">
        <v>4.2999999999999999E-4</v>
      </c>
      <c r="R219" s="359">
        <f t="shared" si="32"/>
        <v>4.2999999999999999E-4</v>
      </c>
      <c r="S219" s="359">
        <v>0</v>
      </c>
      <c r="T219" s="359">
        <f t="shared" si="33"/>
        <v>0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2874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4207</v>
      </c>
    </row>
    <row r="220" spans="2:65" s="291" customFormat="1" ht="16.5" customHeight="1" x14ac:dyDescent="0.2">
      <c r="B220" s="355"/>
      <c r="C220" s="538" t="s">
        <v>4041</v>
      </c>
      <c r="D220" s="538" t="s">
        <v>550</v>
      </c>
      <c r="E220" s="539" t="s">
        <v>657</v>
      </c>
      <c r="F220" s="540" t="s">
        <v>658</v>
      </c>
      <c r="G220" s="541" t="s">
        <v>99</v>
      </c>
      <c r="H220" s="542">
        <v>1</v>
      </c>
      <c r="I220" s="563"/>
      <c r="J220" s="365">
        <f t="shared" si="30"/>
        <v>0</v>
      </c>
      <c r="K220" s="540" t="s">
        <v>519</v>
      </c>
      <c r="L220" s="366"/>
      <c r="M220" s="564" t="s">
        <v>771</v>
      </c>
      <c r="N220" s="368" t="s">
        <v>2877</v>
      </c>
      <c r="P220" s="359">
        <f t="shared" si="31"/>
        <v>0</v>
      </c>
      <c r="Q220" s="359">
        <v>4.0000000000000001E-3</v>
      </c>
      <c r="R220" s="359">
        <f t="shared" si="32"/>
        <v>4.0000000000000001E-3</v>
      </c>
      <c r="S220" s="359">
        <v>0</v>
      </c>
      <c r="T220" s="359">
        <f t="shared" si="33"/>
        <v>0</v>
      </c>
      <c r="U220" s="382" t="s">
        <v>771</v>
      </c>
      <c r="AR220" s="361" t="s">
        <v>2918</v>
      </c>
      <c r="AT220" s="361" t="s">
        <v>550</v>
      </c>
      <c r="AU220" s="361" t="s">
        <v>47</v>
      </c>
      <c r="AY220" s="284" t="s">
        <v>2874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4208</v>
      </c>
    </row>
    <row r="221" spans="2:65" s="291" customFormat="1" ht="24.4" customHeight="1" x14ac:dyDescent="0.2">
      <c r="B221" s="355"/>
      <c r="C221" s="533" t="s">
        <v>3973</v>
      </c>
      <c r="D221" s="533" t="s">
        <v>516</v>
      </c>
      <c r="E221" s="534" t="s">
        <v>659</v>
      </c>
      <c r="F221" s="535" t="s">
        <v>1712</v>
      </c>
      <c r="G221" s="536" t="s">
        <v>97</v>
      </c>
      <c r="H221" s="537">
        <v>3</v>
      </c>
      <c r="I221" s="560"/>
      <c r="J221" s="356">
        <f t="shared" si="30"/>
        <v>0</v>
      </c>
      <c r="K221" s="535" t="s">
        <v>519</v>
      </c>
      <c r="L221" s="292"/>
      <c r="M221" s="561" t="s">
        <v>771</v>
      </c>
      <c r="N221" s="358" t="s">
        <v>2877</v>
      </c>
      <c r="P221" s="359">
        <f t="shared" si="31"/>
        <v>0</v>
      </c>
      <c r="Q221" s="359">
        <v>1.8689999999999998E-2</v>
      </c>
      <c r="R221" s="359">
        <f t="shared" si="32"/>
        <v>5.6069999999999995E-2</v>
      </c>
      <c r="S221" s="359">
        <v>0</v>
      </c>
      <c r="T221" s="359">
        <f t="shared" si="33"/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2874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4209</v>
      </c>
    </row>
    <row r="222" spans="2:65" s="291" customFormat="1" ht="16.5" customHeight="1" x14ac:dyDescent="0.2">
      <c r="B222" s="355"/>
      <c r="C222" s="533" t="s">
        <v>3982</v>
      </c>
      <c r="D222" s="533" t="s">
        <v>516</v>
      </c>
      <c r="E222" s="534" t="s">
        <v>661</v>
      </c>
      <c r="F222" s="535" t="s">
        <v>662</v>
      </c>
      <c r="G222" s="536" t="s">
        <v>303</v>
      </c>
      <c r="H222" s="537">
        <v>75</v>
      </c>
      <c r="I222" s="560"/>
      <c r="J222" s="356">
        <f t="shared" si="30"/>
        <v>0</v>
      </c>
      <c r="K222" s="535" t="s">
        <v>771</v>
      </c>
      <c r="L222" s="292"/>
      <c r="M222" s="561" t="s">
        <v>771</v>
      </c>
      <c r="N222" s="358" t="s">
        <v>2877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0</v>
      </c>
      <c r="T222" s="359">
        <f t="shared" si="33"/>
        <v>0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2874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2222</v>
      </c>
      <c r="BM222" s="361" t="s">
        <v>4210</v>
      </c>
    </row>
    <row r="223" spans="2:65" s="291" customFormat="1" ht="24.4" customHeight="1" x14ac:dyDescent="0.2">
      <c r="B223" s="355"/>
      <c r="C223" s="533" t="s">
        <v>4046</v>
      </c>
      <c r="D223" s="533" t="s">
        <v>516</v>
      </c>
      <c r="E223" s="534" t="s">
        <v>5023</v>
      </c>
      <c r="F223" s="535" t="s">
        <v>5074</v>
      </c>
      <c r="G223" s="536" t="s">
        <v>97</v>
      </c>
      <c r="H223" s="537">
        <v>62</v>
      </c>
      <c r="I223" s="560"/>
      <c r="J223" s="356">
        <f t="shared" si="30"/>
        <v>0</v>
      </c>
      <c r="K223" s="535" t="s">
        <v>619</v>
      </c>
      <c r="L223" s="292"/>
      <c r="M223" s="561" t="s">
        <v>771</v>
      </c>
      <c r="N223" s="358" t="s">
        <v>2877</v>
      </c>
      <c r="P223" s="359">
        <f t="shared" si="31"/>
        <v>0</v>
      </c>
      <c r="Q223" s="359">
        <v>2.4000000000000001E-4</v>
      </c>
      <c r="R223" s="359">
        <f t="shared" si="32"/>
        <v>1.4880000000000001E-2</v>
      </c>
      <c r="S223" s="359">
        <v>0</v>
      </c>
      <c r="T223" s="359">
        <f t="shared" si="33"/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2874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5075</v>
      </c>
    </row>
    <row r="224" spans="2:65" s="291" customFormat="1" ht="24.4" customHeight="1" x14ac:dyDescent="0.2">
      <c r="B224" s="355"/>
      <c r="C224" s="533" t="s">
        <v>4084</v>
      </c>
      <c r="D224" s="533" t="s">
        <v>516</v>
      </c>
      <c r="E224" s="534" t="s">
        <v>2548</v>
      </c>
      <c r="F224" s="535" t="s">
        <v>2549</v>
      </c>
      <c r="G224" s="536" t="s">
        <v>97</v>
      </c>
      <c r="H224" s="537">
        <v>3</v>
      </c>
      <c r="I224" s="560"/>
      <c r="J224" s="356">
        <f t="shared" si="30"/>
        <v>0</v>
      </c>
      <c r="K224" s="535" t="s">
        <v>619</v>
      </c>
      <c r="L224" s="292"/>
      <c r="M224" s="561" t="s">
        <v>771</v>
      </c>
      <c r="N224" s="358" t="s">
        <v>2877</v>
      </c>
      <c r="P224" s="359">
        <f t="shared" si="31"/>
        <v>0</v>
      </c>
      <c r="Q224" s="359">
        <v>1.72E-3</v>
      </c>
      <c r="R224" s="359">
        <f t="shared" si="32"/>
        <v>5.1599999999999997E-3</v>
      </c>
      <c r="S224" s="359">
        <v>0</v>
      </c>
      <c r="T224" s="359">
        <f t="shared" si="33"/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2874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5076</v>
      </c>
    </row>
    <row r="225" spans="2:65" s="291" customFormat="1" ht="24.4" customHeight="1" x14ac:dyDescent="0.2">
      <c r="B225" s="355"/>
      <c r="C225" s="533" t="s">
        <v>3970</v>
      </c>
      <c r="D225" s="533" t="s">
        <v>516</v>
      </c>
      <c r="E225" s="534" t="s">
        <v>663</v>
      </c>
      <c r="F225" s="535" t="s">
        <v>1713</v>
      </c>
      <c r="G225" s="536" t="s">
        <v>97</v>
      </c>
      <c r="H225" s="537">
        <v>1</v>
      </c>
      <c r="I225" s="560"/>
      <c r="J225" s="356">
        <f t="shared" si="30"/>
        <v>0</v>
      </c>
      <c r="K225" s="535" t="s">
        <v>519</v>
      </c>
      <c r="L225" s="292"/>
      <c r="M225" s="561" t="s">
        <v>771</v>
      </c>
      <c r="N225" s="358" t="s">
        <v>2877</v>
      </c>
      <c r="P225" s="359">
        <f t="shared" si="31"/>
        <v>0</v>
      </c>
      <c r="Q225" s="359">
        <v>1.8E-3</v>
      </c>
      <c r="R225" s="359">
        <f t="shared" si="32"/>
        <v>1.8E-3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2874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4211</v>
      </c>
    </row>
    <row r="226" spans="2:65" s="291" customFormat="1" ht="16.5" customHeight="1" x14ac:dyDescent="0.2">
      <c r="B226" s="355"/>
      <c r="C226" s="533" t="s">
        <v>4087</v>
      </c>
      <c r="D226" s="533" t="s">
        <v>516</v>
      </c>
      <c r="E226" s="534" t="s">
        <v>5031</v>
      </c>
      <c r="F226" s="535" t="s">
        <v>5077</v>
      </c>
      <c r="G226" s="536" t="s">
        <v>97</v>
      </c>
      <c r="H226" s="537">
        <v>30</v>
      </c>
      <c r="I226" s="560"/>
      <c r="J226" s="356">
        <f t="shared" si="30"/>
        <v>0</v>
      </c>
      <c r="K226" s="535" t="s">
        <v>619</v>
      </c>
      <c r="L226" s="292"/>
      <c r="M226" s="561" t="s">
        <v>771</v>
      </c>
      <c r="N226" s="358" t="s">
        <v>2877</v>
      </c>
      <c r="P226" s="359">
        <f t="shared" si="31"/>
        <v>0</v>
      </c>
      <c r="Q226" s="359">
        <v>1.8400000000000001E-3</v>
      </c>
      <c r="R226" s="359">
        <f t="shared" si="32"/>
        <v>5.5199999999999999E-2</v>
      </c>
      <c r="S226" s="359">
        <v>0</v>
      </c>
      <c r="T226" s="359">
        <f t="shared" si="33"/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2874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5078</v>
      </c>
    </row>
    <row r="227" spans="2:65" s="291" customFormat="1" ht="24.4" customHeight="1" x14ac:dyDescent="0.2">
      <c r="B227" s="355"/>
      <c r="C227" s="533" t="s">
        <v>4062</v>
      </c>
      <c r="D227" s="533" t="s">
        <v>516</v>
      </c>
      <c r="E227" s="534" t="s">
        <v>665</v>
      </c>
      <c r="F227" s="535" t="s">
        <v>1714</v>
      </c>
      <c r="G227" s="536" t="s">
        <v>150</v>
      </c>
      <c r="H227" s="537">
        <v>1.1970000000000001</v>
      </c>
      <c r="I227" s="560"/>
      <c r="J227" s="356">
        <f t="shared" si="30"/>
        <v>0</v>
      </c>
      <c r="K227" s="535" t="s">
        <v>519</v>
      </c>
      <c r="L227" s="292"/>
      <c r="M227" s="561" t="s">
        <v>771</v>
      </c>
      <c r="N227" s="358" t="s">
        <v>2877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2874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4212</v>
      </c>
    </row>
    <row r="228" spans="2:65" s="343" customFormat="1" ht="22.9" customHeight="1" x14ac:dyDescent="0.2">
      <c r="B228" s="344"/>
      <c r="D228" s="345" t="s">
        <v>514</v>
      </c>
      <c r="E228" s="353" t="s">
        <v>667</v>
      </c>
      <c r="F228" s="353" t="s">
        <v>668</v>
      </c>
      <c r="I228" s="468"/>
      <c r="J228" s="354">
        <f>BK228</f>
        <v>0</v>
      </c>
      <c r="L228" s="344"/>
      <c r="M228" s="348"/>
      <c r="P228" s="349">
        <f>SUM(P229:P231)</f>
        <v>0</v>
      </c>
      <c r="R228" s="349">
        <f>SUM(R229:R231)</f>
        <v>0.20280000000000001</v>
      </c>
      <c r="T228" s="349">
        <f>SUM(T229:T231)</f>
        <v>0</v>
      </c>
      <c r="U228" s="380"/>
      <c r="AR228" s="345" t="s">
        <v>47</v>
      </c>
      <c r="AT228" s="351" t="s">
        <v>514</v>
      </c>
      <c r="AU228" s="351" t="s">
        <v>45</v>
      </c>
      <c r="AY228" s="345" t="s">
        <v>2874</v>
      </c>
      <c r="BK228" s="352">
        <f>SUM(BK229:BK231)</f>
        <v>0</v>
      </c>
    </row>
    <row r="229" spans="2:65" s="291" customFormat="1" ht="33" customHeight="1" x14ac:dyDescent="0.2">
      <c r="B229" s="355"/>
      <c r="C229" s="533" t="s">
        <v>3803</v>
      </c>
      <c r="D229" s="533" t="s">
        <v>516</v>
      </c>
      <c r="E229" s="534" t="s">
        <v>669</v>
      </c>
      <c r="F229" s="535" t="s">
        <v>1715</v>
      </c>
      <c r="G229" s="536" t="s">
        <v>97</v>
      </c>
      <c r="H229" s="537">
        <v>9</v>
      </c>
      <c r="I229" s="560"/>
      <c r="J229" s="356">
        <f>ROUND(I229*H229,2)</f>
        <v>0</v>
      </c>
      <c r="K229" s="535" t="s">
        <v>519</v>
      </c>
      <c r="L229" s="292"/>
      <c r="M229" s="561" t="s">
        <v>771</v>
      </c>
      <c r="N229" s="358" t="s">
        <v>2877</v>
      </c>
      <c r="P229" s="359">
        <f>O229*H229</f>
        <v>0</v>
      </c>
      <c r="Q229" s="359">
        <v>1.6650000000000002E-2</v>
      </c>
      <c r="R229" s="359">
        <f>Q229*H229</f>
        <v>0.14985000000000001</v>
      </c>
      <c r="S229" s="359">
        <v>0</v>
      </c>
      <c r="T229" s="359">
        <f>S229*H229</f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2874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4213</v>
      </c>
    </row>
    <row r="230" spans="2:65" s="291" customFormat="1" ht="33" customHeight="1" x14ac:dyDescent="0.2">
      <c r="B230" s="355"/>
      <c r="C230" s="533" t="s">
        <v>3806</v>
      </c>
      <c r="D230" s="533" t="s">
        <v>516</v>
      </c>
      <c r="E230" s="534" t="s">
        <v>671</v>
      </c>
      <c r="F230" s="535" t="s">
        <v>1716</v>
      </c>
      <c r="G230" s="536" t="s">
        <v>97</v>
      </c>
      <c r="H230" s="537">
        <v>3</v>
      </c>
      <c r="I230" s="560"/>
      <c r="J230" s="356">
        <f>ROUND(I230*H230,2)</f>
        <v>0</v>
      </c>
      <c r="K230" s="535" t="s">
        <v>519</v>
      </c>
      <c r="L230" s="292"/>
      <c r="M230" s="561" t="s">
        <v>771</v>
      </c>
      <c r="N230" s="358" t="s">
        <v>2877</v>
      </c>
      <c r="P230" s="359">
        <f>O230*H230</f>
        <v>0</v>
      </c>
      <c r="Q230" s="359">
        <v>1.7649999999999999E-2</v>
      </c>
      <c r="R230" s="359">
        <f>Q230*H230</f>
        <v>5.2949999999999997E-2</v>
      </c>
      <c r="S230" s="359">
        <v>0</v>
      </c>
      <c r="T230" s="359">
        <f>S230*H230</f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2874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2222</v>
      </c>
      <c r="BM230" s="361" t="s">
        <v>4214</v>
      </c>
    </row>
    <row r="231" spans="2:65" s="291" customFormat="1" ht="24.4" customHeight="1" x14ac:dyDescent="0.2">
      <c r="B231" s="355"/>
      <c r="C231" s="533" t="s">
        <v>4068</v>
      </c>
      <c r="D231" s="533" t="s">
        <v>516</v>
      </c>
      <c r="E231" s="534" t="s">
        <v>673</v>
      </c>
      <c r="F231" s="535" t="s">
        <v>1717</v>
      </c>
      <c r="G231" s="536" t="s">
        <v>150</v>
      </c>
      <c r="H231" s="537">
        <v>0.8</v>
      </c>
      <c r="I231" s="560"/>
      <c r="J231" s="356">
        <f>ROUND(I231*H231,2)</f>
        <v>0</v>
      </c>
      <c r="K231" s="535" t="s">
        <v>519</v>
      </c>
      <c r="L231" s="292"/>
      <c r="M231" s="561" t="s">
        <v>771</v>
      </c>
      <c r="N231" s="358" t="s">
        <v>2877</v>
      </c>
      <c r="P231" s="359">
        <f>O231*H231</f>
        <v>0</v>
      </c>
      <c r="Q231" s="359">
        <v>0</v>
      </c>
      <c r="R231" s="359">
        <f>Q231*H231</f>
        <v>0</v>
      </c>
      <c r="S231" s="359">
        <v>0</v>
      </c>
      <c r="T231" s="359">
        <f>S231*H231</f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2874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4215</v>
      </c>
    </row>
    <row r="232" spans="2:65" s="343" customFormat="1" ht="22.9" customHeight="1" x14ac:dyDescent="0.2">
      <c r="B232" s="344"/>
      <c r="D232" s="345" t="s">
        <v>514</v>
      </c>
      <c r="E232" s="353" t="s">
        <v>675</v>
      </c>
      <c r="F232" s="353" t="s">
        <v>676</v>
      </c>
      <c r="I232" s="468"/>
      <c r="J232" s="354">
        <f>BK232</f>
        <v>0</v>
      </c>
      <c r="L232" s="344"/>
      <c r="M232" s="348"/>
      <c r="P232" s="349">
        <f>P233</f>
        <v>0</v>
      </c>
      <c r="R232" s="349">
        <f>R233</f>
        <v>0</v>
      </c>
      <c r="T232" s="349">
        <f>T233</f>
        <v>4.8000000000000001E-2</v>
      </c>
      <c r="U232" s="380"/>
      <c r="AR232" s="345" t="s">
        <v>47</v>
      </c>
      <c r="AT232" s="351" t="s">
        <v>514</v>
      </c>
      <c r="AU232" s="351" t="s">
        <v>45</v>
      </c>
      <c r="AY232" s="345" t="s">
        <v>2874</v>
      </c>
      <c r="BK232" s="352">
        <f>BK233</f>
        <v>0</v>
      </c>
    </row>
    <row r="233" spans="2:65" s="291" customFormat="1" ht="24.4" customHeight="1" x14ac:dyDescent="0.2">
      <c r="B233" s="355"/>
      <c r="C233" s="533" t="s">
        <v>3702</v>
      </c>
      <c r="D233" s="533" t="s">
        <v>516</v>
      </c>
      <c r="E233" s="534" t="s">
        <v>677</v>
      </c>
      <c r="F233" s="535" t="s">
        <v>1718</v>
      </c>
      <c r="G233" s="536" t="s">
        <v>99</v>
      </c>
      <c r="H233" s="537">
        <v>8</v>
      </c>
      <c r="I233" s="560"/>
      <c r="J233" s="356">
        <f>ROUND(I233*H233,2)</f>
        <v>0</v>
      </c>
      <c r="K233" s="535" t="s">
        <v>519</v>
      </c>
      <c r="L233" s="292"/>
      <c r="M233" s="565" t="s">
        <v>771</v>
      </c>
      <c r="N233" s="544" t="s">
        <v>2877</v>
      </c>
      <c r="O233" s="370"/>
      <c r="P233" s="374">
        <f>O233*H233</f>
        <v>0</v>
      </c>
      <c r="Q233" s="374">
        <v>0</v>
      </c>
      <c r="R233" s="374">
        <f>Q233*H233</f>
        <v>0</v>
      </c>
      <c r="S233" s="374">
        <v>6.0000000000000001E-3</v>
      </c>
      <c r="T233" s="374">
        <f>S233*H233</f>
        <v>4.8000000000000001E-2</v>
      </c>
      <c r="U233" s="566" t="s">
        <v>771</v>
      </c>
      <c r="AR233" s="361" t="s">
        <v>2222</v>
      </c>
      <c r="AT233" s="361" t="s">
        <v>516</v>
      </c>
      <c r="AU233" s="361" t="s">
        <v>47</v>
      </c>
      <c r="AY233" s="284" t="s">
        <v>2874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2222</v>
      </c>
      <c r="BM233" s="361" t="s">
        <v>4216</v>
      </c>
    </row>
    <row r="234" spans="2:65" s="291" customFormat="1" ht="7.15" customHeight="1" x14ac:dyDescent="0.2">
      <c r="B234" s="312"/>
      <c r="C234" s="313"/>
      <c r="D234" s="313"/>
      <c r="E234" s="313"/>
      <c r="F234" s="313"/>
      <c r="G234" s="313"/>
      <c r="H234" s="313"/>
      <c r="I234" s="313"/>
      <c r="J234" s="313"/>
      <c r="K234" s="313"/>
      <c r="L234" s="292"/>
    </row>
    <row r="235" spans="2:65" ht="12.75" x14ac:dyDescent="0.2"/>
    <row r="236" spans="2:65" ht="12.75" x14ac:dyDescent="0.2"/>
    <row r="237" spans="2:65" ht="12.75" x14ac:dyDescent="0.2"/>
    <row r="238" spans="2:65" ht="12.75" x14ac:dyDescent="0.2"/>
    <row r="239" spans="2:65" ht="12.75" x14ac:dyDescent="0.2"/>
    <row r="240" spans="2:65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120:H120"/>
    <mergeCell ref="E122:H122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62" workbookViewId="0">
      <selection activeCell="H166" sqref="H166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4217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4917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4218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ROUND(J128,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ROUND((SUM(BE128:BE200)),  2)</f>
        <v>0</v>
      </c>
      <c r="I33" s="304">
        <v>0.21</v>
      </c>
      <c r="J33" s="303">
        <f>ROUND(((SUM(BE128:BE200))*I33),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ROUND((SUM(BF128:BF200)),  2)</f>
        <v>0</v>
      </c>
      <c r="I34" s="304">
        <v>0.12</v>
      </c>
      <c r="J34" s="303">
        <f>ROUND(((SUM(BF128:BF200))*I34),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ROUND((SUM(BG128:BG200)),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ROUND((SUM(BH128:BH200)),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ROUND((SUM(BI128:BI200)),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5061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SO02 Administrativní budova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D.102.05 - Ústřední_vytápění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5004</v>
      </c>
      <c r="F92" s="293" t="str">
        <f>IF(E18="","",E18)</f>
        <v>Vyplň údaj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J128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3680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3682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3683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3918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3684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3685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4219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3919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324" customFormat="1" ht="19.899999999999999" hidden="1" customHeight="1" x14ac:dyDescent="0.2">
      <c r="B106" s="325"/>
      <c r="D106" s="326" t="s">
        <v>3920</v>
      </c>
      <c r="E106" s="327"/>
      <c r="F106" s="327"/>
      <c r="G106" s="327"/>
      <c r="H106" s="327"/>
      <c r="I106" s="327"/>
      <c r="J106" s="328">
        <f>J169</f>
        <v>0</v>
      </c>
      <c r="L106" s="325"/>
    </row>
    <row r="107" spans="2:12" s="324" customFormat="1" ht="19.899999999999999" hidden="1" customHeight="1" x14ac:dyDescent="0.2">
      <c r="B107" s="325"/>
      <c r="D107" s="326" t="s">
        <v>3921</v>
      </c>
      <c r="E107" s="327"/>
      <c r="F107" s="327"/>
      <c r="G107" s="327"/>
      <c r="H107" s="327"/>
      <c r="I107" s="327"/>
      <c r="J107" s="328">
        <f>J180</f>
        <v>0</v>
      </c>
      <c r="L107" s="325"/>
    </row>
    <row r="108" spans="2:12" s="319" customFormat="1" ht="25.15" hidden="1" customHeight="1" x14ac:dyDescent="0.2">
      <c r="B108" s="320"/>
      <c r="D108" s="321" t="s">
        <v>3922</v>
      </c>
      <c r="E108" s="322"/>
      <c r="F108" s="322"/>
      <c r="G108" s="322"/>
      <c r="H108" s="322"/>
      <c r="I108" s="322"/>
      <c r="J108" s="323">
        <f>J199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7.1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7.1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15" customHeight="1" x14ac:dyDescent="0.2">
      <c r="B115" s="292"/>
      <c r="C115" s="288" t="s">
        <v>3691</v>
      </c>
      <c r="L115" s="292"/>
    </row>
    <row r="116" spans="2:63" s="291" customFormat="1" ht="7.1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65" t="str">
        <f>E7</f>
        <v>CTIV Kyjov - SO02 Administrativní budova</v>
      </c>
      <c r="F118" s="666"/>
      <c r="G118" s="666"/>
      <c r="H118" s="666"/>
      <c r="L118" s="292"/>
    </row>
    <row r="119" spans="2:63" s="291" customFormat="1" ht="12" customHeight="1" x14ac:dyDescent="0.2">
      <c r="B119" s="292"/>
      <c r="C119" s="290" t="s">
        <v>3655</v>
      </c>
      <c r="L119" s="292"/>
    </row>
    <row r="120" spans="2:63" s="291" customFormat="1" ht="16.5" customHeight="1" x14ac:dyDescent="0.2">
      <c r="B120" s="292"/>
      <c r="E120" s="663" t="str">
        <f>E9</f>
        <v>D.102.05 - Ústřední_vytápění</v>
      </c>
      <c r="F120" s="664"/>
      <c r="G120" s="664"/>
      <c r="H120" s="664"/>
      <c r="L120" s="292"/>
    </row>
    <row r="121" spans="2:63" s="291" customFormat="1" ht="7.1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3659</v>
      </c>
      <c r="F122" s="293" t="str">
        <f>F12</f>
        <v xml:space="preserve"> </v>
      </c>
      <c r="I122" s="290" t="s">
        <v>3660</v>
      </c>
      <c r="J122" s="294">
        <f>IF(J12="","",J12)</f>
        <v>45502</v>
      </c>
      <c r="L122" s="292"/>
    </row>
    <row r="123" spans="2:63" s="291" customFormat="1" ht="7.15" customHeight="1" x14ac:dyDescent="0.2">
      <c r="B123" s="292"/>
      <c r="L123" s="292"/>
    </row>
    <row r="124" spans="2:63" s="291" customFormat="1" ht="15.4" customHeight="1" x14ac:dyDescent="0.2">
      <c r="B124" s="292"/>
      <c r="C124" s="290" t="s">
        <v>3661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4" customHeight="1" x14ac:dyDescent="0.2">
      <c r="B125" s="292"/>
      <c r="C125" s="290" t="s">
        <v>5004</v>
      </c>
      <c r="F125" s="293" t="str">
        <f>IF(E18="","",E18)</f>
        <v>Vyplň údaj</v>
      </c>
      <c r="I125" s="290" t="s">
        <v>3663</v>
      </c>
      <c r="J125" s="297" t="str">
        <f>E24</f>
        <v xml:space="preserve"> </v>
      </c>
      <c r="L125" s="292"/>
    </row>
    <row r="126" spans="2:63" s="291" customFormat="1" ht="10.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3692</v>
      </c>
      <c r="D127" s="332" t="s">
        <v>3693</v>
      </c>
      <c r="E127" s="332" t="s">
        <v>3694</v>
      </c>
      <c r="F127" s="332" t="s">
        <v>1646</v>
      </c>
      <c r="G127" s="332" t="s">
        <v>94</v>
      </c>
      <c r="H127" s="332" t="s">
        <v>95</v>
      </c>
      <c r="I127" s="332" t="s">
        <v>3695</v>
      </c>
      <c r="J127" s="332" t="s">
        <v>3675</v>
      </c>
      <c r="K127" s="333" t="s">
        <v>512</v>
      </c>
      <c r="L127" s="330"/>
      <c r="M127" s="334" t="s">
        <v>771</v>
      </c>
      <c r="N127" s="335" t="s">
        <v>109</v>
      </c>
      <c r="O127" s="335" t="s">
        <v>3696</v>
      </c>
      <c r="P127" s="335" t="s">
        <v>3697</v>
      </c>
      <c r="Q127" s="335" t="s">
        <v>3698</v>
      </c>
      <c r="R127" s="335" t="s">
        <v>3699</v>
      </c>
      <c r="S127" s="335" t="s">
        <v>3700</v>
      </c>
      <c r="T127" s="335" t="s">
        <v>3701</v>
      </c>
      <c r="U127" s="336" t="s">
        <v>120</v>
      </c>
    </row>
    <row r="128" spans="2:63" s="291" customFormat="1" ht="22.9" customHeight="1" x14ac:dyDescent="0.25">
      <c r="B128" s="292"/>
      <c r="C128" s="337" t="s">
        <v>2871</v>
      </c>
      <c r="J128" s="338">
        <f>BK128</f>
        <v>0</v>
      </c>
      <c r="L128" s="292"/>
      <c r="M128" s="339"/>
      <c r="N128" s="298"/>
      <c r="O128" s="298"/>
      <c r="P128" s="340">
        <f>P129+P146+P199</f>
        <v>0</v>
      </c>
      <c r="Q128" s="298"/>
      <c r="R128" s="340">
        <f>R129+R146+R199</f>
        <v>12.150499999999999</v>
      </c>
      <c r="S128" s="298"/>
      <c r="T128" s="340">
        <f>T129+T146+T199</f>
        <v>20.558479999999999</v>
      </c>
      <c r="U128" s="379"/>
      <c r="AT128" s="284" t="s">
        <v>514</v>
      </c>
      <c r="AU128" s="284" t="s">
        <v>2872</v>
      </c>
      <c r="BK128" s="342">
        <f>BK129+BK146+BK199</f>
        <v>0</v>
      </c>
    </row>
    <row r="129" spans="2:65" s="343" customFormat="1" ht="25.9" customHeight="1" x14ac:dyDescent="0.2">
      <c r="B129" s="344"/>
      <c r="D129" s="345" t="s">
        <v>514</v>
      </c>
      <c r="E129" s="346" t="s">
        <v>13</v>
      </c>
      <c r="F129" s="346" t="s">
        <v>515</v>
      </c>
      <c r="I129" s="468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8.8143799999999999</v>
      </c>
      <c r="T129" s="349">
        <f>T130+T133+T137+T144</f>
        <v>14.879999999999999</v>
      </c>
      <c r="U129" s="380"/>
      <c r="AR129" s="345" t="s">
        <v>45</v>
      </c>
      <c r="AT129" s="351" t="s">
        <v>514</v>
      </c>
      <c r="AU129" s="351" t="s">
        <v>2873</v>
      </c>
      <c r="AY129" s="345" t="s">
        <v>2874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55</v>
      </c>
      <c r="F130" s="353" t="s">
        <v>524</v>
      </c>
      <c r="I130" s="468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8.8143799999999999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2874</v>
      </c>
      <c r="BK130" s="352">
        <f>SUM(BK131:BK132)</f>
        <v>0</v>
      </c>
    </row>
    <row r="131" spans="2:65" s="291" customFormat="1" ht="21.75" customHeight="1" x14ac:dyDescent="0.2">
      <c r="B131" s="355"/>
      <c r="C131" s="533" t="s">
        <v>45</v>
      </c>
      <c r="D131" s="533" t="s">
        <v>516</v>
      </c>
      <c r="E131" s="534" t="s">
        <v>525</v>
      </c>
      <c r="F131" s="535" t="s">
        <v>1650</v>
      </c>
      <c r="G131" s="536" t="s">
        <v>158</v>
      </c>
      <c r="H131" s="537">
        <v>128</v>
      </c>
      <c r="I131" s="560"/>
      <c r="J131" s="356">
        <f>ROUND(I131*H131,2)</f>
        <v>0</v>
      </c>
      <c r="K131" s="535" t="s">
        <v>523</v>
      </c>
      <c r="L131" s="292"/>
      <c r="M131" s="561" t="s">
        <v>771</v>
      </c>
      <c r="N131" s="358" t="s">
        <v>2877</v>
      </c>
      <c r="P131" s="359">
        <f>O131*H131</f>
        <v>0</v>
      </c>
      <c r="Q131" s="359">
        <v>0.04</v>
      </c>
      <c r="R131" s="359">
        <f>Q131*H131</f>
        <v>5.12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4220</v>
      </c>
    </row>
    <row r="132" spans="2:65" s="291" customFormat="1" ht="24.4" customHeight="1" x14ac:dyDescent="0.2">
      <c r="B132" s="355"/>
      <c r="C132" s="533" t="s">
        <v>47</v>
      </c>
      <c r="D132" s="533" t="s">
        <v>516</v>
      </c>
      <c r="E132" s="534" t="s">
        <v>526</v>
      </c>
      <c r="F132" s="535" t="s">
        <v>1651</v>
      </c>
      <c r="G132" s="536" t="s">
        <v>158</v>
      </c>
      <c r="H132" s="537">
        <v>201</v>
      </c>
      <c r="I132" s="560"/>
      <c r="J132" s="356">
        <f>ROUND(I132*H132,2)</f>
        <v>0</v>
      </c>
      <c r="K132" s="535" t="s">
        <v>523</v>
      </c>
      <c r="L132" s="292"/>
      <c r="M132" s="561" t="s">
        <v>771</v>
      </c>
      <c r="N132" s="358" t="s">
        <v>2877</v>
      </c>
      <c r="P132" s="359">
        <f>O132*H132</f>
        <v>0</v>
      </c>
      <c r="Q132" s="359">
        <v>1.8380000000000001E-2</v>
      </c>
      <c r="R132" s="359">
        <f>Q132*H132</f>
        <v>3.6943800000000002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2874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4221</v>
      </c>
    </row>
    <row r="133" spans="2:65" s="343" customFormat="1" ht="22.9" customHeight="1" x14ac:dyDescent="0.2">
      <c r="B133" s="344"/>
      <c r="D133" s="345" t="s">
        <v>514</v>
      </c>
      <c r="E133" s="353" t="s">
        <v>57</v>
      </c>
      <c r="F133" s="353" t="s">
        <v>531</v>
      </c>
      <c r="I133" s="468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14.879999999999999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2874</v>
      </c>
      <c r="BK133" s="352">
        <f>SUM(BK134:BK136)</f>
        <v>0</v>
      </c>
    </row>
    <row r="134" spans="2:65" s="291" customFormat="1" ht="24.4" customHeight="1" x14ac:dyDescent="0.2">
      <c r="B134" s="355"/>
      <c r="C134" s="533" t="s">
        <v>49</v>
      </c>
      <c r="D134" s="533" t="s">
        <v>516</v>
      </c>
      <c r="E134" s="534" t="s">
        <v>679</v>
      </c>
      <c r="F134" s="535" t="s">
        <v>1719</v>
      </c>
      <c r="G134" s="536" t="s">
        <v>99</v>
      </c>
      <c r="H134" s="537">
        <v>34</v>
      </c>
      <c r="I134" s="560"/>
      <c r="J134" s="356">
        <f>ROUND(I134*H134,2)</f>
        <v>0</v>
      </c>
      <c r="K134" s="535" t="s">
        <v>523</v>
      </c>
      <c r="L134" s="292"/>
      <c r="M134" s="561" t="s">
        <v>771</v>
      </c>
      <c r="N134" s="358" t="s">
        <v>2877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1.8360000000000001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4222</v>
      </c>
    </row>
    <row r="135" spans="2:65" s="291" customFormat="1" ht="24.4" customHeight="1" x14ac:dyDescent="0.2">
      <c r="B135" s="355"/>
      <c r="C135" s="533" t="s">
        <v>3762</v>
      </c>
      <c r="D135" s="533" t="s">
        <v>516</v>
      </c>
      <c r="E135" s="534" t="s">
        <v>1720</v>
      </c>
      <c r="F135" s="535" t="s">
        <v>1721</v>
      </c>
      <c r="G135" s="536" t="s">
        <v>99</v>
      </c>
      <c r="H135" s="537">
        <v>6</v>
      </c>
      <c r="I135" s="560"/>
      <c r="J135" s="356">
        <f>ROUND(I135*H135,2)</f>
        <v>0</v>
      </c>
      <c r="K135" s="535" t="s">
        <v>619</v>
      </c>
      <c r="L135" s="292"/>
      <c r="M135" s="561" t="s">
        <v>771</v>
      </c>
      <c r="N135" s="358" t="s">
        <v>2877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0.44399999999999995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2874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4223</v>
      </c>
    </row>
    <row r="136" spans="2:65" s="291" customFormat="1" ht="24.4" customHeight="1" x14ac:dyDescent="0.2">
      <c r="B136" s="355"/>
      <c r="C136" s="533" t="s">
        <v>51</v>
      </c>
      <c r="D136" s="533" t="s">
        <v>516</v>
      </c>
      <c r="E136" s="534" t="s">
        <v>534</v>
      </c>
      <c r="F136" s="535" t="s">
        <v>1658</v>
      </c>
      <c r="G136" s="536" t="s">
        <v>223</v>
      </c>
      <c r="H136" s="537">
        <v>700</v>
      </c>
      <c r="I136" s="560"/>
      <c r="J136" s="356">
        <f>ROUND(I136*H136,2)</f>
        <v>0</v>
      </c>
      <c r="K136" s="535" t="s">
        <v>519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12.6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4226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2874</v>
      </c>
      <c r="BK137" s="352">
        <f>SUM(BK138:BK143)</f>
        <v>0</v>
      </c>
    </row>
    <row r="138" spans="2:65" s="291" customFormat="1" ht="16.5" customHeight="1" x14ac:dyDescent="0.2">
      <c r="B138" s="355"/>
      <c r="C138" s="533" t="s">
        <v>53</v>
      </c>
      <c r="D138" s="533" t="s">
        <v>516</v>
      </c>
      <c r="E138" s="534" t="s">
        <v>538</v>
      </c>
      <c r="F138" s="535" t="s">
        <v>1660</v>
      </c>
      <c r="G138" s="536" t="s">
        <v>150</v>
      </c>
      <c r="H138" s="537">
        <v>12.64</v>
      </c>
      <c r="I138" s="560"/>
      <c r="J138" s="356">
        <f t="shared" ref="J138:J143" si="0">ROUND(I138*H138,2)</f>
        <v>0</v>
      </c>
      <c r="K138" s="535" t="s">
        <v>523</v>
      </c>
      <c r="L138" s="292"/>
      <c r="M138" s="561" t="s">
        <v>771</v>
      </c>
      <c r="N138" s="358" t="s">
        <v>2877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4227</v>
      </c>
    </row>
    <row r="139" spans="2:65" s="291" customFormat="1" ht="33" customHeight="1" x14ac:dyDescent="0.2">
      <c r="B139" s="355"/>
      <c r="C139" s="533" t="s">
        <v>55</v>
      </c>
      <c r="D139" s="533" t="s">
        <v>516</v>
      </c>
      <c r="E139" s="534" t="s">
        <v>539</v>
      </c>
      <c r="F139" s="535" t="s">
        <v>1661</v>
      </c>
      <c r="G139" s="536" t="s">
        <v>150</v>
      </c>
      <c r="H139" s="537">
        <v>12.64</v>
      </c>
      <c r="I139" s="560"/>
      <c r="J139" s="356">
        <f t="shared" si="0"/>
        <v>0</v>
      </c>
      <c r="K139" s="535" t="s">
        <v>519</v>
      </c>
      <c r="L139" s="292"/>
      <c r="M139" s="561" t="s">
        <v>771</v>
      </c>
      <c r="N139" s="358" t="s">
        <v>2877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2874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4228</v>
      </c>
    </row>
    <row r="140" spans="2:65" s="291" customFormat="1" ht="33" customHeight="1" x14ac:dyDescent="0.2">
      <c r="B140" s="355"/>
      <c r="C140" s="533" t="s">
        <v>2894</v>
      </c>
      <c r="D140" s="533" t="s">
        <v>516</v>
      </c>
      <c r="E140" s="534" t="s">
        <v>541</v>
      </c>
      <c r="F140" s="535" t="s">
        <v>1662</v>
      </c>
      <c r="G140" s="536" t="s">
        <v>150</v>
      </c>
      <c r="H140" s="537">
        <v>50.56</v>
      </c>
      <c r="I140" s="560"/>
      <c r="J140" s="356">
        <f t="shared" si="0"/>
        <v>0</v>
      </c>
      <c r="K140" s="535" t="s">
        <v>519</v>
      </c>
      <c r="L140" s="292"/>
      <c r="M140" s="561" t="s">
        <v>771</v>
      </c>
      <c r="N140" s="358" t="s">
        <v>2877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2874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4229</v>
      </c>
    </row>
    <row r="141" spans="2:65" s="291" customFormat="1" ht="24.4" customHeight="1" x14ac:dyDescent="0.2">
      <c r="B141" s="355"/>
      <c r="C141" s="533" t="s">
        <v>527</v>
      </c>
      <c r="D141" s="533" t="s">
        <v>516</v>
      </c>
      <c r="E141" s="534" t="s">
        <v>543</v>
      </c>
      <c r="F141" s="535" t="s">
        <v>1663</v>
      </c>
      <c r="G141" s="536" t="s">
        <v>150</v>
      </c>
      <c r="H141" s="537">
        <v>12.64</v>
      </c>
      <c r="I141" s="560"/>
      <c r="J141" s="356">
        <f t="shared" si="0"/>
        <v>0</v>
      </c>
      <c r="K141" s="535" t="s">
        <v>523</v>
      </c>
      <c r="L141" s="292"/>
      <c r="M141" s="561" t="s">
        <v>771</v>
      </c>
      <c r="N141" s="358" t="s">
        <v>2877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2874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4230</v>
      </c>
    </row>
    <row r="142" spans="2:65" s="291" customFormat="1" ht="24.4" customHeight="1" x14ac:dyDescent="0.2">
      <c r="B142" s="355"/>
      <c r="C142" s="533" t="s">
        <v>57</v>
      </c>
      <c r="D142" s="533" t="s">
        <v>516</v>
      </c>
      <c r="E142" s="534" t="s">
        <v>544</v>
      </c>
      <c r="F142" s="535" t="s">
        <v>1664</v>
      </c>
      <c r="G142" s="536" t="s">
        <v>150</v>
      </c>
      <c r="H142" s="537">
        <v>379.14</v>
      </c>
      <c r="I142" s="560"/>
      <c r="J142" s="356">
        <f t="shared" si="0"/>
        <v>0</v>
      </c>
      <c r="K142" s="535" t="s">
        <v>523</v>
      </c>
      <c r="L142" s="292"/>
      <c r="M142" s="561" t="s">
        <v>771</v>
      </c>
      <c r="N142" s="358" t="s">
        <v>2877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2874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4231</v>
      </c>
    </row>
    <row r="143" spans="2:65" s="291" customFormat="1" ht="21.75" customHeight="1" x14ac:dyDescent="0.2">
      <c r="B143" s="355"/>
      <c r="C143" s="533" t="s">
        <v>471</v>
      </c>
      <c r="D143" s="533" t="s">
        <v>516</v>
      </c>
      <c r="E143" s="534" t="s">
        <v>545</v>
      </c>
      <c r="F143" s="535" t="s">
        <v>546</v>
      </c>
      <c r="G143" s="536" t="s">
        <v>150</v>
      </c>
      <c r="H143" s="537">
        <v>12.64</v>
      </c>
      <c r="I143" s="560"/>
      <c r="J143" s="356">
        <f t="shared" si="0"/>
        <v>0</v>
      </c>
      <c r="K143" s="535" t="s">
        <v>771</v>
      </c>
      <c r="L143" s="292"/>
      <c r="M143" s="561" t="s">
        <v>771</v>
      </c>
      <c r="N143" s="358" t="s">
        <v>2877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4232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2874</v>
      </c>
      <c r="BK144" s="352">
        <f>BK145</f>
        <v>0</v>
      </c>
    </row>
    <row r="145" spans="2:65" s="291" customFormat="1" ht="16.5" customHeight="1" x14ac:dyDescent="0.2">
      <c r="B145" s="355"/>
      <c r="C145" s="533" t="s">
        <v>2218</v>
      </c>
      <c r="D145" s="533" t="s">
        <v>516</v>
      </c>
      <c r="E145" s="534" t="s">
        <v>682</v>
      </c>
      <c r="F145" s="535" t="s">
        <v>1722</v>
      </c>
      <c r="G145" s="536" t="s">
        <v>150</v>
      </c>
      <c r="H145" s="537">
        <v>8.8149999999999995</v>
      </c>
      <c r="I145" s="560"/>
      <c r="J145" s="356">
        <f>ROUND(I145*H145,2)</f>
        <v>0</v>
      </c>
      <c r="K145" s="535" t="s">
        <v>523</v>
      </c>
      <c r="L145" s="292"/>
      <c r="M145" s="561" t="s">
        <v>771</v>
      </c>
      <c r="N145" s="358" t="s">
        <v>2877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4233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P147+P149+P155+P169+P180</f>
        <v>0</v>
      </c>
      <c r="R146" s="349">
        <f>R147+R149+R155+R169+R180</f>
        <v>3.3361199999999993</v>
      </c>
      <c r="T146" s="349">
        <f>T147+T149+T155+T169+T180</f>
        <v>5.6784800000000004</v>
      </c>
      <c r="U146" s="380"/>
      <c r="AR146" s="345" t="s">
        <v>47</v>
      </c>
      <c r="AT146" s="351" t="s">
        <v>514</v>
      </c>
      <c r="AU146" s="351" t="s">
        <v>2873</v>
      </c>
      <c r="AY146" s="345" t="s">
        <v>2874</v>
      </c>
      <c r="BK146" s="352">
        <f>BK147+BK149+BK155+BK169+BK180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2874</v>
      </c>
      <c r="BK147" s="352">
        <f>BK148</f>
        <v>0</v>
      </c>
    </row>
    <row r="148" spans="2:65" s="291" customFormat="1" ht="24.4" customHeight="1" x14ac:dyDescent="0.2">
      <c r="B148" s="355"/>
      <c r="C148" s="533" t="s">
        <v>3760</v>
      </c>
      <c r="D148" s="533" t="s">
        <v>516</v>
      </c>
      <c r="E148" s="534" t="s">
        <v>1723</v>
      </c>
      <c r="F148" s="535" t="s">
        <v>1724</v>
      </c>
      <c r="G148" s="536" t="s">
        <v>150</v>
      </c>
      <c r="H148" s="537">
        <v>0.1</v>
      </c>
      <c r="I148" s="560"/>
      <c r="J148" s="356">
        <f>ROUND(I148*H148,2)</f>
        <v>0</v>
      </c>
      <c r="K148" s="535" t="s">
        <v>619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4234</v>
      </c>
    </row>
    <row r="149" spans="2:65" s="343" customFormat="1" ht="22.9" customHeight="1" x14ac:dyDescent="0.2">
      <c r="B149" s="344"/>
      <c r="D149" s="345" t="s">
        <v>514</v>
      </c>
      <c r="E149" s="353" t="s">
        <v>1725</v>
      </c>
      <c r="F149" s="353" t="s">
        <v>1726</v>
      </c>
      <c r="I149" s="468"/>
      <c r="J149" s="354">
        <f>BK149</f>
        <v>0</v>
      </c>
      <c r="L149" s="344"/>
      <c r="M149" s="348"/>
      <c r="P149" s="349">
        <f>SUM(P150:P154)</f>
        <v>0</v>
      </c>
      <c r="R149" s="349">
        <f>SUM(R150:R154)</f>
        <v>7.0999999999999991E-4</v>
      </c>
      <c r="T149" s="349">
        <f>SUM(T150:T154)</f>
        <v>1.0304799999999998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2874</v>
      </c>
      <c r="BK149" s="352">
        <f>SUM(BK150:BK154)</f>
        <v>0</v>
      </c>
    </row>
    <row r="150" spans="2:65" s="291" customFormat="1" ht="24.4" customHeight="1" x14ac:dyDescent="0.2">
      <c r="B150" s="355"/>
      <c r="C150" s="533" t="s">
        <v>3987</v>
      </c>
      <c r="D150" s="533" t="s">
        <v>516</v>
      </c>
      <c r="E150" s="534" t="s">
        <v>1727</v>
      </c>
      <c r="F150" s="535" t="s">
        <v>1728</v>
      </c>
      <c r="G150" s="536" t="s">
        <v>223</v>
      </c>
      <c r="H150" s="537">
        <v>6</v>
      </c>
      <c r="I150" s="560"/>
      <c r="J150" s="356">
        <f>ROUND(I150*H150,2)</f>
        <v>0</v>
      </c>
      <c r="K150" s="535" t="s">
        <v>619</v>
      </c>
      <c r="L150" s="292"/>
      <c r="M150" s="561" t="s">
        <v>771</v>
      </c>
      <c r="N150" s="358" t="s">
        <v>2877</v>
      </c>
      <c r="P150" s="359">
        <f>O150*H150</f>
        <v>0</v>
      </c>
      <c r="Q150" s="359">
        <v>0</v>
      </c>
      <c r="R150" s="359">
        <f>Q150*H150</f>
        <v>0</v>
      </c>
      <c r="S150" s="359">
        <v>7.7420000000000003E-2</v>
      </c>
      <c r="T150" s="359">
        <f>S150*H150</f>
        <v>0.46452000000000004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2874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4235</v>
      </c>
    </row>
    <row r="151" spans="2:65" s="291" customFormat="1" ht="24.4" customHeight="1" x14ac:dyDescent="0.2">
      <c r="B151" s="355"/>
      <c r="C151" s="533" t="s">
        <v>3990</v>
      </c>
      <c r="D151" s="533" t="s">
        <v>516</v>
      </c>
      <c r="E151" s="534" t="s">
        <v>1729</v>
      </c>
      <c r="F151" s="535" t="s">
        <v>1730</v>
      </c>
      <c r="G151" s="536" t="s">
        <v>99</v>
      </c>
      <c r="H151" s="537">
        <v>1</v>
      </c>
      <c r="I151" s="560"/>
      <c r="J151" s="356">
        <f>ROUND(I151*H151,2)</f>
        <v>0</v>
      </c>
      <c r="K151" s="535" t="s">
        <v>619</v>
      </c>
      <c r="L151" s="292"/>
      <c r="M151" s="561" t="s">
        <v>771</v>
      </c>
      <c r="N151" s="358" t="s">
        <v>2877</v>
      </c>
      <c r="P151" s="359">
        <f>O151*H151</f>
        <v>0</v>
      </c>
      <c r="Q151" s="359">
        <v>0</v>
      </c>
      <c r="R151" s="359">
        <f>Q151*H151</f>
        <v>0</v>
      </c>
      <c r="S151" s="359">
        <v>0.51195999999999997</v>
      </c>
      <c r="T151" s="359">
        <f>S151*H151</f>
        <v>0.51195999999999997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4236</v>
      </c>
    </row>
    <row r="152" spans="2:65" s="291" customFormat="1" ht="21.75" customHeight="1" x14ac:dyDescent="0.2">
      <c r="B152" s="355"/>
      <c r="C152" s="533" t="s">
        <v>3770</v>
      </c>
      <c r="D152" s="533" t="s">
        <v>516</v>
      </c>
      <c r="E152" s="534" t="s">
        <v>1731</v>
      </c>
      <c r="F152" s="535" t="s">
        <v>1732</v>
      </c>
      <c r="G152" s="536" t="s">
        <v>99</v>
      </c>
      <c r="H152" s="537">
        <v>1</v>
      </c>
      <c r="I152" s="560"/>
      <c r="J152" s="356">
        <f>ROUND(I152*H152,2)</f>
        <v>0</v>
      </c>
      <c r="K152" s="535" t="s">
        <v>619</v>
      </c>
      <c r="L152" s="292"/>
      <c r="M152" s="561" t="s">
        <v>771</v>
      </c>
      <c r="N152" s="358" t="s">
        <v>2877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4237</v>
      </c>
    </row>
    <row r="153" spans="2:65" s="291" customFormat="1" ht="16.5" customHeight="1" x14ac:dyDescent="0.2">
      <c r="B153" s="355"/>
      <c r="C153" s="533" t="s">
        <v>3939</v>
      </c>
      <c r="D153" s="533" t="s">
        <v>516</v>
      </c>
      <c r="E153" s="534" t="s">
        <v>1733</v>
      </c>
      <c r="F153" s="535" t="s">
        <v>1734</v>
      </c>
      <c r="G153" s="536" t="s">
        <v>97</v>
      </c>
      <c r="H153" s="537">
        <v>1</v>
      </c>
      <c r="I153" s="560"/>
      <c r="J153" s="356">
        <f>ROUND(I153*H153,2)</f>
        <v>0</v>
      </c>
      <c r="K153" s="535" t="s">
        <v>619</v>
      </c>
      <c r="L153" s="292"/>
      <c r="M153" s="561" t="s">
        <v>771</v>
      </c>
      <c r="N153" s="358" t="s">
        <v>2877</v>
      </c>
      <c r="P153" s="359">
        <f>O153*H153</f>
        <v>0</v>
      </c>
      <c r="Q153" s="359">
        <v>2.9E-4</v>
      </c>
      <c r="R153" s="359">
        <f>Q153*H153</f>
        <v>2.9E-4</v>
      </c>
      <c r="S153" s="359">
        <v>2.7E-2</v>
      </c>
      <c r="T153" s="359">
        <f>S153*H153</f>
        <v>2.7E-2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2874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4238</v>
      </c>
    </row>
    <row r="154" spans="2:65" s="291" customFormat="1" ht="16.5" customHeight="1" x14ac:dyDescent="0.2">
      <c r="B154" s="355"/>
      <c r="C154" s="533" t="s">
        <v>3772</v>
      </c>
      <c r="D154" s="533" t="s">
        <v>516</v>
      </c>
      <c r="E154" s="534" t="s">
        <v>1735</v>
      </c>
      <c r="F154" s="535" t="s">
        <v>1736</v>
      </c>
      <c r="G154" s="536" t="s">
        <v>99</v>
      </c>
      <c r="H154" s="537">
        <v>6</v>
      </c>
      <c r="I154" s="560"/>
      <c r="J154" s="356">
        <f>ROUND(I154*H154,2)</f>
        <v>0</v>
      </c>
      <c r="K154" s="535" t="s">
        <v>619</v>
      </c>
      <c r="L154" s="292"/>
      <c r="M154" s="561" t="s">
        <v>771</v>
      </c>
      <c r="N154" s="358" t="s">
        <v>2877</v>
      </c>
      <c r="P154" s="359">
        <f>O154*H154</f>
        <v>0</v>
      </c>
      <c r="Q154" s="359">
        <v>6.9999999999999994E-5</v>
      </c>
      <c r="R154" s="359">
        <f>Q154*H154</f>
        <v>4.1999999999999996E-4</v>
      </c>
      <c r="S154" s="359">
        <v>4.4999999999999997E-3</v>
      </c>
      <c r="T154" s="359">
        <f>S154*H154</f>
        <v>2.6999999999999996E-2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2874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4239</v>
      </c>
    </row>
    <row r="155" spans="2:65" s="343" customFormat="1" ht="22.9" customHeight="1" x14ac:dyDescent="0.2">
      <c r="B155" s="344"/>
      <c r="D155" s="345" t="s">
        <v>514</v>
      </c>
      <c r="E155" s="353" t="s">
        <v>685</v>
      </c>
      <c r="F155" s="353" t="s">
        <v>686</v>
      </c>
      <c r="I155" s="468"/>
      <c r="J155" s="354">
        <f>BK155</f>
        <v>0</v>
      </c>
      <c r="L155" s="344"/>
      <c r="M155" s="348"/>
      <c r="P155" s="349">
        <f>SUM(P156:P168)</f>
        <v>0</v>
      </c>
      <c r="R155" s="349">
        <f>SUM(R156:R168)</f>
        <v>0.59115000000000006</v>
      </c>
      <c r="T155" s="349">
        <f>SUM(T156:T168)</f>
        <v>1.6380000000000001</v>
      </c>
      <c r="U155" s="380"/>
      <c r="AR155" s="345" t="s">
        <v>47</v>
      </c>
      <c r="AT155" s="351" t="s">
        <v>514</v>
      </c>
      <c r="AU155" s="351" t="s">
        <v>45</v>
      </c>
      <c r="AY155" s="345" t="s">
        <v>2874</v>
      </c>
      <c r="BK155" s="352">
        <f>SUM(BK156:BK168)</f>
        <v>0</v>
      </c>
    </row>
    <row r="156" spans="2:65" s="291" customFormat="1" ht="21.75" customHeight="1" x14ac:dyDescent="0.2">
      <c r="B156" s="355"/>
      <c r="C156" s="533" t="s">
        <v>4007</v>
      </c>
      <c r="D156" s="533" t="s">
        <v>516</v>
      </c>
      <c r="E156" s="534" t="s">
        <v>1737</v>
      </c>
      <c r="F156" s="535" t="s">
        <v>1738</v>
      </c>
      <c r="G156" s="536" t="s">
        <v>223</v>
      </c>
      <c r="H156" s="537">
        <v>200</v>
      </c>
      <c r="I156" s="560"/>
      <c r="J156" s="356">
        <f t="shared" ref="J156:J168" si="10">ROUND(I156*H156,2)</f>
        <v>0</v>
      </c>
      <c r="K156" s="535" t="s">
        <v>619</v>
      </c>
      <c r="L156" s="292"/>
      <c r="M156" s="561" t="s">
        <v>771</v>
      </c>
      <c r="N156" s="358" t="s">
        <v>2877</v>
      </c>
      <c r="P156" s="359">
        <f t="shared" ref="P156:P168" si="11">O156*H156</f>
        <v>0</v>
      </c>
      <c r="Q156" s="359">
        <v>2.0000000000000002E-5</v>
      </c>
      <c r="R156" s="359">
        <f t="shared" ref="R156:R168" si="12">Q156*H156</f>
        <v>4.0000000000000001E-3</v>
      </c>
      <c r="S156" s="359">
        <v>1E-3</v>
      </c>
      <c r="T156" s="359">
        <f t="shared" ref="T156:T168" si="13">S156*H156</f>
        <v>0.2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2874</v>
      </c>
      <c r="BE156" s="362">
        <f t="shared" ref="BE156:BE168" si="14">IF(N156="základní",J156,0)</f>
        <v>0</v>
      </c>
      <c r="BF156" s="362">
        <f t="shared" ref="BF156:BF168" si="15">IF(N156="snížená",J156,0)</f>
        <v>0</v>
      </c>
      <c r="BG156" s="362">
        <f t="shared" ref="BG156:BG168" si="16">IF(N156="zákl. přenesená",J156,0)</f>
        <v>0</v>
      </c>
      <c r="BH156" s="362">
        <f t="shared" ref="BH156:BH168" si="17">IF(N156="sníž. přenesená",J156,0)</f>
        <v>0</v>
      </c>
      <c r="BI156" s="362">
        <f t="shared" ref="BI156:BI168" si="18">IF(N156="nulová",J156,0)</f>
        <v>0</v>
      </c>
      <c r="BJ156" s="284" t="s">
        <v>45</v>
      </c>
      <c r="BK156" s="362">
        <f t="shared" ref="BK156:BK168" si="19">ROUND(I156*H156,2)</f>
        <v>0</v>
      </c>
      <c r="BL156" s="284" t="s">
        <v>2222</v>
      </c>
      <c r="BM156" s="361" t="s">
        <v>4240</v>
      </c>
    </row>
    <row r="157" spans="2:65" s="291" customFormat="1" ht="24.4" customHeight="1" x14ac:dyDescent="0.2">
      <c r="B157" s="355"/>
      <c r="C157" s="533" t="s">
        <v>3764</v>
      </c>
      <c r="D157" s="533" t="s">
        <v>516</v>
      </c>
      <c r="E157" s="534" t="s">
        <v>1739</v>
      </c>
      <c r="F157" s="535" t="s">
        <v>1740</v>
      </c>
      <c r="G157" s="536" t="s">
        <v>223</v>
      </c>
      <c r="H157" s="537">
        <v>200</v>
      </c>
      <c r="I157" s="560"/>
      <c r="J157" s="356">
        <f t="shared" si="10"/>
        <v>0</v>
      </c>
      <c r="K157" s="535" t="s">
        <v>619</v>
      </c>
      <c r="L157" s="292"/>
      <c r="M157" s="561" t="s">
        <v>771</v>
      </c>
      <c r="N157" s="358" t="s">
        <v>2877</v>
      </c>
      <c r="P157" s="359">
        <f t="shared" si="11"/>
        <v>0</v>
      </c>
      <c r="Q157" s="359">
        <v>2.0000000000000002E-5</v>
      </c>
      <c r="R157" s="359">
        <f t="shared" si="12"/>
        <v>4.0000000000000001E-3</v>
      </c>
      <c r="S157" s="359">
        <v>3.2000000000000002E-3</v>
      </c>
      <c r="T157" s="359">
        <f t="shared" si="13"/>
        <v>0.64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2874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4241</v>
      </c>
    </row>
    <row r="158" spans="2:65" s="291" customFormat="1" ht="24.4" customHeight="1" x14ac:dyDescent="0.2">
      <c r="B158" s="355"/>
      <c r="C158" s="533" t="s">
        <v>3766</v>
      </c>
      <c r="D158" s="533" t="s">
        <v>516</v>
      </c>
      <c r="E158" s="534" t="s">
        <v>1741</v>
      </c>
      <c r="F158" s="535" t="s">
        <v>1742</v>
      </c>
      <c r="G158" s="536" t="s">
        <v>223</v>
      </c>
      <c r="H158" s="537">
        <v>150</v>
      </c>
      <c r="I158" s="560"/>
      <c r="J158" s="356">
        <f t="shared" si="10"/>
        <v>0</v>
      </c>
      <c r="K158" s="535" t="s">
        <v>619</v>
      </c>
      <c r="L158" s="292"/>
      <c r="M158" s="561" t="s">
        <v>771</v>
      </c>
      <c r="N158" s="358" t="s">
        <v>2877</v>
      </c>
      <c r="P158" s="359">
        <f t="shared" si="11"/>
        <v>0</v>
      </c>
      <c r="Q158" s="359">
        <v>5.0000000000000002E-5</v>
      </c>
      <c r="R158" s="359">
        <f t="shared" si="12"/>
        <v>7.5000000000000006E-3</v>
      </c>
      <c r="S158" s="359">
        <v>5.3200000000000001E-3</v>
      </c>
      <c r="T158" s="359">
        <f t="shared" si="13"/>
        <v>0.79800000000000004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2874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4242</v>
      </c>
    </row>
    <row r="159" spans="2:65" s="291" customFormat="1" ht="21.75" customHeight="1" x14ac:dyDescent="0.2">
      <c r="B159" s="355"/>
      <c r="C159" s="533" t="s">
        <v>3973</v>
      </c>
      <c r="D159" s="533" t="s">
        <v>516</v>
      </c>
      <c r="E159" s="534" t="s">
        <v>4243</v>
      </c>
      <c r="F159" s="535" t="s">
        <v>4244</v>
      </c>
      <c r="G159" s="536" t="s">
        <v>223</v>
      </c>
      <c r="H159" s="537">
        <v>350</v>
      </c>
      <c r="I159" s="560"/>
      <c r="J159" s="356">
        <f t="shared" si="10"/>
        <v>0</v>
      </c>
      <c r="K159" s="535" t="s">
        <v>619</v>
      </c>
      <c r="L159" s="292"/>
      <c r="M159" s="561" t="s">
        <v>771</v>
      </c>
      <c r="N159" s="358" t="s">
        <v>2877</v>
      </c>
      <c r="P159" s="359">
        <f t="shared" si="11"/>
        <v>0</v>
      </c>
      <c r="Q159" s="359">
        <v>4.6000000000000001E-4</v>
      </c>
      <c r="R159" s="359">
        <f t="shared" si="12"/>
        <v>0.161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2874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4245</v>
      </c>
    </row>
    <row r="160" spans="2:65" s="291" customFormat="1" ht="21.75" customHeight="1" x14ac:dyDescent="0.2">
      <c r="B160" s="355"/>
      <c r="C160" s="533" t="s">
        <v>3982</v>
      </c>
      <c r="D160" s="533" t="s">
        <v>516</v>
      </c>
      <c r="E160" s="534" t="s">
        <v>4246</v>
      </c>
      <c r="F160" s="535" t="s">
        <v>4247</v>
      </c>
      <c r="G160" s="536" t="s">
        <v>223</v>
      </c>
      <c r="H160" s="537">
        <v>185</v>
      </c>
      <c r="I160" s="560"/>
      <c r="J160" s="356">
        <f t="shared" si="10"/>
        <v>0</v>
      </c>
      <c r="K160" s="535" t="s">
        <v>619</v>
      </c>
      <c r="L160" s="292"/>
      <c r="M160" s="561" t="s">
        <v>771</v>
      </c>
      <c r="N160" s="358" t="s">
        <v>2877</v>
      </c>
      <c r="P160" s="359">
        <f t="shared" si="11"/>
        <v>0</v>
      </c>
      <c r="Q160" s="359">
        <v>5.5000000000000003E-4</v>
      </c>
      <c r="R160" s="359">
        <f t="shared" si="12"/>
        <v>0.10175000000000001</v>
      </c>
      <c r="S160" s="359">
        <v>0</v>
      </c>
      <c r="T160" s="359">
        <f t="shared" si="13"/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2874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4248</v>
      </c>
    </row>
    <row r="161" spans="2:65" s="291" customFormat="1" ht="21.75" customHeight="1" x14ac:dyDescent="0.2">
      <c r="B161" s="355"/>
      <c r="C161" s="533" t="s">
        <v>3970</v>
      </c>
      <c r="D161" s="533" t="s">
        <v>516</v>
      </c>
      <c r="E161" s="534" t="s">
        <v>4249</v>
      </c>
      <c r="F161" s="535" t="s">
        <v>4250</v>
      </c>
      <c r="G161" s="536" t="s">
        <v>223</v>
      </c>
      <c r="H161" s="537">
        <v>80</v>
      </c>
      <c r="I161" s="560"/>
      <c r="J161" s="356">
        <f t="shared" si="10"/>
        <v>0</v>
      </c>
      <c r="K161" s="535" t="s">
        <v>619</v>
      </c>
      <c r="L161" s="292"/>
      <c r="M161" s="561" t="s">
        <v>771</v>
      </c>
      <c r="N161" s="358" t="s">
        <v>2877</v>
      </c>
      <c r="P161" s="359">
        <f t="shared" si="11"/>
        <v>0</v>
      </c>
      <c r="Q161" s="359">
        <v>7.1000000000000002E-4</v>
      </c>
      <c r="R161" s="359">
        <f t="shared" si="12"/>
        <v>5.6800000000000003E-2</v>
      </c>
      <c r="S161" s="359">
        <v>0</v>
      </c>
      <c r="T161" s="359">
        <f t="shared" si="13"/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2874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4251</v>
      </c>
    </row>
    <row r="162" spans="2:65" s="291" customFormat="1" ht="24.4" customHeight="1" x14ac:dyDescent="0.2">
      <c r="B162" s="355"/>
      <c r="C162" s="533" t="s">
        <v>4032</v>
      </c>
      <c r="D162" s="533" t="s">
        <v>516</v>
      </c>
      <c r="E162" s="534" t="s">
        <v>693</v>
      </c>
      <c r="F162" s="535" t="s">
        <v>4252</v>
      </c>
      <c r="G162" s="536" t="s">
        <v>223</v>
      </c>
      <c r="H162" s="537">
        <v>50</v>
      </c>
      <c r="I162" s="560"/>
      <c r="J162" s="356">
        <f t="shared" si="10"/>
        <v>0</v>
      </c>
      <c r="K162" s="535" t="s">
        <v>519</v>
      </c>
      <c r="L162" s="292"/>
      <c r="M162" s="561" t="s">
        <v>771</v>
      </c>
      <c r="N162" s="358" t="s">
        <v>2877</v>
      </c>
      <c r="P162" s="359">
        <f t="shared" si="11"/>
        <v>0</v>
      </c>
      <c r="Q162" s="359">
        <v>1.25E-3</v>
      </c>
      <c r="R162" s="359">
        <f t="shared" si="12"/>
        <v>6.25E-2</v>
      </c>
      <c r="S162" s="359">
        <v>0</v>
      </c>
      <c r="T162" s="359">
        <f t="shared" si="13"/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2874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2222</v>
      </c>
      <c r="BM162" s="361" t="s">
        <v>4253</v>
      </c>
    </row>
    <row r="163" spans="2:65" s="291" customFormat="1" ht="24.4" customHeight="1" x14ac:dyDescent="0.2">
      <c r="B163" s="355"/>
      <c r="C163" s="533" t="s">
        <v>4062</v>
      </c>
      <c r="D163" s="533" t="s">
        <v>516</v>
      </c>
      <c r="E163" s="534" t="s">
        <v>695</v>
      </c>
      <c r="F163" s="535" t="s">
        <v>4254</v>
      </c>
      <c r="G163" s="536" t="s">
        <v>223</v>
      </c>
      <c r="H163" s="537">
        <v>40</v>
      </c>
      <c r="I163" s="560"/>
      <c r="J163" s="356">
        <f t="shared" si="10"/>
        <v>0</v>
      </c>
      <c r="K163" s="535" t="s">
        <v>519</v>
      </c>
      <c r="L163" s="292"/>
      <c r="M163" s="561" t="s">
        <v>771</v>
      </c>
      <c r="N163" s="358" t="s">
        <v>2877</v>
      </c>
      <c r="P163" s="359">
        <f t="shared" si="11"/>
        <v>0</v>
      </c>
      <c r="Q163" s="359">
        <v>1.6199999999999999E-3</v>
      </c>
      <c r="R163" s="359">
        <f t="shared" si="12"/>
        <v>6.4799999999999996E-2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2874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4255</v>
      </c>
    </row>
    <row r="164" spans="2:65" s="291" customFormat="1" ht="16.5" customHeight="1" x14ac:dyDescent="0.2">
      <c r="B164" s="355"/>
      <c r="C164" s="533" t="s">
        <v>2224</v>
      </c>
      <c r="D164" s="533" t="s">
        <v>516</v>
      </c>
      <c r="E164" s="534" t="s">
        <v>697</v>
      </c>
      <c r="F164" s="535" t="s">
        <v>1743</v>
      </c>
      <c r="G164" s="536" t="s">
        <v>223</v>
      </c>
      <c r="H164" s="537">
        <v>705</v>
      </c>
      <c r="I164" s="560"/>
      <c r="J164" s="356">
        <f t="shared" si="10"/>
        <v>0</v>
      </c>
      <c r="K164" s="535" t="s">
        <v>519</v>
      </c>
      <c r="L164" s="292"/>
      <c r="M164" s="561" t="s">
        <v>771</v>
      </c>
      <c r="N164" s="358" t="s">
        <v>2877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4256</v>
      </c>
    </row>
    <row r="165" spans="2:65" s="291" customFormat="1" ht="37.9" customHeight="1" x14ac:dyDescent="0.2">
      <c r="B165" s="355"/>
      <c r="C165" s="533" t="s">
        <v>3803</v>
      </c>
      <c r="D165" s="533" t="s">
        <v>516</v>
      </c>
      <c r="E165" s="534" t="s">
        <v>4257</v>
      </c>
      <c r="F165" s="535" t="s">
        <v>4258</v>
      </c>
      <c r="G165" s="536" t="s">
        <v>223</v>
      </c>
      <c r="H165" s="537">
        <v>705</v>
      </c>
      <c r="I165" s="560"/>
      <c r="J165" s="356">
        <f t="shared" si="10"/>
        <v>0</v>
      </c>
      <c r="K165" s="535" t="s">
        <v>619</v>
      </c>
      <c r="L165" s="292"/>
      <c r="M165" s="561" t="s">
        <v>771</v>
      </c>
      <c r="N165" s="358" t="s">
        <v>2877</v>
      </c>
      <c r="P165" s="359">
        <f t="shared" si="11"/>
        <v>0</v>
      </c>
      <c r="Q165" s="359">
        <v>1.6000000000000001E-4</v>
      </c>
      <c r="R165" s="359">
        <f t="shared" si="12"/>
        <v>0.11280000000000001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2874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4259</v>
      </c>
    </row>
    <row r="166" spans="2:65" s="291" customFormat="1" ht="16.5" customHeight="1" x14ac:dyDescent="0.2">
      <c r="B166" s="355"/>
      <c r="C166" s="538" t="s">
        <v>2950</v>
      </c>
      <c r="D166" s="538" t="s">
        <v>550</v>
      </c>
      <c r="E166" s="539" t="s">
        <v>705</v>
      </c>
      <c r="F166" s="540" t="s">
        <v>706</v>
      </c>
      <c r="G166" s="541" t="s">
        <v>99</v>
      </c>
      <c r="H166" s="542">
        <v>40</v>
      </c>
      <c r="I166" s="563"/>
      <c r="J166" s="365">
        <f t="shared" si="10"/>
        <v>0</v>
      </c>
      <c r="K166" s="540" t="s">
        <v>771</v>
      </c>
      <c r="L166" s="366"/>
      <c r="M166" s="564" t="s">
        <v>771</v>
      </c>
      <c r="N166" s="368" t="s">
        <v>2877</v>
      </c>
      <c r="P166" s="359">
        <f t="shared" si="11"/>
        <v>0</v>
      </c>
      <c r="Q166" s="359">
        <v>4.0000000000000002E-4</v>
      </c>
      <c r="R166" s="359">
        <f t="shared" si="12"/>
        <v>1.6E-2</v>
      </c>
      <c r="S166" s="359">
        <v>0</v>
      </c>
      <c r="T166" s="359">
        <f t="shared" si="13"/>
        <v>0</v>
      </c>
      <c r="U166" s="382" t="s">
        <v>771</v>
      </c>
      <c r="AR166" s="361" t="s">
        <v>2918</v>
      </c>
      <c r="AT166" s="361" t="s">
        <v>550</v>
      </c>
      <c r="AU166" s="361" t="s">
        <v>47</v>
      </c>
      <c r="AY166" s="284" t="s">
        <v>2874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4260</v>
      </c>
    </row>
    <row r="167" spans="2:65" s="291" customFormat="1" ht="16.5" customHeight="1" x14ac:dyDescent="0.2">
      <c r="B167" s="355"/>
      <c r="C167" s="538" t="s">
        <v>3952</v>
      </c>
      <c r="D167" s="538" t="s">
        <v>550</v>
      </c>
      <c r="E167" s="539" t="s">
        <v>707</v>
      </c>
      <c r="F167" s="540" t="s">
        <v>708</v>
      </c>
      <c r="G167" s="541" t="s">
        <v>99</v>
      </c>
      <c r="H167" s="542">
        <v>4000</v>
      </c>
      <c r="I167" s="563"/>
      <c r="J167" s="365">
        <f t="shared" si="10"/>
        <v>0</v>
      </c>
      <c r="K167" s="540" t="s">
        <v>771</v>
      </c>
      <c r="L167" s="366"/>
      <c r="M167" s="564" t="s">
        <v>771</v>
      </c>
      <c r="N167" s="368" t="s">
        <v>2877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2918</v>
      </c>
      <c r="AT167" s="361" t="s">
        <v>550</v>
      </c>
      <c r="AU167" s="361" t="s">
        <v>47</v>
      </c>
      <c r="AY167" s="284" t="s">
        <v>2874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4261</v>
      </c>
    </row>
    <row r="168" spans="2:65" s="291" customFormat="1" ht="24.4" customHeight="1" x14ac:dyDescent="0.2">
      <c r="B168" s="355"/>
      <c r="C168" s="533" t="s">
        <v>4148</v>
      </c>
      <c r="D168" s="533" t="s">
        <v>516</v>
      </c>
      <c r="E168" s="534" t="s">
        <v>710</v>
      </c>
      <c r="F168" s="535" t="s">
        <v>1744</v>
      </c>
      <c r="G168" s="536" t="s">
        <v>150</v>
      </c>
      <c r="H168" s="537">
        <v>0.58799999999999997</v>
      </c>
      <c r="I168" s="560"/>
      <c r="J168" s="356">
        <f t="shared" si="10"/>
        <v>0</v>
      </c>
      <c r="K168" s="535" t="s">
        <v>519</v>
      </c>
      <c r="L168" s="292"/>
      <c r="M168" s="561" t="s">
        <v>771</v>
      </c>
      <c r="N168" s="358" t="s">
        <v>2877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3966</v>
      </c>
      <c r="AT168" s="361" t="s">
        <v>516</v>
      </c>
      <c r="AU168" s="361" t="s">
        <v>47</v>
      </c>
      <c r="AY168" s="284" t="s">
        <v>2874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3966</v>
      </c>
      <c r="BM168" s="361" t="s">
        <v>4262</v>
      </c>
    </row>
    <row r="169" spans="2:65" s="343" customFormat="1" ht="22.9" customHeight="1" x14ac:dyDescent="0.2">
      <c r="B169" s="344"/>
      <c r="D169" s="345" t="s">
        <v>514</v>
      </c>
      <c r="E169" s="353" t="s">
        <v>712</v>
      </c>
      <c r="F169" s="353" t="s">
        <v>713</v>
      </c>
      <c r="I169" s="468"/>
      <c r="J169" s="354">
        <f>BK169</f>
        <v>0</v>
      </c>
      <c r="L169" s="344"/>
      <c r="M169" s="348"/>
      <c r="P169" s="349">
        <f>SUM(P170:P179)</f>
        <v>0</v>
      </c>
      <c r="R169" s="349">
        <f>SUM(R170:R179)</f>
        <v>6.4000000000000003E-3</v>
      </c>
      <c r="T169" s="349">
        <f>SUM(T170:T179)</f>
        <v>0.63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2874</v>
      </c>
      <c r="BK169" s="352">
        <f>SUM(BK170:BK179)</f>
        <v>0</v>
      </c>
    </row>
    <row r="170" spans="2:65" s="291" customFormat="1" ht="24.4" customHeight="1" x14ac:dyDescent="0.2">
      <c r="B170" s="355"/>
      <c r="C170" s="533" t="s">
        <v>3955</v>
      </c>
      <c r="D170" s="533" t="s">
        <v>516</v>
      </c>
      <c r="E170" s="534" t="s">
        <v>5043</v>
      </c>
      <c r="F170" s="535" t="s">
        <v>5044</v>
      </c>
      <c r="G170" s="536" t="s">
        <v>99</v>
      </c>
      <c r="H170" s="537">
        <v>66</v>
      </c>
      <c r="I170" s="560"/>
      <c r="J170" s="356">
        <f t="shared" ref="J170:J179" si="20">ROUND(I170*H170,2)</f>
        <v>0</v>
      </c>
      <c r="K170" s="535" t="s">
        <v>771</v>
      </c>
      <c r="L170" s="292"/>
      <c r="M170" s="561" t="s">
        <v>771</v>
      </c>
      <c r="N170" s="358" t="s">
        <v>2877</v>
      </c>
      <c r="P170" s="359">
        <f t="shared" ref="P170:P179" si="21">O170*H170</f>
        <v>0</v>
      </c>
      <c r="Q170" s="359">
        <v>0</v>
      </c>
      <c r="R170" s="359">
        <f t="shared" ref="R170:R179" si="22">Q170*H170</f>
        <v>0</v>
      </c>
      <c r="S170" s="359">
        <v>0</v>
      </c>
      <c r="T170" s="359">
        <f t="shared" ref="T170:T179" si="23">S170*H170</f>
        <v>0</v>
      </c>
      <c r="U170" s="382" t="s">
        <v>771</v>
      </c>
      <c r="AR170" s="361" t="s">
        <v>51</v>
      </c>
      <c r="AT170" s="361" t="s">
        <v>516</v>
      </c>
      <c r="AU170" s="361" t="s">
        <v>47</v>
      </c>
      <c r="AY170" s="284" t="s">
        <v>2874</v>
      </c>
      <c r="BE170" s="362">
        <f t="shared" ref="BE170:BE179" si="24">IF(N170="základní",J170,0)</f>
        <v>0</v>
      </c>
      <c r="BF170" s="362">
        <f t="shared" ref="BF170:BF179" si="25">IF(N170="snížená",J170,0)</f>
        <v>0</v>
      </c>
      <c r="BG170" s="362">
        <f t="shared" ref="BG170:BG179" si="26">IF(N170="zákl. přenesená",J170,0)</f>
        <v>0</v>
      </c>
      <c r="BH170" s="362">
        <f t="shared" ref="BH170:BH179" si="27">IF(N170="sníž. přenesená",J170,0)</f>
        <v>0</v>
      </c>
      <c r="BI170" s="362">
        <f t="shared" ref="BI170:BI179" si="28">IF(N170="nulová",J170,0)</f>
        <v>0</v>
      </c>
      <c r="BJ170" s="284" t="s">
        <v>45</v>
      </c>
      <c r="BK170" s="362">
        <f t="shared" ref="BK170:BK179" si="29">ROUND(I170*H170,2)</f>
        <v>0</v>
      </c>
      <c r="BL170" s="284" t="s">
        <v>51</v>
      </c>
      <c r="BM170" s="361" t="s">
        <v>5080</v>
      </c>
    </row>
    <row r="171" spans="2:65" s="291" customFormat="1" ht="24.4" customHeight="1" x14ac:dyDescent="0.2">
      <c r="B171" s="355"/>
      <c r="C171" s="533" t="s">
        <v>3958</v>
      </c>
      <c r="D171" s="533" t="s">
        <v>516</v>
      </c>
      <c r="E171" s="534" t="s">
        <v>5049</v>
      </c>
      <c r="F171" s="535" t="s">
        <v>5047</v>
      </c>
      <c r="G171" s="536" t="s">
        <v>99</v>
      </c>
      <c r="H171" s="537">
        <v>66</v>
      </c>
      <c r="I171" s="560"/>
      <c r="J171" s="356">
        <f t="shared" si="20"/>
        <v>0</v>
      </c>
      <c r="K171" s="535" t="s">
        <v>771</v>
      </c>
      <c r="L171" s="292"/>
      <c r="M171" s="561" t="s">
        <v>771</v>
      </c>
      <c r="N171" s="358" t="s">
        <v>2877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2222</v>
      </c>
      <c r="BM171" s="361" t="s">
        <v>5081</v>
      </c>
    </row>
    <row r="172" spans="2:65" s="291" customFormat="1" ht="24.4" customHeight="1" x14ac:dyDescent="0.2">
      <c r="B172" s="355"/>
      <c r="C172" s="533" t="s">
        <v>3882</v>
      </c>
      <c r="D172" s="533" t="s">
        <v>516</v>
      </c>
      <c r="E172" s="534" t="s">
        <v>5046</v>
      </c>
      <c r="F172" s="535" t="s">
        <v>5050</v>
      </c>
      <c r="G172" s="536" t="s">
        <v>99</v>
      </c>
      <c r="H172" s="537">
        <v>132</v>
      </c>
      <c r="I172" s="560"/>
      <c r="J172" s="356">
        <f t="shared" si="20"/>
        <v>0</v>
      </c>
      <c r="K172" s="535" t="s">
        <v>771</v>
      </c>
      <c r="L172" s="292"/>
      <c r="M172" s="561" t="s">
        <v>771</v>
      </c>
      <c r="N172" s="358" t="s">
        <v>2877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5082</v>
      </c>
    </row>
    <row r="173" spans="2:65" s="291" customFormat="1" ht="24.4" customHeight="1" x14ac:dyDescent="0.2">
      <c r="B173" s="355"/>
      <c r="C173" s="533" t="s">
        <v>3969</v>
      </c>
      <c r="D173" s="533" t="s">
        <v>516</v>
      </c>
      <c r="E173" s="534" t="s">
        <v>1745</v>
      </c>
      <c r="F173" s="535" t="s">
        <v>1746</v>
      </c>
      <c r="G173" s="536" t="s">
        <v>99</v>
      </c>
      <c r="H173" s="537">
        <v>45</v>
      </c>
      <c r="I173" s="560"/>
      <c r="J173" s="356">
        <f t="shared" si="20"/>
        <v>0</v>
      </c>
      <c r="K173" s="535" t="s">
        <v>619</v>
      </c>
      <c r="L173" s="292"/>
      <c r="M173" s="561" t="s">
        <v>771</v>
      </c>
      <c r="N173" s="358" t="s">
        <v>2877</v>
      </c>
      <c r="P173" s="359">
        <f t="shared" si="21"/>
        <v>0</v>
      </c>
      <c r="Q173" s="359">
        <v>2.0000000000000002E-5</v>
      </c>
      <c r="R173" s="359">
        <f t="shared" si="22"/>
        <v>9.0000000000000008E-4</v>
      </c>
      <c r="S173" s="359">
        <v>1.4E-2</v>
      </c>
      <c r="T173" s="359">
        <f t="shared" si="23"/>
        <v>0.63</v>
      </c>
      <c r="U173" s="382" t="s">
        <v>771</v>
      </c>
      <c r="AR173" s="361" t="s">
        <v>51</v>
      </c>
      <c r="AT173" s="361" t="s">
        <v>516</v>
      </c>
      <c r="AU173" s="361" t="s">
        <v>47</v>
      </c>
      <c r="AY173" s="284" t="s">
        <v>2874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51</v>
      </c>
      <c r="BM173" s="361" t="s">
        <v>4263</v>
      </c>
    </row>
    <row r="174" spans="2:65" s="291" customFormat="1" ht="21.75" customHeight="1" x14ac:dyDescent="0.2">
      <c r="B174" s="355"/>
      <c r="C174" s="533" t="s">
        <v>4068</v>
      </c>
      <c r="D174" s="533" t="s">
        <v>516</v>
      </c>
      <c r="E174" s="534" t="s">
        <v>4264</v>
      </c>
      <c r="F174" s="535" t="s">
        <v>4265</v>
      </c>
      <c r="G174" s="536" t="s">
        <v>99</v>
      </c>
      <c r="H174" s="537">
        <v>2</v>
      </c>
      <c r="I174" s="560"/>
      <c r="J174" s="356">
        <f t="shared" si="20"/>
        <v>0</v>
      </c>
      <c r="K174" s="535" t="s">
        <v>619</v>
      </c>
      <c r="L174" s="292"/>
      <c r="M174" s="561" t="s">
        <v>771</v>
      </c>
      <c r="N174" s="358" t="s">
        <v>2877</v>
      </c>
      <c r="P174" s="359">
        <f t="shared" si="21"/>
        <v>0</v>
      </c>
      <c r="Q174" s="359">
        <v>1.6000000000000001E-4</v>
      </c>
      <c r="R174" s="359">
        <f t="shared" si="22"/>
        <v>3.2000000000000003E-4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4266</v>
      </c>
    </row>
    <row r="175" spans="2:65" s="291" customFormat="1" ht="21.75" customHeight="1" x14ac:dyDescent="0.2">
      <c r="B175" s="355"/>
      <c r="C175" s="533" t="s">
        <v>3806</v>
      </c>
      <c r="D175" s="533" t="s">
        <v>516</v>
      </c>
      <c r="E175" s="534" t="s">
        <v>4267</v>
      </c>
      <c r="F175" s="535" t="s">
        <v>4268</v>
      </c>
      <c r="G175" s="536" t="s">
        <v>99</v>
      </c>
      <c r="H175" s="537">
        <v>2</v>
      </c>
      <c r="I175" s="560"/>
      <c r="J175" s="356">
        <f t="shared" si="20"/>
        <v>0</v>
      </c>
      <c r="K175" s="535" t="s">
        <v>619</v>
      </c>
      <c r="L175" s="292"/>
      <c r="M175" s="561" t="s">
        <v>771</v>
      </c>
      <c r="N175" s="358" t="s">
        <v>2877</v>
      </c>
      <c r="P175" s="359">
        <f t="shared" si="21"/>
        <v>0</v>
      </c>
      <c r="Q175" s="359">
        <v>2.1000000000000001E-4</v>
      </c>
      <c r="R175" s="359">
        <f t="shared" si="22"/>
        <v>4.2000000000000002E-4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4269</v>
      </c>
    </row>
    <row r="176" spans="2:65" s="291" customFormat="1" ht="21.75" customHeight="1" x14ac:dyDescent="0.2">
      <c r="B176" s="355"/>
      <c r="C176" s="533" t="s">
        <v>3709</v>
      </c>
      <c r="D176" s="533" t="s">
        <v>516</v>
      </c>
      <c r="E176" s="534" t="s">
        <v>714</v>
      </c>
      <c r="F176" s="535" t="s">
        <v>1747</v>
      </c>
      <c r="G176" s="536" t="s">
        <v>99</v>
      </c>
      <c r="H176" s="537">
        <v>4</v>
      </c>
      <c r="I176" s="560"/>
      <c r="J176" s="356">
        <f t="shared" si="20"/>
        <v>0</v>
      </c>
      <c r="K176" s="535" t="s">
        <v>619</v>
      </c>
      <c r="L176" s="292"/>
      <c r="M176" s="561" t="s">
        <v>771</v>
      </c>
      <c r="N176" s="358" t="s">
        <v>2877</v>
      </c>
      <c r="P176" s="359">
        <f t="shared" si="21"/>
        <v>0</v>
      </c>
      <c r="Q176" s="359">
        <v>3.4000000000000002E-4</v>
      </c>
      <c r="R176" s="359">
        <f t="shared" si="22"/>
        <v>1.3600000000000001E-3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4270</v>
      </c>
    </row>
    <row r="177" spans="2:65" s="291" customFormat="1" ht="21.75" customHeight="1" x14ac:dyDescent="0.2">
      <c r="B177" s="355"/>
      <c r="C177" s="533" t="s">
        <v>3706</v>
      </c>
      <c r="D177" s="533" t="s">
        <v>516</v>
      </c>
      <c r="E177" s="534" t="s">
        <v>715</v>
      </c>
      <c r="F177" s="535" t="s">
        <v>1748</v>
      </c>
      <c r="G177" s="536" t="s">
        <v>99</v>
      </c>
      <c r="H177" s="537">
        <v>4</v>
      </c>
      <c r="I177" s="560"/>
      <c r="J177" s="356">
        <f t="shared" si="20"/>
        <v>0</v>
      </c>
      <c r="K177" s="535" t="s">
        <v>619</v>
      </c>
      <c r="L177" s="292"/>
      <c r="M177" s="561" t="s">
        <v>771</v>
      </c>
      <c r="N177" s="358" t="s">
        <v>2877</v>
      </c>
      <c r="P177" s="359">
        <f t="shared" si="21"/>
        <v>0</v>
      </c>
      <c r="Q177" s="359">
        <v>5.0000000000000001E-4</v>
      </c>
      <c r="R177" s="359">
        <f t="shared" si="22"/>
        <v>2E-3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4271</v>
      </c>
    </row>
    <row r="178" spans="2:65" s="291" customFormat="1" ht="24.4" customHeight="1" x14ac:dyDescent="0.2">
      <c r="B178" s="355"/>
      <c r="C178" s="533" t="s">
        <v>3702</v>
      </c>
      <c r="D178" s="533" t="s">
        <v>516</v>
      </c>
      <c r="E178" s="534" t="s">
        <v>716</v>
      </c>
      <c r="F178" s="535" t="s">
        <v>1749</v>
      </c>
      <c r="G178" s="536" t="s">
        <v>99</v>
      </c>
      <c r="H178" s="537">
        <v>2</v>
      </c>
      <c r="I178" s="560"/>
      <c r="J178" s="356">
        <f t="shared" si="20"/>
        <v>0</v>
      </c>
      <c r="K178" s="535" t="s">
        <v>619</v>
      </c>
      <c r="L178" s="292"/>
      <c r="M178" s="561" t="s">
        <v>771</v>
      </c>
      <c r="N178" s="358" t="s">
        <v>2877</v>
      </c>
      <c r="P178" s="359">
        <f t="shared" si="21"/>
        <v>0</v>
      </c>
      <c r="Q178" s="359">
        <v>6.9999999999999999E-4</v>
      </c>
      <c r="R178" s="359">
        <f t="shared" si="22"/>
        <v>1.4E-3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4272</v>
      </c>
    </row>
    <row r="179" spans="2:65" s="291" customFormat="1" ht="24.4" customHeight="1" x14ac:dyDescent="0.2">
      <c r="B179" s="355"/>
      <c r="C179" s="533" t="s">
        <v>3888</v>
      </c>
      <c r="D179" s="533" t="s">
        <v>516</v>
      </c>
      <c r="E179" s="534" t="s">
        <v>718</v>
      </c>
      <c r="F179" s="535" t="s">
        <v>1750</v>
      </c>
      <c r="G179" s="536" t="s">
        <v>150</v>
      </c>
      <c r="H179" s="537">
        <v>6.0000000000000001E-3</v>
      </c>
      <c r="I179" s="560"/>
      <c r="J179" s="356">
        <f t="shared" si="20"/>
        <v>0</v>
      </c>
      <c r="K179" s="535" t="s">
        <v>519</v>
      </c>
      <c r="L179" s="292"/>
      <c r="M179" s="561" t="s">
        <v>771</v>
      </c>
      <c r="N179" s="358" t="s">
        <v>2877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4273</v>
      </c>
    </row>
    <row r="180" spans="2:65" s="343" customFormat="1" ht="22.9" customHeight="1" x14ac:dyDescent="0.2">
      <c r="B180" s="344"/>
      <c r="D180" s="345" t="s">
        <v>514</v>
      </c>
      <c r="E180" s="353" t="s">
        <v>720</v>
      </c>
      <c r="F180" s="353" t="s">
        <v>721</v>
      </c>
      <c r="I180" s="468"/>
      <c r="J180" s="354">
        <f>BK180</f>
        <v>0</v>
      </c>
      <c r="L180" s="344"/>
      <c r="M180" s="348"/>
      <c r="P180" s="349">
        <f>SUM(P181:P198)</f>
        <v>0</v>
      </c>
      <c r="R180" s="349">
        <f>SUM(R181:R198)</f>
        <v>2.7378599999999995</v>
      </c>
      <c r="T180" s="349">
        <f>SUM(T181:T198)</f>
        <v>2.3800000000000003</v>
      </c>
      <c r="U180" s="380"/>
      <c r="AR180" s="345" t="s">
        <v>47</v>
      </c>
      <c r="AT180" s="351" t="s">
        <v>514</v>
      </c>
      <c r="AU180" s="351" t="s">
        <v>45</v>
      </c>
      <c r="AY180" s="345" t="s">
        <v>2874</v>
      </c>
      <c r="BK180" s="352">
        <f>SUM(BK181:BK198)</f>
        <v>0</v>
      </c>
    </row>
    <row r="181" spans="2:65" s="291" customFormat="1" ht="16.5" customHeight="1" x14ac:dyDescent="0.2">
      <c r="B181" s="355"/>
      <c r="C181" s="533" t="s">
        <v>3891</v>
      </c>
      <c r="D181" s="533" t="s">
        <v>516</v>
      </c>
      <c r="E181" s="534" t="s">
        <v>722</v>
      </c>
      <c r="F181" s="535" t="s">
        <v>723</v>
      </c>
      <c r="G181" s="536" t="s">
        <v>303</v>
      </c>
      <c r="H181" s="537">
        <v>1</v>
      </c>
      <c r="I181" s="560"/>
      <c r="J181" s="356">
        <f t="shared" ref="J181:J198" si="30">ROUND(I181*H181,2)</f>
        <v>0</v>
      </c>
      <c r="K181" s="535" t="s">
        <v>771</v>
      </c>
      <c r="L181" s="292"/>
      <c r="M181" s="561" t="s">
        <v>771</v>
      </c>
      <c r="N181" s="358" t="s">
        <v>2877</v>
      </c>
      <c r="P181" s="359">
        <f t="shared" ref="P181:P198" si="31">O181*H181</f>
        <v>0</v>
      </c>
      <c r="Q181" s="359">
        <v>0</v>
      </c>
      <c r="R181" s="359">
        <f t="shared" ref="R181:R198" si="32">Q181*H181</f>
        <v>0</v>
      </c>
      <c r="S181" s="359">
        <v>0</v>
      </c>
      <c r="T181" s="359">
        <f t="shared" ref="T181:T198" si="33">S181*H181</f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ref="BE181:BE198" si="34">IF(N181="základní",J181,0)</f>
        <v>0</v>
      </c>
      <c r="BF181" s="362">
        <f t="shared" ref="BF181:BF198" si="35">IF(N181="snížená",J181,0)</f>
        <v>0</v>
      </c>
      <c r="BG181" s="362">
        <f t="shared" ref="BG181:BG198" si="36">IF(N181="zákl. přenesená",J181,0)</f>
        <v>0</v>
      </c>
      <c r="BH181" s="362">
        <f t="shared" ref="BH181:BH198" si="37">IF(N181="sníž. přenesená",J181,0)</f>
        <v>0</v>
      </c>
      <c r="BI181" s="362">
        <f t="shared" ref="BI181:BI198" si="38">IF(N181="nulová",J181,0)</f>
        <v>0</v>
      </c>
      <c r="BJ181" s="284" t="s">
        <v>45</v>
      </c>
      <c r="BK181" s="362">
        <f t="shared" ref="BK181:BK198" si="39">ROUND(I181*H181,2)</f>
        <v>0</v>
      </c>
      <c r="BL181" s="284" t="s">
        <v>2222</v>
      </c>
      <c r="BM181" s="361" t="s">
        <v>4274</v>
      </c>
    </row>
    <row r="182" spans="2:65" s="291" customFormat="1" ht="24.4" customHeight="1" x14ac:dyDescent="0.2">
      <c r="B182" s="355"/>
      <c r="C182" s="533" t="s">
        <v>2918</v>
      </c>
      <c r="D182" s="533" t="s">
        <v>516</v>
      </c>
      <c r="E182" s="534" t="s">
        <v>724</v>
      </c>
      <c r="F182" s="535" t="s">
        <v>1751</v>
      </c>
      <c r="G182" s="536" t="s">
        <v>99</v>
      </c>
      <c r="H182" s="537">
        <v>66</v>
      </c>
      <c r="I182" s="560"/>
      <c r="J182" s="356">
        <f t="shared" si="30"/>
        <v>0</v>
      </c>
      <c r="K182" s="535" t="s">
        <v>523</v>
      </c>
      <c r="L182" s="292"/>
      <c r="M182" s="561" t="s">
        <v>771</v>
      </c>
      <c r="N182" s="358" t="s">
        <v>2877</v>
      </c>
      <c r="P182" s="359">
        <f t="shared" si="31"/>
        <v>0</v>
      </c>
      <c r="Q182" s="359">
        <v>0</v>
      </c>
      <c r="R182" s="359">
        <f t="shared" si="32"/>
        <v>0</v>
      </c>
      <c r="S182" s="359">
        <v>0</v>
      </c>
      <c r="T182" s="359">
        <f t="shared" si="3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2874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2222</v>
      </c>
      <c r="BM182" s="361" t="s">
        <v>4275</v>
      </c>
    </row>
    <row r="183" spans="2:65" s="291" customFormat="1" ht="16.5" customHeight="1" x14ac:dyDescent="0.2">
      <c r="B183" s="355"/>
      <c r="C183" s="533" t="s">
        <v>3768</v>
      </c>
      <c r="D183" s="533" t="s">
        <v>516</v>
      </c>
      <c r="E183" s="534" t="s">
        <v>1752</v>
      </c>
      <c r="F183" s="535" t="s">
        <v>1753</v>
      </c>
      <c r="G183" s="536" t="s">
        <v>158</v>
      </c>
      <c r="H183" s="537">
        <v>100</v>
      </c>
      <c r="I183" s="560"/>
      <c r="J183" s="356">
        <f t="shared" si="30"/>
        <v>0</v>
      </c>
      <c r="K183" s="535" t="s">
        <v>619</v>
      </c>
      <c r="L183" s="292"/>
      <c r="M183" s="561" t="s">
        <v>771</v>
      </c>
      <c r="N183" s="358" t="s">
        <v>2877</v>
      </c>
      <c r="P183" s="359">
        <f t="shared" si="31"/>
        <v>0</v>
      </c>
      <c r="Q183" s="359">
        <v>0</v>
      </c>
      <c r="R183" s="359">
        <f t="shared" si="32"/>
        <v>0</v>
      </c>
      <c r="S183" s="359">
        <v>2.3800000000000002E-2</v>
      </c>
      <c r="T183" s="359">
        <f t="shared" si="33"/>
        <v>2.3800000000000003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2222</v>
      </c>
      <c r="BM183" s="361" t="s">
        <v>4276</v>
      </c>
    </row>
    <row r="184" spans="2:65" s="291" customFormat="1" ht="37.9" customHeight="1" x14ac:dyDescent="0.2">
      <c r="B184" s="355"/>
      <c r="C184" s="533" t="s">
        <v>4162</v>
      </c>
      <c r="D184" s="533" t="s">
        <v>516</v>
      </c>
      <c r="E184" s="534" t="s">
        <v>735</v>
      </c>
      <c r="F184" s="535" t="s">
        <v>1754</v>
      </c>
      <c r="G184" s="536" t="s">
        <v>99</v>
      </c>
      <c r="H184" s="537">
        <v>7</v>
      </c>
      <c r="I184" s="560"/>
      <c r="J184" s="356">
        <f t="shared" si="30"/>
        <v>0</v>
      </c>
      <c r="K184" s="535" t="s">
        <v>519</v>
      </c>
      <c r="L184" s="292"/>
      <c r="M184" s="561" t="s">
        <v>771</v>
      </c>
      <c r="N184" s="358" t="s">
        <v>2877</v>
      </c>
      <c r="P184" s="359">
        <f t="shared" si="31"/>
        <v>0</v>
      </c>
      <c r="Q184" s="359">
        <v>2.1760000000000002E-2</v>
      </c>
      <c r="R184" s="359">
        <f t="shared" si="32"/>
        <v>0.15232000000000001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2874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2222</v>
      </c>
      <c r="BM184" s="361" t="s">
        <v>4277</v>
      </c>
    </row>
    <row r="185" spans="2:65" s="291" customFormat="1" ht="37.9" customHeight="1" x14ac:dyDescent="0.2">
      <c r="B185" s="355"/>
      <c r="C185" s="533" t="s">
        <v>3879</v>
      </c>
      <c r="D185" s="533" t="s">
        <v>516</v>
      </c>
      <c r="E185" s="534" t="s">
        <v>1755</v>
      </c>
      <c r="F185" s="535" t="s">
        <v>1756</v>
      </c>
      <c r="G185" s="536" t="s">
        <v>99</v>
      </c>
      <c r="H185" s="537">
        <v>1</v>
      </c>
      <c r="I185" s="560"/>
      <c r="J185" s="356">
        <f t="shared" si="30"/>
        <v>0</v>
      </c>
      <c r="K185" s="535" t="s">
        <v>619</v>
      </c>
      <c r="L185" s="292"/>
      <c r="M185" s="561" t="s">
        <v>771</v>
      </c>
      <c r="N185" s="358" t="s">
        <v>2877</v>
      </c>
      <c r="P185" s="359">
        <f t="shared" si="31"/>
        <v>0</v>
      </c>
      <c r="Q185" s="359">
        <v>2.5020000000000001E-2</v>
      </c>
      <c r="R185" s="359">
        <f t="shared" si="32"/>
        <v>2.5020000000000001E-2</v>
      </c>
      <c r="S185" s="359">
        <v>0</v>
      </c>
      <c r="T185" s="359">
        <f t="shared" si="3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2874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2222</v>
      </c>
      <c r="BM185" s="361" t="s">
        <v>4278</v>
      </c>
    </row>
    <row r="186" spans="2:65" s="291" customFormat="1" ht="37.9" customHeight="1" x14ac:dyDescent="0.2">
      <c r="B186" s="355"/>
      <c r="C186" s="533" t="s">
        <v>4164</v>
      </c>
      <c r="D186" s="533" t="s">
        <v>516</v>
      </c>
      <c r="E186" s="534" t="s">
        <v>737</v>
      </c>
      <c r="F186" s="535" t="s">
        <v>1757</v>
      </c>
      <c r="G186" s="536" t="s">
        <v>99</v>
      </c>
      <c r="H186" s="537">
        <v>6</v>
      </c>
      <c r="I186" s="560"/>
      <c r="J186" s="356">
        <f t="shared" si="30"/>
        <v>0</v>
      </c>
      <c r="K186" s="535" t="s">
        <v>519</v>
      </c>
      <c r="L186" s="292"/>
      <c r="M186" s="561" t="s">
        <v>771</v>
      </c>
      <c r="N186" s="358" t="s">
        <v>2877</v>
      </c>
      <c r="P186" s="359">
        <f t="shared" si="31"/>
        <v>0</v>
      </c>
      <c r="Q186" s="359">
        <v>2.828E-2</v>
      </c>
      <c r="R186" s="359">
        <f t="shared" si="32"/>
        <v>0.16968</v>
      </c>
      <c r="S186" s="359">
        <v>0</v>
      </c>
      <c r="T186" s="359">
        <f t="shared" si="3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2874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2222</v>
      </c>
      <c r="BM186" s="361" t="s">
        <v>4279</v>
      </c>
    </row>
    <row r="187" spans="2:65" s="291" customFormat="1" ht="37.9" customHeight="1" x14ac:dyDescent="0.2">
      <c r="B187" s="355"/>
      <c r="C187" s="533" t="s">
        <v>3976</v>
      </c>
      <c r="D187" s="533" t="s">
        <v>516</v>
      </c>
      <c r="E187" s="534" t="s">
        <v>739</v>
      </c>
      <c r="F187" s="535" t="s">
        <v>1758</v>
      </c>
      <c r="G187" s="536" t="s">
        <v>99</v>
      </c>
      <c r="H187" s="537">
        <v>3</v>
      </c>
      <c r="I187" s="560"/>
      <c r="J187" s="356">
        <f t="shared" si="30"/>
        <v>0</v>
      </c>
      <c r="K187" s="535" t="s">
        <v>519</v>
      </c>
      <c r="L187" s="292"/>
      <c r="M187" s="561" t="s">
        <v>771</v>
      </c>
      <c r="N187" s="358" t="s">
        <v>2877</v>
      </c>
      <c r="P187" s="359">
        <f t="shared" si="31"/>
        <v>0</v>
      </c>
      <c r="Q187" s="359">
        <v>3.1539999999999999E-2</v>
      </c>
      <c r="R187" s="359">
        <f t="shared" si="32"/>
        <v>9.4619999999999996E-2</v>
      </c>
      <c r="S187" s="359">
        <v>0</v>
      </c>
      <c r="T187" s="359">
        <f t="shared" si="3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2874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2222</v>
      </c>
      <c r="BM187" s="361" t="s">
        <v>4280</v>
      </c>
    </row>
    <row r="188" spans="2:65" s="291" customFormat="1" ht="37.9" customHeight="1" x14ac:dyDescent="0.2">
      <c r="B188" s="355"/>
      <c r="C188" s="533" t="s">
        <v>3901</v>
      </c>
      <c r="D188" s="533" t="s">
        <v>516</v>
      </c>
      <c r="E188" s="534" t="s">
        <v>1759</v>
      </c>
      <c r="F188" s="535" t="s">
        <v>1760</v>
      </c>
      <c r="G188" s="536" t="s">
        <v>99</v>
      </c>
      <c r="H188" s="537">
        <v>7</v>
      </c>
      <c r="I188" s="560"/>
      <c r="J188" s="356">
        <f t="shared" si="30"/>
        <v>0</v>
      </c>
      <c r="K188" s="535" t="s">
        <v>619</v>
      </c>
      <c r="L188" s="292"/>
      <c r="M188" s="561" t="s">
        <v>771</v>
      </c>
      <c r="N188" s="358" t="s">
        <v>2877</v>
      </c>
      <c r="P188" s="359">
        <f t="shared" si="31"/>
        <v>0</v>
      </c>
      <c r="Q188" s="359">
        <v>3.4799999999999998E-2</v>
      </c>
      <c r="R188" s="359">
        <f t="shared" si="32"/>
        <v>0.24359999999999998</v>
      </c>
      <c r="S188" s="359">
        <v>0</v>
      </c>
      <c r="T188" s="359">
        <f t="shared" si="3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2874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2222</v>
      </c>
      <c r="BM188" s="361" t="s">
        <v>4281</v>
      </c>
    </row>
    <row r="189" spans="2:65" s="291" customFormat="1" ht="37.9" customHeight="1" x14ac:dyDescent="0.2">
      <c r="B189" s="355"/>
      <c r="C189" s="533" t="s">
        <v>3978</v>
      </c>
      <c r="D189" s="533" t="s">
        <v>516</v>
      </c>
      <c r="E189" s="534" t="s">
        <v>741</v>
      </c>
      <c r="F189" s="535" t="s">
        <v>1761</v>
      </c>
      <c r="G189" s="536" t="s">
        <v>99</v>
      </c>
      <c r="H189" s="537">
        <v>4</v>
      </c>
      <c r="I189" s="560"/>
      <c r="J189" s="356">
        <f t="shared" si="30"/>
        <v>0</v>
      </c>
      <c r="K189" s="535" t="s">
        <v>519</v>
      </c>
      <c r="L189" s="292"/>
      <c r="M189" s="561" t="s">
        <v>771</v>
      </c>
      <c r="N189" s="358" t="s">
        <v>2877</v>
      </c>
      <c r="P189" s="359">
        <f t="shared" si="31"/>
        <v>0</v>
      </c>
      <c r="Q189" s="359">
        <v>3.7199999999999997E-2</v>
      </c>
      <c r="R189" s="359">
        <f t="shared" si="32"/>
        <v>0.14879999999999999</v>
      </c>
      <c r="S189" s="359">
        <v>0</v>
      </c>
      <c r="T189" s="359">
        <f t="shared" si="3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2874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2222</v>
      </c>
      <c r="BM189" s="361" t="s">
        <v>4282</v>
      </c>
    </row>
    <row r="190" spans="2:65" s="291" customFormat="1" ht="37.9" customHeight="1" x14ac:dyDescent="0.2">
      <c r="B190" s="355"/>
      <c r="C190" s="533" t="s">
        <v>2022</v>
      </c>
      <c r="D190" s="533" t="s">
        <v>516</v>
      </c>
      <c r="E190" s="534" t="s">
        <v>1762</v>
      </c>
      <c r="F190" s="535" t="s">
        <v>1763</v>
      </c>
      <c r="G190" s="536" t="s">
        <v>99</v>
      </c>
      <c r="H190" s="537">
        <v>5</v>
      </c>
      <c r="I190" s="560"/>
      <c r="J190" s="356">
        <f t="shared" si="30"/>
        <v>0</v>
      </c>
      <c r="K190" s="535" t="s">
        <v>619</v>
      </c>
      <c r="L190" s="292"/>
      <c r="M190" s="561" t="s">
        <v>771</v>
      </c>
      <c r="N190" s="358" t="s">
        <v>2877</v>
      </c>
      <c r="P190" s="359">
        <f t="shared" si="31"/>
        <v>0</v>
      </c>
      <c r="Q190" s="359">
        <v>4.1320000000000003E-2</v>
      </c>
      <c r="R190" s="359">
        <f t="shared" si="32"/>
        <v>0.20660000000000001</v>
      </c>
      <c r="S190" s="359">
        <v>0</v>
      </c>
      <c r="T190" s="359">
        <f t="shared" si="3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2874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2222</v>
      </c>
      <c r="BM190" s="361" t="s">
        <v>4283</v>
      </c>
    </row>
    <row r="191" spans="2:65" s="291" customFormat="1" ht="37.9" customHeight="1" x14ac:dyDescent="0.2">
      <c r="B191" s="355"/>
      <c r="C191" s="533" t="s">
        <v>4168</v>
      </c>
      <c r="D191" s="533" t="s">
        <v>516</v>
      </c>
      <c r="E191" s="534" t="s">
        <v>743</v>
      </c>
      <c r="F191" s="535" t="s">
        <v>1764</v>
      </c>
      <c r="G191" s="536" t="s">
        <v>99</v>
      </c>
      <c r="H191" s="537">
        <v>25</v>
      </c>
      <c r="I191" s="560"/>
      <c r="J191" s="356">
        <f t="shared" si="30"/>
        <v>0</v>
      </c>
      <c r="K191" s="535" t="s">
        <v>519</v>
      </c>
      <c r="L191" s="292"/>
      <c r="M191" s="561" t="s">
        <v>771</v>
      </c>
      <c r="N191" s="358" t="s">
        <v>2877</v>
      </c>
      <c r="P191" s="359">
        <f t="shared" si="31"/>
        <v>0</v>
      </c>
      <c r="Q191" s="359">
        <v>4.7840000000000001E-2</v>
      </c>
      <c r="R191" s="359">
        <f t="shared" si="32"/>
        <v>1.196</v>
      </c>
      <c r="S191" s="359">
        <v>0</v>
      </c>
      <c r="T191" s="359">
        <f t="shared" si="33"/>
        <v>0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2874</v>
      </c>
      <c r="BE191" s="362">
        <f t="shared" si="34"/>
        <v>0</v>
      </c>
      <c r="BF191" s="362">
        <f t="shared" si="35"/>
        <v>0</v>
      </c>
      <c r="BG191" s="362">
        <f t="shared" si="36"/>
        <v>0</v>
      </c>
      <c r="BH191" s="362">
        <f t="shared" si="37"/>
        <v>0</v>
      </c>
      <c r="BI191" s="362">
        <f t="shared" si="38"/>
        <v>0</v>
      </c>
      <c r="BJ191" s="284" t="s">
        <v>45</v>
      </c>
      <c r="BK191" s="362">
        <f t="shared" si="39"/>
        <v>0</v>
      </c>
      <c r="BL191" s="284" t="s">
        <v>2222</v>
      </c>
      <c r="BM191" s="361" t="s">
        <v>4284</v>
      </c>
    </row>
    <row r="192" spans="2:65" s="291" customFormat="1" ht="37.9" customHeight="1" x14ac:dyDescent="0.2">
      <c r="B192" s="355"/>
      <c r="C192" s="533" t="s">
        <v>3756</v>
      </c>
      <c r="D192" s="533" t="s">
        <v>516</v>
      </c>
      <c r="E192" s="534" t="s">
        <v>1765</v>
      </c>
      <c r="F192" s="535" t="s">
        <v>1766</v>
      </c>
      <c r="G192" s="536" t="s">
        <v>99</v>
      </c>
      <c r="H192" s="537">
        <v>2</v>
      </c>
      <c r="I192" s="560"/>
      <c r="J192" s="356">
        <f t="shared" si="30"/>
        <v>0</v>
      </c>
      <c r="K192" s="535" t="s">
        <v>619</v>
      </c>
      <c r="L192" s="292"/>
      <c r="M192" s="561" t="s">
        <v>771</v>
      </c>
      <c r="N192" s="358" t="s">
        <v>2877</v>
      </c>
      <c r="P192" s="359">
        <f t="shared" si="31"/>
        <v>0</v>
      </c>
      <c r="Q192" s="359">
        <v>5.4359999999999999E-2</v>
      </c>
      <c r="R192" s="359">
        <f t="shared" si="32"/>
        <v>0.10872</v>
      </c>
      <c r="S192" s="359">
        <v>0</v>
      </c>
      <c r="T192" s="359">
        <f t="shared" si="3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2874</v>
      </c>
      <c r="BE192" s="362">
        <f t="shared" si="34"/>
        <v>0</v>
      </c>
      <c r="BF192" s="362">
        <f t="shared" si="35"/>
        <v>0</v>
      </c>
      <c r="BG192" s="362">
        <f t="shared" si="36"/>
        <v>0</v>
      </c>
      <c r="BH192" s="362">
        <f t="shared" si="37"/>
        <v>0</v>
      </c>
      <c r="BI192" s="362">
        <f t="shared" si="38"/>
        <v>0</v>
      </c>
      <c r="BJ192" s="284" t="s">
        <v>45</v>
      </c>
      <c r="BK192" s="362">
        <f t="shared" si="39"/>
        <v>0</v>
      </c>
      <c r="BL192" s="284" t="s">
        <v>2222</v>
      </c>
      <c r="BM192" s="361" t="s">
        <v>4285</v>
      </c>
    </row>
    <row r="193" spans="2:65" s="291" customFormat="1" ht="37.9" customHeight="1" x14ac:dyDescent="0.2">
      <c r="B193" s="355"/>
      <c r="C193" s="533" t="s">
        <v>4170</v>
      </c>
      <c r="D193" s="533" t="s">
        <v>516</v>
      </c>
      <c r="E193" s="534" t="s">
        <v>745</v>
      </c>
      <c r="F193" s="535" t="s">
        <v>1767</v>
      </c>
      <c r="G193" s="536" t="s">
        <v>99</v>
      </c>
      <c r="H193" s="537">
        <v>5</v>
      </c>
      <c r="I193" s="560"/>
      <c r="J193" s="356">
        <f t="shared" si="30"/>
        <v>0</v>
      </c>
      <c r="K193" s="535" t="s">
        <v>519</v>
      </c>
      <c r="L193" s="292"/>
      <c r="M193" s="561" t="s">
        <v>771</v>
      </c>
      <c r="N193" s="358" t="s">
        <v>2877</v>
      </c>
      <c r="P193" s="359">
        <f t="shared" si="31"/>
        <v>0</v>
      </c>
      <c r="Q193" s="359">
        <v>6.198E-2</v>
      </c>
      <c r="R193" s="359">
        <f t="shared" si="32"/>
        <v>0.30990000000000001</v>
      </c>
      <c r="S193" s="359">
        <v>0</v>
      </c>
      <c r="T193" s="359">
        <f t="shared" si="3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 t="shared" si="34"/>
        <v>0</v>
      </c>
      <c r="BF193" s="362">
        <f t="shared" si="35"/>
        <v>0</v>
      </c>
      <c r="BG193" s="362">
        <f t="shared" si="36"/>
        <v>0</v>
      </c>
      <c r="BH193" s="362">
        <f t="shared" si="37"/>
        <v>0</v>
      </c>
      <c r="BI193" s="362">
        <f t="shared" si="38"/>
        <v>0</v>
      </c>
      <c r="BJ193" s="284" t="s">
        <v>45</v>
      </c>
      <c r="BK193" s="362">
        <f t="shared" si="39"/>
        <v>0</v>
      </c>
      <c r="BL193" s="284" t="s">
        <v>2222</v>
      </c>
      <c r="BM193" s="361" t="s">
        <v>4286</v>
      </c>
    </row>
    <row r="194" spans="2:65" s="291" customFormat="1" ht="37.9" customHeight="1" x14ac:dyDescent="0.2">
      <c r="B194" s="355"/>
      <c r="C194" s="533" t="s">
        <v>3758</v>
      </c>
      <c r="D194" s="533" t="s">
        <v>516</v>
      </c>
      <c r="E194" s="534" t="s">
        <v>1768</v>
      </c>
      <c r="F194" s="535" t="s">
        <v>1769</v>
      </c>
      <c r="G194" s="536" t="s">
        <v>99</v>
      </c>
      <c r="H194" s="537">
        <v>1</v>
      </c>
      <c r="I194" s="560"/>
      <c r="J194" s="356">
        <f t="shared" si="30"/>
        <v>0</v>
      </c>
      <c r="K194" s="535" t="s">
        <v>619</v>
      </c>
      <c r="L194" s="292"/>
      <c r="M194" s="561" t="s">
        <v>771</v>
      </c>
      <c r="N194" s="358" t="s">
        <v>2877</v>
      </c>
      <c r="P194" s="359">
        <f t="shared" si="31"/>
        <v>0</v>
      </c>
      <c r="Q194" s="359">
        <v>8.2600000000000007E-2</v>
      </c>
      <c r="R194" s="359">
        <f t="shared" si="32"/>
        <v>8.2600000000000007E-2</v>
      </c>
      <c r="S194" s="359">
        <v>0</v>
      </c>
      <c r="T194" s="359">
        <f t="shared" si="3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2874</v>
      </c>
      <c r="BE194" s="362">
        <f t="shared" si="34"/>
        <v>0</v>
      </c>
      <c r="BF194" s="362">
        <f t="shared" si="35"/>
        <v>0</v>
      </c>
      <c r="BG194" s="362">
        <f t="shared" si="36"/>
        <v>0</v>
      </c>
      <c r="BH194" s="362">
        <f t="shared" si="37"/>
        <v>0</v>
      </c>
      <c r="BI194" s="362">
        <f t="shared" si="38"/>
        <v>0</v>
      </c>
      <c r="BJ194" s="284" t="s">
        <v>45</v>
      </c>
      <c r="BK194" s="362">
        <f t="shared" si="39"/>
        <v>0</v>
      </c>
      <c r="BL194" s="284" t="s">
        <v>2222</v>
      </c>
      <c r="BM194" s="361" t="s">
        <v>4287</v>
      </c>
    </row>
    <row r="195" spans="2:65" s="291" customFormat="1" ht="16.5" customHeight="1" x14ac:dyDescent="0.2">
      <c r="B195" s="355"/>
      <c r="C195" s="533" t="s">
        <v>3713</v>
      </c>
      <c r="D195" s="533" t="s">
        <v>516</v>
      </c>
      <c r="E195" s="534" t="s">
        <v>5052</v>
      </c>
      <c r="F195" s="535" t="s">
        <v>5053</v>
      </c>
      <c r="G195" s="536" t="s">
        <v>5038</v>
      </c>
      <c r="H195" s="537">
        <v>1</v>
      </c>
      <c r="I195" s="560"/>
      <c r="J195" s="356">
        <f t="shared" si="30"/>
        <v>0</v>
      </c>
      <c r="K195" s="535" t="s">
        <v>771</v>
      </c>
      <c r="L195" s="292"/>
      <c r="M195" s="561" t="s">
        <v>771</v>
      </c>
      <c r="N195" s="358" t="s">
        <v>2877</v>
      </c>
      <c r="P195" s="359">
        <f t="shared" si="31"/>
        <v>0</v>
      </c>
      <c r="Q195" s="359">
        <v>0</v>
      </c>
      <c r="R195" s="359">
        <f t="shared" si="32"/>
        <v>0</v>
      </c>
      <c r="S195" s="359">
        <v>0</v>
      </c>
      <c r="T195" s="359">
        <f t="shared" si="3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2874</v>
      </c>
      <c r="BE195" s="362">
        <f t="shared" si="34"/>
        <v>0</v>
      </c>
      <c r="BF195" s="362">
        <f t="shared" si="35"/>
        <v>0</v>
      </c>
      <c r="BG195" s="362">
        <f t="shared" si="36"/>
        <v>0</v>
      </c>
      <c r="BH195" s="362">
        <f t="shared" si="37"/>
        <v>0</v>
      </c>
      <c r="BI195" s="362">
        <f t="shared" si="38"/>
        <v>0</v>
      </c>
      <c r="BJ195" s="284" t="s">
        <v>45</v>
      </c>
      <c r="BK195" s="362">
        <f t="shared" si="39"/>
        <v>0</v>
      </c>
      <c r="BL195" s="284" t="s">
        <v>2222</v>
      </c>
      <c r="BM195" s="361" t="s">
        <v>5083</v>
      </c>
    </row>
    <row r="196" spans="2:65" s="291" customFormat="1" ht="21.75" customHeight="1" x14ac:dyDescent="0.2">
      <c r="B196" s="355"/>
      <c r="C196" s="533" t="s">
        <v>3717</v>
      </c>
      <c r="D196" s="533" t="s">
        <v>516</v>
      </c>
      <c r="E196" s="534" t="s">
        <v>5055</v>
      </c>
      <c r="F196" s="535" t="s">
        <v>5056</v>
      </c>
      <c r="G196" s="536" t="s">
        <v>5038</v>
      </c>
      <c r="H196" s="537">
        <v>1</v>
      </c>
      <c r="I196" s="560"/>
      <c r="J196" s="356">
        <f t="shared" si="30"/>
        <v>0</v>
      </c>
      <c r="K196" s="535" t="s">
        <v>771</v>
      </c>
      <c r="L196" s="292"/>
      <c r="M196" s="561" t="s">
        <v>771</v>
      </c>
      <c r="N196" s="358" t="s">
        <v>2877</v>
      </c>
      <c r="P196" s="359">
        <f t="shared" si="31"/>
        <v>0</v>
      </c>
      <c r="Q196" s="359">
        <v>0</v>
      </c>
      <c r="R196" s="359">
        <f t="shared" si="32"/>
        <v>0</v>
      </c>
      <c r="S196" s="359">
        <v>0</v>
      </c>
      <c r="T196" s="359">
        <f t="shared" si="3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 t="shared" si="34"/>
        <v>0</v>
      </c>
      <c r="BF196" s="362">
        <f t="shared" si="35"/>
        <v>0</v>
      </c>
      <c r="BG196" s="362">
        <f t="shared" si="36"/>
        <v>0</v>
      </c>
      <c r="BH196" s="362">
        <f t="shared" si="37"/>
        <v>0</v>
      </c>
      <c r="BI196" s="362">
        <f t="shared" si="38"/>
        <v>0</v>
      </c>
      <c r="BJ196" s="284" t="s">
        <v>45</v>
      </c>
      <c r="BK196" s="362">
        <f t="shared" si="39"/>
        <v>0</v>
      </c>
      <c r="BL196" s="284" t="s">
        <v>2222</v>
      </c>
      <c r="BM196" s="361" t="s">
        <v>5084</v>
      </c>
    </row>
    <row r="197" spans="2:65" s="291" customFormat="1" ht="16.5" customHeight="1" x14ac:dyDescent="0.2">
      <c r="B197" s="355"/>
      <c r="C197" s="533" t="s">
        <v>3721</v>
      </c>
      <c r="D197" s="533" t="s">
        <v>516</v>
      </c>
      <c r="E197" s="534" t="s">
        <v>5058</v>
      </c>
      <c r="F197" s="535" t="s">
        <v>5059</v>
      </c>
      <c r="G197" s="536" t="s">
        <v>5038</v>
      </c>
      <c r="H197" s="537">
        <v>1</v>
      </c>
      <c r="I197" s="560"/>
      <c r="J197" s="356">
        <f t="shared" si="30"/>
        <v>0</v>
      </c>
      <c r="K197" s="535" t="s">
        <v>771</v>
      </c>
      <c r="L197" s="292"/>
      <c r="M197" s="561" t="s">
        <v>771</v>
      </c>
      <c r="N197" s="358" t="s">
        <v>2877</v>
      </c>
      <c r="P197" s="359">
        <f t="shared" si="31"/>
        <v>0</v>
      </c>
      <c r="Q197" s="359">
        <v>0</v>
      </c>
      <c r="R197" s="359">
        <f t="shared" si="32"/>
        <v>0</v>
      </c>
      <c r="S197" s="359">
        <v>0</v>
      </c>
      <c r="T197" s="359">
        <f t="shared" si="3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2874</v>
      </c>
      <c r="BE197" s="362">
        <f t="shared" si="34"/>
        <v>0</v>
      </c>
      <c r="BF197" s="362">
        <f t="shared" si="35"/>
        <v>0</v>
      </c>
      <c r="BG197" s="362">
        <f t="shared" si="36"/>
        <v>0</v>
      </c>
      <c r="BH197" s="362">
        <f t="shared" si="37"/>
        <v>0</v>
      </c>
      <c r="BI197" s="362">
        <f t="shared" si="38"/>
        <v>0</v>
      </c>
      <c r="BJ197" s="284" t="s">
        <v>45</v>
      </c>
      <c r="BK197" s="362">
        <f t="shared" si="39"/>
        <v>0</v>
      </c>
      <c r="BL197" s="284" t="s">
        <v>2222</v>
      </c>
      <c r="BM197" s="361" t="s">
        <v>5085</v>
      </c>
    </row>
    <row r="198" spans="2:65" s="291" customFormat="1" ht="24.4" customHeight="1" x14ac:dyDescent="0.2">
      <c r="B198" s="355"/>
      <c r="C198" s="533" t="s">
        <v>4174</v>
      </c>
      <c r="D198" s="533" t="s">
        <v>516</v>
      </c>
      <c r="E198" s="534" t="s">
        <v>749</v>
      </c>
      <c r="F198" s="535" t="s">
        <v>1770</v>
      </c>
      <c r="G198" s="536" t="s">
        <v>150</v>
      </c>
      <c r="H198" s="537">
        <v>2.738</v>
      </c>
      <c r="I198" s="560"/>
      <c r="J198" s="356">
        <f t="shared" si="30"/>
        <v>0</v>
      </c>
      <c r="K198" s="535" t="s">
        <v>519</v>
      </c>
      <c r="L198" s="292"/>
      <c r="M198" s="561" t="s">
        <v>771</v>
      </c>
      <c r="N198" s="358" t="s">
        <v>2877</v>
      </c>
      <c r="P198" s="359">
        <f t="shared" si="31"/>
        <v>0</v>
      </c>
      <c r="Q198" s="359">
        <v>0</v>
      </c>
      <c r="R198" s="359">
        <f t="shared" si="32"/>
        <v>0</v>
      </c>
      <c r="S198" s="359">
        <v>0</v>
      </c>
      <c r="T198" s="359">
        <f t="shared" si="3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2874</v>
      </c>
      <c r="BE198" s="362">
        <f t="shared" si="34"/>
        <v>0</v>
      </c>
      <c r="BF198" s="362">
        <f t="shared" si="35"/>
        <v>0</v>
      </c>
      <c r="BG198" s="362">
        <f t="shared" si="36"/>
        <v>0</v>
      </c>
      <c r="BH198" s="362">
        <f t="shared" si="37"/>
        <v>0</v>
      </c>
      <c r="BI198" s="362">
        <f t="shared" si="38"/>
        <v>0</v>
      </c>
      <c r="BJ198" s="284" t="s">
        <v>45</v>
      </c>
      <c r="BK198" s="362">
        <f t="shared" si="39"/>
        <v>0</v>
      </c>
      <c r="BL198" s="284" t="s">
        <v>2222</v>
      </c>
      <c r="BM198" s="361" t="s">
        <v>4288</v>
      </c>
    </row>
    <row r="199" spans="2:65" s="343" customFormat="1" ht="25.9" customHeight="1" x14ac:dyDescent="0.2">
      <c r="B199" s="344"/>
      <c r="D199" s="345" t="s">
        <v>514</v>
      </c>
      <c r="E199" s="346" t="s">
        <v>709</v>
      </c>
      <c r="F199" s="346" t="s">
        <v>751</v>
      </c>
      <c r="I199" s="468"/>
      <c r="J199" s="347">
        <f>BK199</f>
        <v>0</v>
      </c>
      <c r="L199" s="344"/>
      <c r="M199" s="348"/>
      <c r="P199" s="349">
        <f>P200</f>
        <v>0</v>
      </c>
      <c r="R199" s="349">
        <f>R200</f>
        <v>0</v>
      </c>
      <c r="T199" s="349">
        <f>T200</f>
        <v>0</v>
      </c>
      <c r="U199" s="380"/>
      <c r="AR199" s="345" t="s">
        <v>51</v>
      </c>
      <c r="AT199" s="351" t="s">
        <v>514</v>
      </c>
      <c r="AU199" s="351" t="s">
        <v>2873</v>
      </c>
      <c r="AY199" s="345" t="s">
        <v>2874</v>
      </c>
      <c r="BK199" s="352">
        <f>BK200</f>
        <v>0</v>
      </c>
    </row>
    <row r="200" spans="2:65" s="291" customFormat="1" ht="16.5" customHeight="1" x14ac:dyDescent="0.2">
      <c r="B200" s="355"/>
      <c r="C200" s="533" t="s">
        <v>3862</v>
      </c>
      <c r="D200" s="533" t="s">
        <v>516</v>
      </c>
      <c r="E200" s="534" t="s">
        <v>752</v>
      </c>
      <c r="F200" s="535" t="s">
        <v>1771</v>
      </c>
      <c r="G200" s="536" t="s">
        <v>753</v>
      </c>
      <c r="H200" s="537">
        <v>24</v>
      </c>
      <c r="I200" s="560"/>
      <c r="J200" s="356">
        <f>ROUND(I200*H200,2)</f>
        <v>0</v>
      </c>
      <c r="K200" s="535" t="s">
        <v>523</v>
      </c>
      <c r="L200" s="292"/>
      <c r="M200" s="565" t="s">
        <v>771</v>
      </c>
      <c r="N200" s="544" t="s">
        <v>2877</v>
      </c>
      <c r="O200" s="370"/>
      <c r="P200" s="374">
        <f>O200*H200</f>
        <v>0</v>
      </c>
      <c r="Q200" s="374">
        <v>0</v>
      </c>
      <c r="R200" s="374">
        <f>Q200*H200</f>
        <v>0</v>
      </c>
      <c r="S200" s="374">
        <v>0</v>
      </c>
      <c r="T200" s="374">
        <f>S200*H200</f>
        <v>0</v>
      </c>
      <c r="U200" s="566" t="s">
        <v>771</v>
      </c>
      <c r="AR200" s="361" t="s">
        <v>3966</v>
      </c>
      <c r="AT200" s="361" t="s">
        <v>516</v>
      </c>
      <c r="AU200" s="361" t="s">
        <v>45</v>
      </c>
      <c r="AY200" s="284" t="s">
        <v>2874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3966</v>
      </c>
      <c r="BM200" s="361" t="s">
        <v>4289</v>
      </c>
    </row>
    <row r="201" spans="2:65" s="291" customFormat="1" ht="7.15" customHeight="1" x14ac:dyDescent="0.2">
      <c r="B201" s="312"/>
      <c r="C201" s="313"/>
      <c r="D201" s="313"/>
      <c r="E201" s="313"/>
      <c r="F201" s="313"/>
      <c r="G201" s="313"/>
      <c r="H201" s="313"/>
      <c r="I201" s="313"/>
      <c r="J201" s="313"/>
      <c r="K201" s="313"/>
      <c r="L201" s="292"/>
    </row>
    <row r="202" spans="2:65" ht="12.75" x14ac:dyDescent="0.2"/>
    <row r="203" spans="2:65" ht="12.75" x14ac:dyDescent="0.2"/>
    <row r="204" spans="2:65" ht="12.75" x14ac:dyDescent="0.2"/>
    <row r="205" spans="2:65" ht="12.75" x14ac:dyDescent="0.2"/>
    <row r="206" spans="2:65" ht="12.75" x14ac:dyDescent="0.2"/>
    <row r="207" spans="2:65" ht="12.75" x14ac:dyDescent="0.2"/>
    <row r="208" spans="2:65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3" customWidth="1"/>
    <col min="8" max="16384" width="9" style="118"/>
  </cols>
  <sheetData>
    <row r="1" spans="1:29" ht="15" customHeight="1" x14ac:dyDescent="0.25">
      <c r="A1" s="656" t="s">
        <v>100</v>
      </c>
      <c r="B1" s="656"/>
      <c r="C1" s="656"/>
      <c r="D1" s="656"/>
      <c r="E1" s="656"/>
      <c r="F1" s="656"/>
      <c r="G1" s="656"/>
    </row>
    <row r="2" spans="1:29" customFormat="1" ht="25.15" customHeight="1" x14ac:dyDescent="0.2">
      <c r="A2" s="247" t="s">
        <v>88</v>
      </c>
      <c r="B2" s="197"/>
      <c r="C2" s="657" t="s">
        <v>4</v>
      </c>
      <c r="D2" s="658"/>
      <c r="E2" s="658"/>
      <c r="F2" s="658"/>
      <c r="G2" s="659"/>
    </row>
    <row r="3" spans="1:29" customFormat="1" ht="25.15" customHeight="1" x14ac:dyDescent="0.2">
      <c r="A3" s="247" t="s">
        <v>89</v>
      </c>
      <c r="B3" s="197"/>
      <c r="C3" s="657" t="s">
        <v>31</v>
      </c>
      <c r="D3" s="658"/>
      <c r="E3" s="658"/>
      <c r="F3" s="658"/>
      <c r="G3" s="659"/>
      <c r="AC3" s="198"/>
    </row>
    <row r="4" spans="1:29" customFormat="1" ht="25.15" customHeight="1" x14ac:dyDescent="0.2">
      <c r="A4" s="248" t="s">
        <v>90</v>
      </c>
      <c r="B4" s="199"/>
      <c r="C4" s="660" t="s">
        <v>3449</v>
      </c>
      <c r="D4" s="661"/>
      <c r="E4" s="661"/>
      <c r="F4" s="661"/>
      <c r="G4" s="662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5">
        <v>210170032</v>
      </c>
      <c r="C7" s="265" t="s">
        <v>3501</v>
      </c>
      <c r="D7" s="265" t="s">
        <v>303</v>
      </c>
      <c r="E7" s="265">
        <v>6</v>
      </c>
      <c r="F7" s="512"/>
      <c r="G7" s="279">
        <f>E7*F7</f>
        <v>0</v>
      </c>
    </row>
    <row r="8" spans="1:29" ht="15" customHeight="1" x14ac:dyDescent="0.25">
      <c r="B8" s="265">
        <v>210201061</v>
      </c>
      <c r="C8" s="265" t="s">
        <v>3168</v>
      </c>
      <c r="D8" s="265" t="s">
        <v>303</v>
      </c>
      <c r="E8" s="265">
        <v>9</v>
      </c>
      <c r="F8" s="512"/>
      <c r="G8" s="279">
        <f t="shared" ref="G8:G71" si="0">E8*F8</f>
        <v>0</v>
      </c>
    </row>
    <row r="9" spans="1:29" ht="15" customHeight="1" x14ac:dyDescent="0.25">
      <c r="B9" s="265">
        <v>210800547</v>
      </c>
      <c r="C9" s="265" t="s">
        <v>768</v>
      </c>
      <c r="D9" s="265" t="s">
        <v>223</v>
      </c>
      <c r="E9" s="265">
        <v>500</v>
      </c>
      <c r="F9" s="512"/>
      <c r="G9" s="279">
        <f t="shared" si="0"/>
        <v>0</v>
      </c>
    </row>
    <row r="10" spans="1:29" ht="15" customHeight="1" x14ac:dyDescent="0.25">
      <c r="B10" s="265">
        <v>210800649</v>
      </c>
      <c r="C10" s="265" t="s">
        <v>3158</v>
      </c>
      <c r="D10" s="265" t="s">
        <v>223</v>
      </c>
      <c r="E10" s="265">
        <v>80</v>
      </c>
      <c r="F10" s="512"/>
      <c r="G10" s="279">
        <f t="shared" si="0"/>
        <v>0</v>
      </c>
    </row>
    <row r="11" spans="1:29" ht="15" customHeight="1" x14ac:dyDescent="0.25">
      <c r="B11" s="265">
        <v>210800105</v>
      </c>
      <c r="C11" s="265" t="s">
        <v>764</v>
      </c>
      <c r="D11" s="265" t="s">
        <v>223</v>
      </c>
      <c r="E11" s="265">
        <v>600</v>
      </c>
      <c r="F11" s="512"/>
      <c r="G11" s="279">
        <f t="shared" si="0"/>
        <v>0</v>
      </c>
    </row>
    <row r="12" spans="1:29" ht="15" customHeight="1" x14ac:dyDescent="0.25">
      <c r="B12" s="265">
        <v>210800106</v>
      </c>
      <c r="C12" s="265" t="s">
        <v>766</v>
      </c>
      <c r="D12" s="265" t="s">
        <v>223</v>
      </c>
      <c r="E12" s="265">
        <v>7000</v>
      </c>
      <c r="F12" s="512"/>
      <c r="G12" s="279">
        <f t="shared" si="0"/>
        <v>0</v>
      </c>
    </row>
    <row r="13" spans="1:29" ht="15" customHeight="1" x14ac:dyDescent="0.25">
      <c r="B13" s="265">
        <v>210800105</v>
      </c>
      <c r="C13" s="265" t="s">
        <v>765</v>
      </c>
      <c r="D13" s="265" t="s">
        <v>223</v>
      </c>
      <c r="E13" s="265">
        <v>2500</v>
      </c>
      <c r="F13" s="512"/>
      <c r="G13" s="279">
        <f t="shared" si="0"/>
        <v>0</v>
      </c>
    </row>
    <row r="14" spans="1:29" ht="15" customHeight="1" x14ac:dyDescent="0.25">
      <c r="B14" s="265">
        <v>210800112</v>
      </c>
      <c r="C14" s="265" t="s">
        <v>3160</v>
      </c>
      <c r="D14" s="265" t="s">
        <v>223</v>
      </c>
      <c r="E14" s="265">
        <v>5</v>
      </c>
      <c r="F14" s="512"/>
      <c r="G14" s="279">
        <f t="shared" si="0"/>
        <v>0</v>
      </c>
    </row>
    <row r="15" spans="1:29" ht="15" customHeight="1" x14ac:dyDescent="0.25">
      <c r="B15" s="265">
        <v>210800115</v>
      </c>
      <c r="C15" s="265" t="s">
        <v>3154</v>
      </c>
      <c r="D15" s="265" t="s">
        <v>223</v>
      </c>
      <c r="E15" s="265">
        <v>50</v>
      </c>
      <c r="F15" s="512"/>
      <c r="G15" s="279">
        <f t="shared" si="0"/>
        <v>0</v>
      </c>
    </row>
    <row r="16" spans="1:29" ht="15" customHeight="1" x14ac:dyDescent="0.25">
      <c r="B16" s="265">
        <v>216800116</v>
      </c>
      <c r="C16" s="265" t="s">
        <v>3161</v>
      </c>
      <c r="D16" s="265" t="s">
        <v>223</v>
      </c>
      <c r="E16" s="265">
        <v>100</v>
      </c>
      <c r="F16" s="512"/>
      <c r="G16" s="279">
        <f t="shared" si="0"/>
        <v>0</v>
      </c>
    </row>
    <row r="17" spans="2:7" ht="15" customHeight="1" x14ac:dyDescent="0.25">
      <c r="B17" s="265">
        <v>210800116</v>
      </c>
      <c r="C17" s="265" t="s">
        <v>767</v>
      </c>
      <c r="D17" s="265" t="s">
        <v>223</v>
      </c>
      <c r="E17" s="265">
        <v>1350</v>
      </c>
      <c r="F17" s="512"/>
      <c r="G17" s="279">
        <f t="shared" si="0"/>
        <v>0</v>
      </c>
    </row>
    <row r="18" spans="2:7" ht="15" customHeight="1" x14ac:dyDescent="0.25">
      <c r="B18" s="265">
        <v>210810313</v>
      </c>
      <c r="C18" s="265" t="s">
        <v>3159</v>
      </c>
      <c r="D18" s="265" t="s">
        <v>223</v>
      </c>
      <c r="E18" s="265">
        <v>30</v>
      </c>
      <c r="F18" s="512"/>
      <c r="G18" s="279">
        <f t="shared" si="0"/>
        <v>0</v>
      </c>
    </row>
    <row r="19" spans="2:7" ht="15" customHeight="1" x14ac:dyDescent="0.25">
      <c r="B19" s="265">
        <v>211150301</v>
      </c>
      <c r="C19" s="265" t="s">
        <v>3502</v>
      </c>
      <c r="D19" s="265" t="s">
        <v>303</v>
      </c>
      <c r="E19" s="265">
        <v>2</v>
      </c>
      <c r="F19" s="512"/>
      <c r="G19" s="279">
        <f t="shared" si="0"/>
        <v>0</v>
      </c>
    </row>
    <row r="20" spans="2:7" ht="15" customHeight="1" x14ac:dyDescent="0.25">
      <c r="B20" s="265">
        <v>215121150</v>
      </c>
      <c r="C20" s="265" t="s">
        <v>770</v>
      </c>
      <c r="D20" s="265" t="s">
        <v>303</v>
      </c>
      <c r="E20" s="265">
        <v>2</v>
      </c>
      <c r="F20" s="512"/>
      <c r="G20" s="279">
        <f t="shared" si="0"/>
        <v>0</v>
      </c>
    </row>
    <row r="21" spans="2:7" ht="15" customHeight="1" x14ac:dyDescent="0.25">
      <c r="B21" s="265">
        <v>215121150</v>
      </c>
      <c r="C21" s="265" t="s">
        <v>770</v>
      </c>
      <c r="D21" s="265" t="s">
        <v>303</v>
      </c>
      <c r="E21" s="265">
        <v>1</v>
      </c>
      <c r="F21" s="512"/>
      <c r="G21" s="279">
        <f t="shared" si="0"/>
        <v>0</v>
      </c>
    </row>
    <row r="22" spans="2:7" ht="15" customHeight="1" x14ac:dyDescent="0.25">
      <c r="B22" s="265">
        <v>215121150</v>
      </c>
      <c r="C22" s="265" t="s">
        <v>770</v>
      </c>
      <c r="D22" s="265" t="s">
        <v>303</v>
      </c>
      <c r="E22" s="265">
        <v>37</v>
      </c>
      <c r="F22" s="512"/>
      <c r="G22" s="279">
        <f t="shared" si="0"/>
        <v>0</v>
      </c>
    </row>
    <row r="23" spans="2:7" ht="15" customHeight="1" x14ac:dyDescent="0.25">
      <c r="B23" s="265">
        <v>215121150</v>
      </c>
      <c r="C23" s="265" t="s">
        <v>770</v>
      </c>
      <c r="D23" s="265" t="s">
        <v>303</v>
      </c>
      <c r="E23" s="265">
        <v>3</v>
      </c>
      <c r="F23" s="512"/>
      <c r="G23" s="279">
        <f t="shared" si="0"/>
        <v>0</v>
      </c>
    </row>
    <row r="24" spans="2:7" ht="15" customHeight="1" x14ac:dyDescent="0.25">
      <c r="B24" s="265">
        <v>210120473</v>
      </c>
      <c r="C24" s="265" t="s">
        <v>3170</v>
      </c>
      <c r="D24" s="265" t="s">
        <v>303</v>
      </c>
      <c r="E24" s="265">
        <v>2</v>
      </c>
      <c r="F24" s="512"/>
      <c r="G24" s="279">
        <f t="shared" si="0"/>
        <v>0</v>
      </c>
    </row>
    <row r="25" spans="2:7" ht="15" customHeight="1" x14ac:dyDescent="0.25">
      <c r="B25" s="265">
        <v>210120473</v>
      </c>
      <c r="C25" s="265" t="s">
        <v>3170</v>
      </c>
      <c r="D25" s="265" t="s">
        <v>303</v>
      </c>
      <c r="E25" s="265">
        <v>1</v>
      </c>
      <c r="F25" s="512"/>
      <c r="G25" s="279">
        <f t="shared" si="0"/>
        <v>0</v>
      </c>
    </row>
    <row r="26" spans="2:7" ht="15" customHeight="1" x14ac:dyDescent="0.25">
      <c r="B26" s="265">
        <v>210120473</v>
      </c>
      <c r="C26" s="265" t="s">
        <v>3170</v>
      </c>
      <c r="D26" s="265" t="s">
        <v>303</v>
      </c>
      <c r="E26" s="265">
        <v>1</v>
      </c>
      <c r="F26" s="512"/>
      <c r="G26" s="279">
        <f t="shared" si="0"/>
        <v>0</v>
      </c>
    </row>
    <row r="27" spans="2:7" ht="15" customHeight="1" x14ac:dyDescent="0.25">
      <c r="B27" s="265">
        <v>210120480</v>
      </c>
      <c r="C27" s="265" t="s">
        <v>3172</v>
      </c>
      <c r="D27" s="265" t="s">
        <v>303</v>
      </c>
      <c r="E27" s="265">
        <v>1</v>
      </c>
      <c r="F27" s="512"/>
      <c r="G27" s="279">
        <f t="shared" si="0"/>
        <v>0</v>
      </c>
    </row>
    <row r="28" spans="2:7" ht="15" customHeight="1" x14ac:dyDescent="0.25">
      <c r="B28" s="265">
        <v>210120480</v>
      </c>
      <c r="C28" s="265" t="s">
        <v>3172</v>
      </c>
      <c r="D28" s="265" t="s">
        <v>303</v>
      </c>
      <c r="E28" s="265">
        <v>1</v>
      </c>
      <c r="F28" s="512"/>
      <c r="G28" s="279">
        <f t="shared" si="0"/>
        <v>0</v>
      </c>
    </row>
    <row r="29" spans="2:7" ht="15" customHeight="1" x14ac:dyDescent="0.25">
      <c r="B29" s="265">
        <v>210120453</v>
      </c>
      <c r="C29" s="265" t="s">
        <v>758</v>
      </c>
      <c r="D29" s="265" t="s">
        <v>303</v>
      </c>
      <c r="E29" s="265">
        <v>8</v>
      </c>
      <c r="F29" s="512"/>
      <c r="G29" s="279">
        <f t="shared" si="0"/>
        <v>0</v>
      </c>
    </row>
    <row r="30" spans="2:7" ht="15" customHeight="1" x14ac:dyDescent="0.25">
      <c r="B30" s="265">
        <v>210120453</v>
      </c>
      <c r="C30" s="265" t="s">
        <v>758</v>
      </c>
      <c r="D30" s="265" t="s">
        <v>303</v>
      </c>
      <c r="E30" s="265">
        <v>34</v>
      </c>
      <c r="F30" s="512"/>
      <c r="G30" s="279">
        <f t="shared" si="0"/>
        <v>0</v>
      </c>
    </row>
    <row r="31" spans="2:7" ht="15" customHeight="1" x14ac:dyDescent="0.25">
      <c r="B31" s="265">
        <v>210120469</v>
      </c>
      <c r="C31" s="265" t="s">
        <v>759</v>
      </c>
      <c r="D31" s="265" t="s">
        <v>303</v>
      </c>
      <c r="E31" s="265">
        <v>3</v>
      </c>
      <c r="F31" s="512"/>
      <c r="G31" s="279">
        <f t="shared" si="0"/>
        <v>0</v>
      </c>
    </row>
    <row r="32" spans="2:7" ht="15" customHeight="1" x14ac:dyDescent="0.25">
      <c r="B32" s="265">
        <v>210120469</v>
      </c>
      <c r="C32" s="265" t="s">
        <v>759</v>
      </c>
      <c r="D32" s="265" t="s">
        <v>303</v>
      </c>
      <c r="E32" s="265">
        <v>4</v>
      </c>
      <c r="F32" s="512"/>
      <c r="G32" s="279">
        <f t="shared" si="0"/>
        <v>0</v>
      </c>
    </row>
    <row r="33" spans="2:7" ht="15" customHeight="1" x14ac:dyDescent="0.25">
      <c r="B33" s="265">
        <v>210120469</v>
      </c>
      <c r="C33" s="265" t="s">
        <v>759</v>
      </c>
      <c r="D33" s="265" t="s">
        <v>303</v>
      </c>
      <c r="E33" s="265">
        <v>1</v>
      </c>
      <c r="F33" s="512"/>
      <c r="G33" s="279">
        <f t="shared" si="0"/>
        <v>0</v>
      </c>
    </row>
    <row r="34" spans="2:7" ht="15" customHeight="1" x14ac:dyDescent="0.25">
      <c r="B34" s="265">
        <v>215123442</v>
      </c>
      <c r="C34" s="265" t="s">
        <v>3503</v>
      </c>
      <c r="D34" s="265" t="s">
        <v>303</v>
      </c>
      <c r="E34" s="265">
        <v>3</v>
      </c>
      <c r="F34" s="512"/>
      <c r="G34" s="279">
        <f t="shared" si="0"/>
        <v>0</v>
      </c>
    </row>
    <row r="35" spans="2:7" ht="15" customHeight="1" x14ac:dyDescent="0.25">
      <c r="B35" s="265">
        <v>215123421</v>
      </c>
      <c r="C35" s="265" t="s">
        <v>3504</v>
      </c>
      <c r="D35" s="265" t="s">
        <v>303</v>
      </c>
      <c r="E35" s="265">
        <v>1</v>
      </c>
      <c r="F35" s="512"/>
      <c r="G35" s="279">
        <f t="shared" si="0"/>
        <v>0</v>
      </c>
    </row>
    <row r="36" spans="2:7" ht="15" customHeight="1" x14ac:dyDescent="0.25">
      <c r="B36" s="265">
        <v>215123421</v>
      </c>
      <c r="C36" s="265" t="s">
        <v>3504</v>
      </c>
      <c r="D36" s="265" t="s">
        <v>303</v>
      </c>
      <c r="E36" s="265">
        <v>1</v>
      </c>
      <c r="F36" s="512"/>
      <c r="G36" s="279">
        <f t="shared" si="0"/>
        <v>0</v>
      </c>
    </row>
    <row r="37" spans="2:7" ht="15" customHeight="1" x14ac:dyDescent="0.25">
      <c r="B37" s="265">
        <v>215123422</v>
      </c>
      <c r="C37" s="265" t="s">
        <v>3171</v>
      </c>
      <c r="D37" s="265" t="s">
        <v>303</v>
      </c>
      <c r="E37" s="265">
        <v>1</v>
      </c>
      <c r="F37" s="512"/>
      <c r="G37" s="279">
        <f t="shared" si="0"/>
        <v>0</v>
      </c>
    </row>
    <row r="38" spans="2:7" ht="15" customHeight="1" x14ac:dyDescent="0.25">
      <c r="B38" s="265">
        <v>215123422</v>
      </c>
      <c r="C38" s="265" t="s">
        <v>3171</v>
      </c>
      <c r="D38" s="265" t="s">
        <v>303</v>
      </c>
      <c r="E38" s="265">
        <v>1</v>
      </c>
      <c r="F38" s="512"/>
      <c r="G38" s="279">
        <f t="shared" si="0"/>
        <v>0</v>
      </c>
    </row>
    <row r="39" spans="2:7" ht="15" customHeight="1" x14ac:dyDescent="0.25">
      <c r="B39" s="265">
        <v>215123422</v>
      </c>
      <c r="C39" s="265" t="s">
        <v>3171</v>
      </c>
      <c r="D39" s="265" t="s">
        <v>303</v>
      </c>
      <c r="E39" s="265">
        <v>1</v>
      </c>
      <c r="F39" s="512"/>
      <c r="G39" s="279">
        <f t="shared" si="0"/>
        <v>0</v>
      </c>
    </row>
    <row r="40" spans="2:7" ht="15" customHeight="1" x14ac:dyDescent="0.25">
      <c r="B40" s="265">
        <v>215123423</v>
      </c>
      <c r="C40" s="265" t="s">
        <v>3505</v>
      </c>
      <c r="D40" s="265" t="s">
        <v>303</v>
      </c>
      <c r="E40" s="265">
        <v>1</v>
      </c>
      <c r="F40" s="512"/>
      <c r="G40" s="279">
        <f t="shared" si="0"/>
        <v>0</v>
      </c>
    </row>
    <row r="41" spans="2:7" ht="15" customHeight="1" x14ac:dyDescent="0.25">
      <c r="B41" s="265">
        <v>215041200</v>
      </c>
      <c r="C41" s="265" t="s">
        <v>3156</v>
      </c>
      <c r="D41" s="265" t="s">
        <v>303</v>
      </c>
      <c r="E41" s="265">
        <v>3</v>
      </c>
      <c r="F41" s="512"/>
      <c r="G41" s="279">
        <f t="shared" si="0"/>
        <v>0</v>
      </c>
    </row>
    <row r="42" spans="2:7" ht="15" customHeight="1" x14ac:dyDescent="0.25">
      <c r="B42" s="265">
        <v>210110005</v>
      </c>
      <c r="C42" s="265" t="s">
        <v>756</v>
      </c>
      <c r="D42" s="265" t="s">
        <v>303</v>
      </c>
      <c r="E42" s="265">
        <v>25</v>
      </c>
      <c r="F42" s="512"/>
      <c r="G42" s="279">
        <f t="shared" si="0"/>
        <v>0</v>
      </c>
    </row>
    <row r="43" spans="2:7" ht="15" customHeight="1" x14ac:dyDescent="0.25">
      <c r="B43" s="265">
        <v>210112503</v>
      </c>
      <c r="C43" s="265" t="s">
        <v>3173</v>
      </c>
      <c r="D43" s="265" t="s">
        <v>303</v>
      </c>
      <c r="E43" s="265">
        <v>12</v>
      </c>
      <c r="F43" s="512"/>
      <c r="G43" s="279">
        <f t="shared" si="0"/>
        <v>0</v>
      </c>
    </row>
    <row r="44" spans="2:7" ht="15" customHeight="1" x14ac:dyDescent="0.25">
      <c r="B44" s="265">
        <v>210112721</v>
      </c>
      <c r="C44" s="265" t="s">
        <v>3174</v>
      </c>
      <c r="D44" s="265" t="s">
        <v>303</v>
      </c>
      <c r="E44" s="265">
        <v>2</v>
      </c>
      <c r="F44" s="512"/>
      <c r="G44" s="279">
        <f t="shared" si="0"/>
        <v>0</v>
      </c>
    </row>
    <row r="45" spans="2:7" ht="15" customHeight="1" x14ac:dyDescent="0.25">
      <c r="B45" s="265">
        <v>210112721</v>
      </c>
      <c r="C45" s="265" t="s">
        <v>3174</v>
      </c>
      <c r="D45" s="265" t="s">
        <v>303</v>
      </c>
      <c r="E45" s="265">
        <v>1</v>
      </c>
      <c r="F45" s="512"/>
      <c r="G45" s="279">
        <f t="shared" si="0"/>
        <v>0</v>
      </c>
    </row>
    <row r="46" spans="2:7" ht="15" customHeight="1" x14ac:dyDescent="0.25">
      <c r="B46" s="265">
        <v>216120701</v>
      </c>
      <c r="C46" s="265" t="s">
        <v>3432</v>
      </c>
      <c r="D46" s="265" t="s">
        <v>303</v>
      </c>
      <c r="E46" s="265">
        <v>4</v>
      </c>
      <c r="F46" s="512"/>
      <c r="G46" s="279">
        <f t="shared" si="0"/>
        <v>0</v>
      </c>
    </row>
    <row r="47" spans="2:7" ht="15" customHeight="1" x14ac:dyDescent="0.25">
      <c r="B47" s="265">
        <v>215112211</v>
      </c>
      <c r="C47" s="265" t="s">
        <v>769</v>
      </c>
      <c r="D47" s="265" t="s">
        <v>303</v>
      </c>
      <c r="E47" s="265">
        <v>7</v>
      </c>
      <c r="F47" s="512"/>
      <c r="G47" s="279">
        <f t="shared" si="0"/>
        <v>0</v>
      </c>
    </row>
    <row r="48" spans="2:7" ht="15" customHeight="1" x14ac:dyDescent="0.25">
      <c r="B48" s="265">
        <v>210120101</v>
      </c>
      <c r="C48" s="265" t="s">
        <v>3506</v>
      </c>
      <c r="D48" s="265" t="s">
        <v>303</v>
      </c>
      <c r="E48" s="265">
        <v>6</v>
      </c>
      <c r="F48" s="512"/>
      <c r="G48" s="279">
        <f t="shared" si="0"/>
        <v>0</v>
      </c>
    </row>
    <row r="49" spans="2:7" ht="15" customHeight="1" x14ac:dyDescent="0.25">
      <c r="B49" s="265">
        <v>210121113</v>
      </c>
      <c r="C49" s="265" t="s">
        <v>3169</v>
      </c>
      <c r="D49" s="265" t="s">
        <v>303</v>
      </c>
      <c r="E49" s="265">
        <v>34</v>
      </c>
      <c r="F49" s="512"/>
      <c r="G49" s="279">
        <f t="shared" si="0"/>
        <v>0</v>
      </c>
    </row>
    <row r="50" spans="2:7" ht="15" customHeight="1" x14ac:dyDescent="0.25">
      <c r="B50" s="265">
        <v>210121013</v>
      </c>
      <c r="C50" s="265" t="s">
        <v>761</v>
      </c>
      <c r="D50" s="265" t="s">
        <v>303</v>
      </c>
      <c r="E50" s="265">
        <v>53</v>
      </c>
      <c r="F50" s="512"/>
      <c r="G50" s="279">
        <f t="shared" si="0"/>
        <v>0</v>
      </c>
    </row>
    <row r="51" spans="2:7" ht="15" customHeight="1" x14ac:dyDescent="0.25">
      <c r="B51" s="265">
        <v>210121013</v>
      </c>
      <c r="C51" s="265" t="s">
        <v>761</v>
      </c>
      <c r="D51" s="265" t="s">
        <v>303</v>
      </c>
      <c r="E51" s="265">
        <v>179</v>
      </c>
      <c r="F51" s="512"/>
      <c r="G51" s="279">
        <f t="shared" si="0"/>
        <v>0</v>
      </c>
    </row>
    <row r="52" spans="2:7" ht="15" customHeight="1" x14ac:dyDescent="0.25">
      <c r="B52" s="265">
        <v>216110001</v>
      </c>
      <c r="C52" s="265" t="s">
        <v>3507</v>
      </c>
      <c r="D52" s="265" t="s">
        <v>303</v>
      </c>
      <c r="E52" s="265">
        <v>71</v>
      </c>
      <c r="F52" s="512"/>
      <c r="G52" s="279">
        <f t="shared" si="0"/>
        <v>0</v>
      </c>
    </row>
    <row r="53" spans="2:7" ht="15" customHeight="1" x14ac:dyDescent="0.25">
      <c r="B53" s="265">
        <v>210192553</v>
      </c>
      <c r="C53" s="265" t="s">
        <v>763</v>
      </c>
      <c r="D53" s="265" t="s">
        <v>303</v>
      </c>
      <c r="E53" s="265">
        <v>6</v>
      </c>
      <c r="F53" s="512"/>
      <c r="G53" s="279">
        <f t="shared" si="0"/>
        <v>0</v>
      </c>
    </row>
    <row r="54" spans="2:7" ht="15" customHeight="1" x14ac:dyDescent="0.25">
      <c r="B54" s="265">
        <v>210110004</v>
      </c>
      <c r="C54" s="265" t="s">
        <v>755</v>
      </c>
      <c r="D54" s="265" t="s">
        <v>303</v>
      </c>
      <c r="E54" s="265">
        <v>38</v>
      </c>
      <c r="F54" s="512"/>
      <c r="G54" s="279">
        <f t="shared" si="0"/>
        <v>0</v>
      </c>
    </row>
    <row r="55" spans="2:7" ht="15" customHeight="1" x14ac:dyDescent="0.25">
      <c r="B55" s="265">
        <v>216201002</v>
      </c>
      <c r="C55" s="265" t="s">
        <v>3164</v>
      </c>
      <c r="D55" s="265" t="s">
        <v>303</v>
      </c>
      <c r="E55" s="265">
        <v>13</v>
      </c>
      <c r="F55" s="512"/>
      <c r="G55" s="279">
        <f t="shared" si="0"/>
        <v>0</v>
      </c>
    </row>
    <row r="56" spans="2:7" ht="15" customHeight="1" x14ac:dyDescent="0.25">
      <c r="B56" s="265">
        <v>216201006</v>
      </c>
      <c r="C56" s="265" t="s">
        <v>3165</v>
      </c>
      <c r="D56" s="265" t="s">
        <v>303</v>
      </c>
      <c r="E56" s="265">
        <v>5</v>
      </c>
      <c r="F56" s="512"/>
      <c r="G56" s="279">
        <f t="shared" si="0"/>
        <v>0</v>
      </c>
    </row>
    <row r="57" spans="2:7" ht="15" customHeight="1" x14ac:dyDescent="0.25">
      <c r="B57" s="265">
        <v>216201003</v>
      </c>
      <c r="C57" s="265" t="s">
        <v>3166</v>
      </c>
      <c r="D57" s="265" t="s">
        <v>303</v>
      </c>
      <c r="E57" s="265">
        <v>1</v>
      </c>
      <c r="F57" s="512"/>
      <c r="G57" s="279">
        <f t="shared" si="0"/>
        <v>0</v>
      </c>
    </row>
    <row r="58" spans="2:7" ht="15" customHeight="1" x14ac:dyDescent="0.25">
      <c r="B58" s="265">
        <v>216201003</v>
      </c>
      <c r="C58" s="265" t="s">
        <v>3166</v>
      </c>
      <c r="D58" s="265" t="s">
        <v>303</v>
      </c>
      <c r="E58" s="265">
        <v>9</v>
      </c>
      <c r="F58" s="512"/>
      <c r="G58" s="279">
        <f t="shared" si="0"/>
        <v>0</v>
      </c>
    </row>
    <row r="59" spans="2:7" ht="15" customHeight="1" x14ac:dyDescent="0.25">
      <c r="B59" s="265">
        <v>216201007</v>
      </c>
      <c r="C59" s="265" t="s">
        <v>3167</v>
      </c>
      <c r="D59" s="265" t="s">
        <v>303</v>
      </c>
      <c r="E59" s="265">
        <v>13</v>
      </c>
      <c r="F59" s="512"/>
      <c r="G59" s="279">
        <f t="shared" si="0"/>
        <v>0</v>
      </c>
    </row>
    <row r="60" spans="2:7" ht="15" customHeight="1" x14ac:dyDescent="0.25">
      <c r="B60" s="265">
        <v>216201004</v>
      </c>
      <c r="C60" s="265" t="s">
        <v>3163</v>
      </c>
      <c r="D60" s="265" t="s">
        <v>303</v>
      </c>
      <c r="E60" s="265">
        <v>60</v>
      </c>
      <c r="F60" s="512"/>
      <c r="G60" s="279">
        <f t="shared" si="0"/>
        <v>0</v>
      </c>
    </row>
    <row r="61" spans="2:7" ht="15" customHeight="1" x14ac:dyDescent="0.25">
      <c r="B61" s="265">
        <v>216201004</v>
      </c>
      <c r="C61" s="265" t="s">
        <v>3163</v>
      </c>
      <c r="D61" s="265" t="s">
        <v>303</v>
      </c>
      <c r="E61" s="265">
        <v>1</v>
      </c>
      <c r="F61" s="512"/>
      <c r="G61" s="279">
        <f t="shared" si="0"/>
        <v>0</v>
      </c>
    </row>
    <row r="62" spans="2:7" ht="15" customHeight="1" x14ac:dyDescent="0.25">
      <c r="B62" s="265">
        <v>216201004</v>
      </c>
      <c r="C62" s="265" t="s">
        <v>3163</v>
      </c>
      <c r="D62" s="265" t="s">
        <v>303</v>
      </c>
      <c r="E62" s="265">
        <v>43</v>
      </c>
      <c r="F62" s="512"/>
      <c r="G62" s="279">
        <f t="shared" si="0"/>
        <v>0</v>
      </c>
    </row>
    <row r="63" spans="2:7" ht="15" customHeight="1" x14ac:dyDescent="0.25">
      <c r="B63" s="265">
        <v>216201004</v>
      </c>
      <c r="C63" s="265" t="s">
        <v>3163</v>
      </c>
      <c r="D63" s="265" t="s">
        <v>303</v>
      </c>
      <c r="E63" s="265">
        <v>7</v>
      </c>
      <c r="F63" s="512"/>
      <c r="G63" s="279">
        <f t="shared" si="0"/>
        <v>0</v>
      </c>
    </row>
    <row r="64" spans="2:7" ht="15" customHeight="1" x14ac:dyDescent="0.25">
      <c r="B64" s="265">
        <v>216201004</v>
      </c>
      <c r="C64" s="265" t="s">
        <v>3163</v>
      </c>
      <c r="D64" s="265" t="s">
        <v>303</v>
      </c>
      <c r="E64" s="265">
        <v>57</v>
      </c>
      <c r="F64" s="512"/>
      <c r="G64" s="279">
        <f t="shared" si="0"/>
        <v>0</v>
      </c>
    </row>
    <row r="65" spans="2:7" ht="15" customHeight="1" x14ac:dyDescent="0.25">
      <c r="B65" s="265">
        <v>210122002</v>
      </c>
      <c r="C65" s="265" t="s">
        <v>3508</v>
      </c>
      <c r="D65" s="265" t="s">
        <v>303</v>
      </c>
      <c r="E65" s="265">
        <v>1</v>
      </c>
      <c r="F65" s="512"/>
      <c r="G65" s="279">
        <f t="shared" si="0"/>
        <v>0</v>
      </c>
    </row>
    <row r="66" spans="2:7" ht="15" customHeight="1" x14ac:dyDescent="0.25">
      <c r="B66" s="265">
        <v>210122001</v>
      </c>
      <c r="C66" s="265" t="s">
        <v>762</v>
      </c>
      <c r="D66" s="265" t="s">
        <v>303</v>
      </c>
      <c r="E66" s="265">
        <v>3</v>
      </c>
      <c r="F66" s="512"/>
      <c r="G66" s="279">
        <f t="shared" si="0"/>
        <v>0</v>
      </c>
    </row>
    <row r="67" spans="2:7" ht="15" customHeight="1" x14ac:dyDescent="0.25">
      <c r="B67" s="265">
        <v>210111062</v>
      </c>
      <c r="C67" s="265" t="s">
        <v>3155</v>
      </c>
      <c r="D67" s="265" t="s">
        <v>303</v>
      </c>
      <c r="E67" s="265">
        <v>32</v>
      </c>
      <c r="F67" s="512"/>
      <c r="G67" s="279">
        <f t="shared" si="0"/>
        <v>0</v>
      </c>
    </row>
    <row r="68" spans="2:7" ht="15" customHeight="1" x14ac:dyDescent="0.25">
      <c r="B68" s="265">
        <v>210111021</v>
      </c>
      <c r="C68" s="265" t="s">
        <v>757</v>
      </c>
      <c r="D68" s="265" t="s">
        <v>303</v>
      </c>
      <c r="E68" s="265">
        <v>3</v>
      </c>
      <c r="F68" s="512"/>
      <c r="G68" s="279">
        <f t="shared" si="0"/>
        <v>0</v>
      </c>
    </row>
    <row r="69" spans="2:7" ht="15" customHeight="1" x14ac:dyDescent="0.25">
      <c r="B69" s="265">
        <v>210111021</v>
      </c>
      <c r="C69" s="265" t="s">
        <v>757</v>
      </c>
      <c r="D69" s="265" t="s">
        <v>303</v>
      </c>
      <c r="E69" s="265">
        <v>9</v>
      </c>
      <c r="F69" s="512"/>
      <c r="G69" s="279">
        <f t="shared" si="0"/>
        <v>0</v>
      </c>
    </row>
    <row r="70" spans="2:7" ht="15" customHeight="1" x14ac:dyDescent="0.25">
      <c r="B70" s="265">
        <v>210111021</v>
      </c>
      <c r="C70" s="265" t="s">
        <v>757</v>
      </c>
      <c r="D70" s="265" t="s">
        <v>303</v>
      </c>
      <c r="E70" s="265">
        <v>31</v>
      </c>
      <c r="F70" s="512"/>
      <c r="G70" s="279">
        <f t="shared" si="0"/>
        <v>0</v>
      </c>
    </row>
    <row r="71" spans="2:7" ht="15" customHeight="1" x14ac:dyDescent="0.25">
      <c r="B71" s="265">
        <v>210111021</v>
      </c>
      <c r="C71" s="265" t="s">
        <v>757</v>
      </c>
      <c r="D71" s="265" t="s">
        <v>303</v>
      </c>
      <c r="E71" s="265">
        <v>567</v>
      </c>
      <c r="F71" s="512"/>
      <c r="G71" s="279">
        <f t="shared" si="0"/>
        <v>0</v>
      </c>
    </row>
    <row r="72" spans="2:7" ht="15" customHeight="1" x14ac:dyDescent="0.25">
      <c r="B72" s="265">
        <v>220521042</v>
      </c>
      <c r="C72" s="265" t="s">
        <v>773</v>
      </c>
      <c r="D72" s="265" t="s">
        <v>303</v>
      </c>
      <c r="E72" s="265">
        <v>180</v>
      </c>
      <c r="F72" s="512"/>
      <c r="G72" s="279">
        <f t="shared" ref="G72:G135" si="1">E72*F72</f>
        <v>0</v>
      </c>
    </row>
    <row r="73" spans="2:7" ht="15" customHeight="1" x14ac:dyDescent="0.25">
      <c r="B73" s="265">
        <v>220260021</v>
      </c>
      <c r="C73" s="265" t="s">
        <v>3175</v>
      </c>
      <c r="D73" s="265" t="s">
        <v>303</v>
      </c>
      <c r="E73" s="265">
        <v>800</v>
      </c>
      <c r="F73" s="512"/>
      <c r="G73" s="279">
        <f t="shared" si="1"/>
        <v>0</v>
      </c>
    </row>
    <row r="74" spans="2:7" ht="15" customHeight="1" x14ac:dyDescent="0.25">
      <c r="B74" s="265">
        <v>220260028</v>
      </c>
      <c r="C74" s="265" t="s">
        <v>3176</v>
      </c>
      <c r="D74" s="265" t="s">
        <v>303</v>
      </c>
      <c r="E74" s="265">
        <v>6</v>
      </c>
      <c r="F74" s="512"/>
      <c r="G74" s="279">
        <f t="shared" si="1"/>
        <v>0</v>
      </c>
    </row>
    <row r="75" spans="2:7" ht="15" customHeight="1" x14ac:dyDescent="0.25">
      <c r="B75" s="265">
        <v>220521036</v>
      </c>
      <c r="C75" s="265" t="s">
        <v>772</v>
      </c>
      <c r="D75" s="265" t="s">
        <v>303</v>
      </c>
      <c r="E75" s="265">
        <v>6</v>
      </c>
      <c r="F75" s="512"/>
      <c r="G75" s="279">
        <f t="shared" si="1"/>
        <v>0</v>
      </c>
    </row>
    <row r="76" spans="2:7" ht="15" customHeight="1" x14ac:dyDescent="0.25">
      <c r="B76" s="265">
        <v>220521036</v>
      </c>
      <c r="C76" s="265" t="s">
        <v>772</v>
      </c>
      <c r="D76" s="265" t="s">
        <v>303</v>
      </c>
      <c r="E76" s="265">
        <v>2</v>
      </c>
      <c r="F76" s="512"/>
      <c r="G76" s="279">
        <f t="shared" si="1"/>
        <v>0</v>
      </c>
    </row>
    <row r="77" spans="2:7" ht="15" customHeight="1" x14ac:dyDescent="0.25">
      <c r="B77" s="266" t="s">
        <v>3177</v>
      </c>
      <c r="C77" s="265" t="s">
        <v>3178</v>
      </c>
      <c r="D77" s="265" t="s">
        <v>223</v>
      </c>
      <c r="E77" s="265">
        <v>6000</v>
      </c>
      <c r="F77" s="512"/>
      <c r="G77" s="279">
        <f t="shared" si="1"/>
        <v>0</v>
      </c>
    </row>
    <row r="78" spans="2:7" ht="15" customHeight="1" x14ac:dyDescent="0.25">
      <c r="B78" s="266" t="s">
        <v>771</v>
      </c>
      <c r="C78" s="265" t="s">
        <v>3452</v>
      </c>
      <c r="D78" s="265" t="s">
        <v>303</v>
      </c>
      <c r="E78" s="265">
        <v>218</v>
      </c>
      <c r="F78" s="512"/>
      <c r="G78" s="279">
        <f t="shared" si="1"/>
        <v>0</v>
      </c>
    </row>
    <row r="79" spans="2:7" ht="15" customHeight="1" x14ac:dyDescent="0.25">
      <c r="B79" s="266" t="s">
        <v>771</v>
      </c>
      <c r="C79" s="265" t="s">
        <v>3453</v>
      </c>
      <c r="D79" s="265" t="s">
        <v>303</v>
      </c>
      <c r="E79" s="265">
        <v>141</v>
      </c>
      <c r="F79" s="512"/>
      <c r="G79" s="279">
        <f t="shared" si="1"/>
        <v>0</v>
      </c>
    </row>
    <row r="80" spans="2:7" ht="15" customHeight="1" x14ac:dyDescent="0.25">
      <c r="B80" s="266" t="s">
        <v>771</v>
      </c>
      <c r="C80" s="265" t="s">
        <v>3454</v>
      </c>
      <c r="D80" s="265" t="s">
        <v>303</v>
      </c>
      <c r="E80" s="265">
        <v>642</v>
      </c>
      <c r="F80" s="512"/>
      <c r="G80" s="279">
        <f t="shared" si="1"/>
        <v>0</v>
      </c>
    </row>
    <row r="81" spans="2:7" ht="15" customHeight="1" x14ac:dyDescent="0.25">
      <c r="B81" s="266" t="s">
        <v>774</v>
      </c>
      <c r="C81" s="265" t="s">
        <v>775</v>
      </c>
      <c r="D81" s="265" t="s">
        <v>303</v>
      </c>
      <c r="E81" s="265">
        <v>256</v>
      </c>
      <c r="F81" s="512"/>
      <c r="G81" s="279">
        <f t="shared" si="1"/>
        <v>0</v>
      </c>
    </row>
    <row r="82" spans="2:7" ht="15" customHeight="1" x14ac:dyDescent="0.25">
      <c r="B82" s="266" t="s">
        <v>774</v>
      </c>
      <c r="C82" s="265" t="s">
        <v>775</v>
      </c>
      <c r="D82" s="265" t="s">
        <v>303</v>
      </c>
      <c r="E82" s="265">
        <v>140</v>
      </c>
      <c r="F82" s="512"/>
      <c r="G82" s="279">
        <f t="shared" si="1"/>
        <v>0</v>
      </c>
    </row>
    <row r="83" spans="2:7" ht="15" customHeight="1" x14ac:dyDescent="0.25">
      <c r="B83" s="266" t="s">
        <v>774</v>
      </c>
      <c r="C83" s="265" t="s">
        <v>775</v>
      </c>
      <c r="D83" s="265" t="s">
        <v>303</v>
      </c>
      <c r="E83" s="265">
        <v>36</v>
      </c>
      <c r="F83" s="512"/>
      <c r="G83" s="279">
        <f t="shared" si="1"/>
        <v>0</v>
      </c>
    </row>
    <row r="84" spans="2:7" ht="15" customHeight="1" x14ac:dyDescent="0.25">
      <c r="B84" s="266" t="s">
        <v>774</v>
      </c>
      <c r="C84" s="265" t="s">
        <v>775</v>
      </c>
      <c r="D84" s="265" t="s">
        <v>303</v>
      </c>
      <c r="E84" s="265">
        <v>31</v>
      </c>
      <c r="F84" s="512"/>
      <c r="G84" s="279">
        <f t="shared" si="1"/>
        <v>0</v>
      </c>
    </row>
    <row r="85" spans="2:7" ht="15" customHeight="1" x14ac:dyDescent="0.25">
      <c r="B85" s="267"/>
      <c r="C85" s="268" t="s">
        <v>3455</v>
      </c>
      <c r="D85" s="265" t="s">
        <v>776</v>
      </c>
      <c r="E85" s="269">
        <v>31</v>
      </c>
      <c r="F85" s="512"/>
      <c r="G85" s="279">
        <f t="shared" si="1"/>
        <v>0</v>
      </c>
    </row>
    <row r="86" spans="2:7" ht="15" customHeight="1" x14ac:dyDescent="0.25">
      <c r="B86" s="267"/>
      <c r="C86" s="265" t="s">
        <v>3456</v>
      </c>
      <c r="D86" s="265" t="s">
        <v>776</v>
      </c>
      <c r="E86" s="269">
        <v>31</v>
      </c>
      <c r="F86" s="512"/>
      <c r="G86" s="279">
        <f t="shared" si="1"/>
        <v>0</v>
      </c>
    </row>
    <row r="87" spans="2:7" ht="15" customHeight="1" x14ac:dyDescent="0.25">
      <c r="B87" s="267"/>
      <c r="C87" s="265" t="s">
        <v>3457</v>
      </c>
      <c r="D87" s="265" t="s">
        <v>776</v>
      </c>
      <c r="E87" s="269">
        <v>140</v>
      </c>
      <c r="F87" s="512"/>
      <c r="G87" s="279">
        <f t="shared" si="1"/>
        <v>0</v>
      </c>
    </row>
    <row r="88" spans="2:7" ht="15" customHeight="1" x14ac:dyDescent="0.25">
      <c r="B88" s="267"/>
      <c r="C88" s="265" t="s">
        <v>3458</v>
      </c>
      <c r="D88" s="265" t="s">
        <v>776</v>
      </c>
      <c r="E88" s="269">
        <v>141</v>
      </c>
      <c r="F88" s="512"/>
      <c r="G88" s="279">
        <f t="shared" si="1"/>
        <v>0</v>
      </c>
    </row>
    <row r="89" spans="2:7" ht="15" customHeight="1" x14ac:dyDescent="0.25">
      <c r="B89" s="267"/>
      <c r="C89" s="265" t="s">
        <v>3459</v>
      </c>
      <c r="D89" s="265" t="s">
        <v>776</v>
      </c>
      <c r="E89" s="269">
        <v>256</v>
      </c>
      <c r="F89" s="512"/>
      <c r="G89" s="279">
        <f t="shared" si="1"/>
        <v>0</v>
      </c>
    </row>
    <row r="90" spans="2:7" ht="15" customHeight="1" x14ac:dyDescent="0.25">
      <c r="B90" s="267"/>
      <c r="C90" s="265" t="s">
        <v>3509</v>
      </c>
      <c r="D90" s="265" t="s">
        <v>776</v>
      </c>
      <c r="E90" s="269">
        <v>71</v>
      </c>
      <c r="F90" s="512"/>
      <c r="G90" s="279">
        <f t="shared" si="1"/>
        <v>0</v>
      </c>
    </row>
    <row r="91" spans="2:7" ht="15" customHeight="1" x14ac:dyDescent="0.25">
      <c r="B91" s="267"/>
      <c r="C91" s="265" t="s">
        <v>3460</v>
      </c>
      <c r="D91" s="265" t="s">
        <v>776</v>
      </c>
      <c r="E91" s="269">
        <v>38</v>
      </c>
      <c r="F91" s="512"/>
      <c r="G91" s="279">
        <f t="shared" si="1"/>
        <v>0</v>
      </c>
    </row>
    <row r="92" spans="2:7" ht="15" customHeight="1" x14ac:dyDescent="0.25">
      <c r="B92" s="267"/>
      <c r="C92" s="265" t="s">
        <v>3461</v>
      </c>
      <c r="D92" s="265" t="s">
        <v>776</v>
      </c>
      <c r="E92" s="269">
        <v>25</v>
      </c>
      <c r="F92" s="512"/>
      <c r="G92" s="279">
        <f t="shared" si="1"/>
        <v>0</v>
      </c>
    </row>
    <row r="93" spans="2:7" ht="15" customHeight="1" x14ac:dyDescent="0.25">
      <c r="B93" s="267"/>
      <c r="C93" s="265" t="s">
        <v>3462</v>
      </c>
      <c r="D93" s="265" t="s">
        <v>776</v>
      </c>
      <c r="E93" s="269">
        <v>7</v>
      </c>
      <c r="F93" s="512"/>
      <c r="G93" s="279">
        <f t="shared" si="1"/>
        <v>0</v>
      </c>
    </row>
    <row r="94" spans="2:7" ht="15" customHeight="1" x14ac:dyDescent="0.25">
      <c r="B94" s="267"/>
      <c r="C94" s="265" t="s">
        <v>3463</v>
      </c>
      <c r="D94" s="265" t="s">
        <v>776</v>
      </c>
      <c r="E94" s="269">
        <v>36</v>
      </c>
      <c r="F94" s="512"/>
      <c r="G94" s="279">
        <f t="shared" si="1"/>
        <v>0</v>
      </c>
    </row>
    <row r="95" spans="2:7" ht="15" customHeight="1" x14ac:dyDescent="0.25">
      <c r="B95" s="267"/>
      <c r="C95" s="265" t="s">
        <v>3510</v>
      </c>
      <c r="D95" s="265" t="s">
        <v>776</v>
      </c>
      <c r="E95" s="269">
        <v>567</v>
      </c>
      <c r="F95" s="512"/>
      <c r="G95" s="279">
        <f t="shared" si="1"/>
        <v>0</v>
      </c>
    </row>
    <row r="96" spans="2:7" ht="15" customHeight="1" x14ac:dyDescent="0.25">
      <c r="B96" s="267"/>
      <c r="C96" s="265" t="s">
        <v>3511</v>
      </c>
      <c r="D96" s="265" t="s">
        <v>776</v>
      </c>
      <c r="E96" s="269">
        <v>1</v>
      </c>
      <c r="F96" s="512"/>
      <c r="G96" s="279">
        <f t="shared" si="1"/>
        <v>0</v>
      </c>
    </row>
    <row r="97" spans="2:7" ht="15" customHeight="1" x14ac:dyDescent="0.25">
      <c r="B97" s="267"/>
      <c r="C97" s="265" t="s">
        <v>3512</v>
      </c>
      <c r="D97" s="265" t="s">
        <v>776</v>
      </c>
      <c r="E97" s="269">
        <v>1</v>
      </c>
      <c r="F97" s="512"/>
      <c r="G97" s="279">
        <f t="shared" si="1"/>
        <v>0</v>
      </c>
    </row>
    <row r="98" spans="2:7" ht="15" customHeight="1" x14ac:dyDescent="0.25">
      <c r="B98" s="267"/>
      <c r="C98" s="265" t="s">
        <v>3182</v>
      </c>
      <c r="D98" s="265" t="s">
        <v>550</v>
      </c>
      <c r="E98" s="269">
        <v>30</v>
      </c>
      <c r="F98" s="512"/>
      <c r="G98" s="279">
        <f t="shared" si="1"/>
        <v>0</v>
      </c>
    </row>
    <row r="99" spans="2:7" ht="15" customHeight="1" x14ac:dyDescent="0.25">
      <c r="B99" s="267"/>
      <c r="C99" s="265" t="s">
        <v>781</v>
      </c>
      <c r="D99" s="265" t="s">
        <v>550</v>
      </c>
      <c r="E99" s="269">
        <v>2500</v>
      </c>
      <c r="F99" s="512"/>
      <c r="G99" s="279">
        <f t="shared" si="1"/>
        <v>0</v>
      </c>
    </row>
    <row r="100" spans="2:7" ht="15" customHeight="1" x14ac:dyDescent="0.25">
      <c r="B100" s="267"/>
      <c r="C100" s="265" t="s">
        <v>779</v>
      </c>
      <c r="D100" s="265" t="s">
        <v>550</v>
      </c>
      <c r="E100" s="269">
        <v>7000</v>
      </c>
      <c r="F100" s="512"/>
      <c r="G100" s="279">
        <f t="shared" si="1"/>
        <v>0</v>
      </c>
    </row>
    <row r="101" spans="2:7" ht="15" customHeight="1" x14ac:dyDescent="0.25">
      <c r="B101" s="267"/>
      <c r="C101" s="265" t="s">
        <v>3179</v>
      </c>
      <c r="D101" s="265" t="s">
        <v>550</v>
      </c>
      <c r="E101" s="269">
        <v>50</v>
      </c>
      <c r="F101" s="512"/>
      <c r="G101" s="279">
        <f t="shared" si="1"/>
        <v>0</v>
      </c>
    </row>
    <row r="102" spans="2:7" ht="15" customHeight="1" x14ac:dyDescent="0.25">
      <c r="B102" s="267"/>
      <c r="C102" s="265" t="s">
        <v>3184</v>
      </c>
      <c r="D102" s="265" t="s">
        <v>550</v>
      </c>
      <c r="E102" s="269">
        <v>100</v>
      </c>
      <c r="F102" s="512"/>
      <c r="G102" s="279">
        <f t="shared" si="1"/>
        <v>0</v>
      </c>
    </row>
    <row r="103" spans="2:7" ht="15" customHeight="1" x14ac:dyDescent="0.25">
      <c r="B103" s="267"/>
      <c r="C103" s="265" t="s">
        <v>778</v>
      </c>
      <c r="D103" s="265" t="s">
        <v>550</v>
      </c>
      <c r="E103" s="269">
        <v>1350</v>
      </c>
      <c r="F103" s="512"/>
      <c r="G103" s="279">
        <f t="shared" si="1"/>
        <v>0</v>
      </c>
    </row>
    <row r="104" spans="2:7" ht="15" customHeight="1" x14ac:dyDescent="0.25">
      <c r="B104" s="267"/>
      <c r="C104" s="265" t="s">
        <v>3183</v>
      </c>
      <c r="D104" s="265" t="s">
        <v>550</v>
      </c>
      <c r="E104" s="269">
        <v>5</v>
      </c>
      <c r="F104" s="512"/>
      <c r="G104" s="279">
        <f t="shared" si="1"/>
        <v>0</v>
      </c>
    </row>
    <row r="105" spans="2:7" ht="15" customHeight="1" x14ac:dyDescent="0.25">
      <c r="B105" s="267"/>
      <c r="C105" s="265" t="s">
        <v>777</v>
      </c>
      <c r="D105" s="265" t="s">
        <v>550</v>
      </c>
      <c r="E105" s="269">
        <v>600</v>
      </c>
      <c r="F105" s="512"/>
      <c r="G105" s="279">
        <f t="shared" si="1"/>
        <v>0</v>
      </c>
    </row>
    <row r="106" spans="2:7" ht="15" customHeight="1" x14ac:dyDescent="0.25">
      <c r="B106" s="267"/>
      <c r="C106" s="265" t="s">
        <v>3513</v>
      </c>
      <c r="D106" s="265" t="s">
        <v>776</v>
      </c>
      <c r="E106" s="269">
        <v>1</v>
      </c>
      <c r="F106" s="512"/>
      <c r="G106" s="279">
        <f t="shared" si="1"/>
        <v>0</v>
      </c>
    </row>
    <row r="107" spans="2:7" ht="15" customHeight="1" x14ac:dyDescent="0.25">
      <c r="B107" s="267"/>
      <c r="C107" s="265" t="s">
        <v>3514</v>
      </c>
      <c r="D107" s="265" t="s">
        <v>776</v>
      </c>
      <c r="E107" s="269">
        <v>1</v>
      </c>
      <c r="F107" s="512"/>
      <c r="G107" s="279">
        <f t="shared" si="1"/>
        <v>0</v>
      </c>
    </row>
    <row r="108" spans="2:7" ht="15" customHeight="1" x14ac:dyDescent="0.25">
      <c r="B108" s="267"/>
      <c r="C108" s="265" t="s">
        <v>3515</v>
      </c>
      <c r="D108" s="265" t="s">
        <v>776</v>
      </c>
      <c r="E108" s="269">
        <v>4</v>
      </c>
      <c r="F108" s="512"/>
      <c r="G108" s="279">
        <f t="shared" si="1"/>
        <v>0</v>
      </c>
    </row>
    <row r="109" spans="2:7" ht="15" customHeight="1" x14ac:dyDescent="0.25">
      <c r="B109" s="267"/>
      <c r="C109" s="265" t="s">
        <v>3516</v>
      </c>
      <c r="D109" s="265" t="s">
        <v>776</v>
      </c>
      <c r="E109" s="269">
        <v>2</v>
      </c>
      <c r="F109" s="512"/>
      <c r="G109" s="279">
        <f t="shared" si="1"/>
        <v>0</v>
      </c>
    </row>
    <row r="110" spans="2:7" ht="15" customHeight="1" x14ac:dyDescent="0.25">
      <c r="B110" s="267"/>
      <c r="C110" s="265" t="s">
        <v>3517</v>
      </c>
      <c r="D110" s="265" t="s">
        <v>776</v>
      </c>
      <c r="E110" s="269">
        <v>1</v>
      </c>
      <c r="F110" s="512"/>
      <c r="G110" s="279">
        <f t="shared" si="1"/>
        <v>0</v>
      </c>
    </row>
    <row r="111" spans="2:7" ht="15" customHeight="1" x14ac:dyDescent="0.25">
      <c r="B111" s="267"/>
      <c r="C111" s="265" t="s">
        <v>3518</v>
      </c>
      <c r="D111" s="265" t="s">
        <v>776</v>
      </c>
      <c r="E111" s="269">
        <v>1</v>
      </c>
      <c r="F111" s="512"/>
      <c r="G111" s="279">
        <f t="shared" si="1"/>
        <v>0</v>
      </c>
    </row>
    <row r="112" spans="2:7" ht="15" customHeight="1" x14ac:dyDescent="0.25">
      <c r="B112" s="267"/>
      <c r="C112" s="265" t="s">
        <v>3519</v>
      </c>
      <c r="D112" s="265" t="s">
        <v>776</v>
      </c>
      <c r="E112" s="269">
        <v>2</v>
      </c>
      <c r="F112" s="512"/>
      <c r="G112" s="279">
        <f t="shared" si="1"/>
        <v>0</v>
      </c>
    </row>
    <row r="113" spans="2:7" ht="15" customHeight="1" x14ac:dyDescent="0.25">
      <c r="B113" s="267"/>
      <c r="C113" s="265" t="s">
        <v>3520</v>
      </c>
      <c r="D113" s="265" t="s">
        <v>776</v>
      </c>
      <c r="E113" s="269">
        <v>1</v>
      </c>
      <c r="F113" s="512"/>
      <c r="G113" s="279">
        <f t="shared" si="1"/>
        <v>0</v>
      </c>
    </row>
    <row r="114" spans="2:7" ht="15" customHeight="1" x14ac:dyDescent="0.25">
      <c r="B114" s="267"/>
      <c r="C114" s="265" t="s">
        <v>3521</v>
      </c>
      <c r="D114" s="265" t="s">
        <v>776</v>
      </c>
      <c r="E114" s="269">
        <v>1</v>
      </c>
      <c r="F114" s="512"/>
      <c r="G114" s="279">
        <f t="shared" si="1"/>
        <v>0</v>
      </c>
    </row>
    <row r="115" spans="2:7" ht="15" customHeight="1" x14ac:dyDescent="0.25">
      <c r="B115" s="267"/>
      <c r="C115" s="265" t="s">
        <v>3522</v>
      </c>
      <c r="D115" s="265" t="s">
        <v>776</v>
      </c>
      <c r="E115" s="269">
        <v>1</v>
      </c>
      <c r="F115" s="512"/>
      <c r="G115" s="279">
        <f t="shared" si="1"/>
        <v>0</v>
      </c>
    </row>
    <row r="116" spans="2:7" ht="15" customHeight="1" x14ac:dyDescent="0.25">
      <c r="B116" s="267"/>
      <c r="C116" s="265" t="s">
        <v>3523</v>
      </c>
      <c r="D116" s="265" t="s">
        <v>776</v>
      </c>
      <c r="E116" s="269">
        <v>1</v>
      </c>
      <c r="F116" s="512"/>
      <c r="G116" s="279">
        <f t="shared" si="1"/>
        <v>0</v>
      </c>
    </row>
    <row r="117" spans="2:7" ht="15" customHeight="1" x14ac:dyDescent="0.25">
      <c r="B117" s="267"/>
      <c r="C117" s="265" t="s">
        <v>3524</v>
      </c>
      <c r="D117" s="265" t="s">
        <v>776</v>
      </c>
      <c r="E117" s="269">
        <v>3</v>
      </c>
      <c r="F117" s="512"/>
      <c r="G117" s="279">
        <f t="shared" si="1"/>
        <v>0</v>
      </c>
    </row>
    <row r="118" spans="2:7" ht="15" customHeight="1" x14ac:dyDescent="0.25">
      <c r="B118" s="267"/>
      <c r="C118" s="265" t="s">
        <v>3525</v>
      </c>
      <c r="D118" s="265" t="s">
        <v>776</v>
      </c>
      <c r="E118" s="269">
        <v>1</v>
      </c>
      <c r="F118" s="512"/>
      <c r="G118" s="279">
        <f t="shared" si="1"/>
        <v>0</v>
      </c>
    </row>
    <row r="119" spans="2:7" ht="15" customHeight="1" x14ac:dyDescent="0.25">
      <c r="B119" s="267"/>
      <c r="C119" s="265" t="s">
        <v>3526</v>
      </c>
      <c r="D119" s="265" t="s">
        <v>776</v>
      </c>
      <c r="E119" s="269">
        <v>25</v>
      </c>
      <c r="F119" s="512"/>
      <c r="G119" s="279">
        <f t="shared" si="1"/>
        <v>0</v>
      </c>
    </row>
    <row r="120" spans="2:7" ht="15" customHeight="1" x14ac:dyDescent="0.25">
      <c r="B120" s="267"/>
      <c r="C120" s="265" t="s">
        <v>3526</v>
      </c>
      <c r="D120" s="265" t="s">
        <v>776</v>
      </c>
      <c r="E120" s="269">
        <v>25</v>
      </c>
      <c r="F120" s="512"/>
      <c r="G120" s="279">
        <f t="shared" si="1"/>
        <v>0</v>
      </c>
    </row>
    <row r="121" spans="2:7" ht="15" customHeight="1" x14ac:dyDescent="0.25">
      <c r="B121" s="267"/>
      <c r="C121" s="265" t="s">
        <v>3527</v>
      </c>
      <c r="D121" s="265" t="s">
        <v>776</v>
      </c>
      <c r="E121" s="269">
        <v>14</v>
      </c>
      <c r="F121" s="512"/>
      <c r="G121" s="279">
        <f t="shared" si="1"/>
        <v>0</v>
      </c>
    </row>
    <row r="122" spans="2:7" ht="15" customHeight="1" x14ac:dyDescent="0.25">
      <c r="B122" s="267"/>
      <c r="C122" s="265" t="s">
        <v>3528</v>
      </c>
      <c r="D122" s="265" t="s">
        <v>776</v>
      </c>
      <c r="E122" s="269">
        <v>1</v>
      </c>
      <c r="F122" s="512"/>
      <c r="G122" s="279">
        <f t="shared" si="1"/>
        <v>0</v>
      </c>
    </row>
    <row r="123" spans="2:7" ht="15" customHeight="1" x14ac:dyDescent="0.25">
      <c r="B123" s="267"/>
      <c r="C123" s="265" t="s">
        <v>3529</v>
      </c>
      <c r="D123" s="265" t="s">
        <v>776</v>
      </c>
      <c r="E123" s="269">
        <v>2</v>
      </c>
      <c r="F123" s="512"/>
      <c r="G123" s="279">
        <f t="shared" si="1"/>
        <v>0</v>
      </c>
    </row>
    <row r="124" spans="2:7" ht="15" customHeight="1" x14ac:dyDescent="0.25">
      <c r="B124" s="267"/>
      <c r="C124" s="265" t="s">
        <v>3530</v>
      </c>
      <c r="D124" s="265" t="s">
        <v>776</v>
      </c>
      <c r="E124" s="269">
        <v>1</v>
      </c>
      <c r="F124" s="512"/>
      <c r="G124" s="279">
        <f t="shared" si="1"/>
        <v>0</v>
      </c>
    </row>
    <row r="125" spans="2:7" ht="15" customHeight="1" x14ac:dyDescent="0.25">
      <c r="B125" s="267"/>
      <c r="C125" s="265" t="s">
        <v>3531</v>
      </c>
      <c r="D125" s="265" t="s">
        <v>776</v>
      </c>
      <c r="E125" s="269">
        <v>1</v>
      </c>
      <c r="F125" s="512"/>
      <c r="G125" s="279">
        <f t="shared" si="1"/>
        <v>0</v>
      </c>
    </row>
    <row r="126" spans="2:7" ht="15" customHeight="1" x14ac:dyDescent="0.25">
      <c r="B126" s="267"/>
      <c r="C126" s="265" t="s">
        <v>3532</v>
      </c>
      <c r="D126" s="265" t="s">
        <v>776</v>
      </c>
      <c r="E126" s="269">
        <v>2</v>
      </c>
      <c r="F126" s="512"/>
      <c r="G126" s="279">
        <f t="shared" si="1"/>
        <v>0</v>
      </c>
    </row>
    <row r="127" spans="2:7" ht="15" customHeight="1" x14ac:dyDescent="0.25">
      <c r="B127" s="267"/>
      <c r="C127" s="265" t="s">
        <v>3533</v>
      </c>
      <c r="D127" s="265" t="s">
        <v>776</v>
      </c>
      <c r="E127" s="269">
        <v>6</v>
      </c>
      <c r="F127" s="512"/>
      <c r="G127" s="279">
        <f t="shared" si="1"/>
        <v>0</v>
      </c>
    </row>
    <row r="128" spans="2:7" ht="15" customHeight="1" x14ac:dyDescent="0.25">
      <c r="B128" s="267"/>
      <c r="C128" s="265" t="s">
        <v>3469</v>
      </c>
      <c r="D128" s="265" t="s">
        <v>776</v>
      </c>
      <c r="E128" s="269">
        <v>53</v>
      </c>
      <c r="F128" s="512"/>
      <c r="G128" s="279">
        <f t="shared" si="1"/>
        <v>0</v>
      </c>
    </row>
    <row r="129" spans="2:7" ht="15" customHeight="1" x14ac:dyDescent="0.25">
      <c r="B129" s="267"/>
      <c r="C129" s="265" t="s">
        <v>3470</v>
      </c>
      <c r="D129" s="265" t="s">
        <v>776</v>
      </c>
      <c r="E129" s="269">
        <v>179</v>
      </c>
      <c r="F129" s="512"/>
      <c r="G129" s="279">
        <f t="shared" si="1"/>
        <v>0</v>
      </c>
    </row>
    <row r="130" spans="2:7" ht="15" customHeight="1" x14ac:dyDescent="0.25">
      <c r="B130" s="267"/>
      <c r="C130" s="265" t="s">
        <v>3534</v>
      </c>
      <c r="D130" s="265" t="s">
        <v>776</v>
      </c>
      <c r="E130" s="269">
        <v>34</v>
      </c>
      <c r="F130" s="512"/>
      <c r="G130" s="279">
        <f t="shared" si="1"/>
        <v>0</v>
      </c>
    </row>
    <row r="131" spans="2:7" ht="15" customHeight="1" x14ac:dyDescent="0.25">
      <c r="B131" s="267"/>
      <c r="C131" s="265" t="s">
        <v>3471</v>
      </c>
      <c r="D131" s="265" t="s">
        <v>776</v>
      </c>
      <c r="E131" s="269">
        <v>1</v>
      </c>
      <c r="F131" s="512"/>
      <c r="G131" s="279">
        <f t="shared" si="1"/>
        <v>0</v>
      </c>
    </row>
    <row r="132" spans="2:7" ht="15" customHeight="1" x14ac:dyDescent="0.25">
      <c r="B132" s="267"/>
      <c r="C132" s="265" t="s">
        <v>3472</v>
      </c>
      <c r="D132" s="265" t="s">
        <v>776</v>
      </c>
      <c r="E132" s="269">
        <v>37</v>
      </c>
      <c r="F132" s="512"/>
      <c r="G132" s="279">
        <f t="shared" si="1"/>
        <v>0</v>
      </c>
    </row>
    <row r="133" spans="2:7" ht="15" customHeight="1" x14ac:dyDescent="0.25">
      <c r="B133" s="267"/>
      <c r="C133" s="265" t="s">
        <v>3473</v>
      </c>
      <c r="D133" s="265" t="s">
        <v>776</v>
      </c>
      <c r="E133" s="269">
        <v>34</v>
      </c>
      <c r="F133" s="512"/>
      <c r="G133" s="279">
        <f t="shared" si="1"/>
        <v>0</v>
      </c>
    </row>
    <row r="134" spans="2:7" ht="15" customHeight="1" x14ac:dyDescent="0.25">
      <c r="B134" s="267"/>
      <c r="C134" s="265" t="s">
        <v>3535</v>
      </c>
      <c r="D134" s="265" t="s">
        <v>776</v>
      </c>
      <c r="E134" s="269">
        <v>3</v>
      </c>
      <c r="F134" s="512"/>
      <c r="G134" s="279">
        <f t="shared" si="1"/>
        <v>0</v>
      </c>
    </row>
    <row r="135" spans="2:7" ht="15" customHeight="1" x14ac:dyDescent="0.25">
      <c r="B135" s="267"/>
      <c r="C135" s="265" t="s">
        <v>3536</v>
      </c>
      <c r="D135" s="265" t="s">
        <v>776</v>
      </c>
      <c r="E135" s="269">
        <v>8</v>
      </c>
      <c r="F135" s="512"/>
      <c r="G135" s="279">
        <f t="shared" si="1"/>
        <v>0</v>
      </c>
    </row>
    <row r="136" spans="2:7" ht="15" customHeight="1" x14ac:dyDescent="0.25">
      <c r="B136" s="267"/>
      <c r="C136" s="265" t="s">
        <v>3537</v>
      </c>
      <c r="D136" s="265" t="s">
        <v>776</v>
      </c>
      <c r="E136" s="269">
        <v>1</v>
      </c>
      <c r="F136" s="512"/>
      <c r="G136" s="279">
        <f t="shared" ref="G136:G199" si="2">E136*F136</f>
        <v>0</v>
      </c>
    </row>
    <row r="137" spans="2:7" ht="15" customHeight="1" x14ac:dyDescent="0.25">
      <c r="B137" s="267"/>
      <c r="C137" s="265" t="s">
        <v>3538</v>
      </c>
      <c r="D137" s="265" t="s">
        <v>776</v>
      </c>
      <c r="E137" s="269">
        <v>3</v>
      </c>
      <c r="F137" s="512"/>
      <c r="G137" s="279">
        <f t="shared" si="2"/>
        <v>0</v>
      </c>
    </row>
    <row r="138" spans="2:7" ht="15" customHeight="1" x14ac:dyDescent="0.25">
      <c r="B138" s="267"/>
      <c r="C138" s="265" t="s">
        <v>3539</v>
      </c>
      <c r="D138" s="265" t="s">
        <v>776</v>
      </c>
      <c r="E138" s="269">
        <v>2</v>
      </c>
      <c r="F138" s="512"/>
      <c r="G138" s="279">
        <f t="shared" si="2"/>
        <v>0</v>
      </c>
    </row>
    <row r="139" spans="2:7" ht="15" customHeight="1" x14ac:dyDescent="0.25">
      <c r="B139" s="267"/>
      <c r="C139" s="265" t="s">
        <v>3540</v>
      </c>
      <c r="D139" s="265" t="s">
        <v>776</v>
      </c>
      <c r="E139" s="269">
        <v>1</v>
      </c>
      <c r="F139" s="512"/>
      <c r="G139" s="279">
        <f t="shared" si="2"/>
        <v>0</v>
      </c>
    </row>
    <row r="140" spans="2:7" ht="15" customHeight="1" x14ac:dyDescent="0.25">
      <c r="B140" s="267"/>
      <c r="C140" s="265" t="s">
        <v>3541</v>
      </c>
      <c r="D140" s="265" t="s">
        <v>776</v>
      </c>
      <c r="E140" s="269">
        <v>14</v>
      </c>
      <c r="F140" s="512"/>
      <c r="G140" s="279">
        <f t="shared" si="2"/>
        <v>0</v>
      </c>
    </row>
    <row r="141" spans="2:7" ht="15" customHeight="1" x14ac:dyDescent="0.25">
      <c r="B141" s="267"/>
      <c r="C141" s="265" t="s">
        <v>3542</v>
      </c>
      <c r="D141" s="265" t="s">
        <v>776</v>
      </c>
      <c r="E141" s="269">
        <v>25</v>
      </c>
      <c r="F141" s="512"/>
      <c r="G141" s="279">
        <f t="shared" si="2"/>
        <v>0</v>
      </c>
    </row>
    <row r="142" spans="2:7" ht="15" customHeight="1" x14ac:dyDescent="0.25">
      <c r="B142" s="267"/>
      <c r="C142" s="265" t="s">
        <v>3543</v>
      </c>
      <c r="D142" s="265" t="s">
        <v>776</v>
      </c>
      <c r="E142" s="269">
        <v>4</v>
      </c>
      <c r="F142" s="512"/>
      <c r="G142" s="279">
        <f t="shared" si="2"/>
        <v>0</v>
      </c>
    </row>
    <row r="143" spans="2:7" ht="15" customHeight="1" x14ac:dyDescent="0.25">
      <c r="B143" s="267"/>
      <c r="C143" s="265" t="s">
        <v>3544</v>
      </c>
      <c r="D143" s="265" t="s">
        <v>776</v>
      </c>
      <c r="E143" s="269">
        <v>1</v>
      </c>
      <c r="F143" s="512"/>
      <c r="G143" s="279">
        <f t="shared" si="2"/>
        <v>0</v>
      </c>
    </row>
    <row r="144" spans="2:7" ht="15" customHeight="1" x14ac:dyDescent="0.25">
      <c r="B144" s="267"/>
      <c r="C144" s="265" t="s">
        <v>3544</v>
      </c>
      <c r="D144" s="265" t="s">
        <v>776</v>
      </c>
      <c r="E144" s="269">
        <v>22</v>
      </c>
      <c r="F144" s="512"/>
      <c r="G144" s="279">
        <f t="shared" si="2"/>
        <v>0</v>
      </c>
    </row>
    <row r="145" spans="2:7" ht="15" customHeight="1" x14ac:dyDescent="0.25">
      <c r="B145" s="267"/>
      <c r="C145" s="265" t="s">
        <v>3545</v>
      </c>
      <c r="D145" s="265" t="s">
        <v>776</v>
      </c>
      <c r="E145" s="269">
        <v>22</v>
      </c>
      <c r="F145" s="512"/>
      <c r="G145" s="279">
        <f t="shared" si="2"/>
        <v>0</v>
      </c>
    </row>
    <row r="146" spans="2:7" ht="15" customHeight="1" x14ac:dyDescent="0.25">
      <c r="B146" s="267"/>
      <c r="C146" s="265" t="s">
        <v>3546</v>
      </c>
      <c r="D146" s="265" t="s">
        <v>776</v>
      </c>
      <c r="E146" s="269">
        <v>2</v>
      </c>
      <c r="F146" s="512"/>
      <c r="G146" s="279">
        <f t="shared" si="2"/>
        <v>0</v>
      </c>
    </row>
    <row r="147" spans="2:7" ht="15" customHeight="1" x14ac:dyDescent="0.25">
      <c r="B147" s="267"/>
      <c r="C147" s="265" t="s">
        <v>3547</v>
      </c>
      <c r="D147" s="265" t="s">
        <v>776</v>
      </c>
      <c r="E147" s="269">
        <v>1</v>
      </c>
      <c r="F147" s="512"/>
      <c r="G147" s="279">
        <f t="shared" si="2"/>
        <v>0</v>
      </c>
    </row>
    <row r="148" spans="2:7" ht="15" customHeight="1" x14ac:dyDescent="0.25">
      <c r="B148" s="267"/>
      <c r="C148" s="265" t="s">
        <v>3548</v>
      </c>
      <c r="D148" s="265" t="s">
        <v>776</v>
      </c>
      <c r="E148" s="269">
        <v>1</v>
      </c>
      <c r="F148" s="512"/>
      <c r="G148" s="279">
        <f t="shared" si="2"/>
        <v>0</v>
      </c>
    </row>
    <row r="149" spans="2:7" ht="15" customHeight="1" x14ac:dyDescent="0.25">
      <c r="B149" s="267"/>
      <c r="C149" s="265" t="s">
        <v>3549</v>
      </c>
      <c r="D149" s="265" t="s">
        <v>776</v>
      </c>
      <c r="E149" s="269">
        <v>1</v>
      </c>
      <c r="F149" s="512"/>
      <c r="G149" s="279">
        <f t="shared" si="2"/>
        <v>0</v>
      </c>
    </row>
    <row r="150" spans="2:7" ht="15" customHeight="1" x14ac:dyDescent="0.25">
      <c r="B150" s="267"/>
      <c r="C150" s="265" t="s">
        <v>3477</v>
      </c>
      <c r="D150" s="265" t="s">
        <v>776</v>
      </c>
      <c r="E150" s="269">
        <v>4</v>
      </c>
      <c r="F150" s="512"/>
      <c r="G150" s="279">
        <f t="shared" si="2"/>
        <v>0</v>
      </c>
    </row>
    <row r="151" spans="2:7" ht="15" customHeight="1" x14ac:dyDescent="0.25">
      <c r="B151" s="267"/>
      <c r="C151" s="265" t="s">
        <v>3478</v>
      </c>
      <c r="D151" s="265" t="s">
        <v>776</v>
      </c>
      <c r="E151" s="269">
        <v>3</v>
      </c>
      <c r="F151" s="512"/>
      <c r="G151" s="279">
        <f t="shared" si="2"/>
        <v>0</v>
      </c>
    </row>
    <row r="152" spans="2:7" ht="15" customHeight="1" x14ac:dyDescent="0.25">
      <c r="B152" s="267"/>
      <c r="C152" s="265" t="s">
        <v>3550</v>
      </c>
      <c r="D152" s="265" t="s">
        <v>776</v>
      </c>
      <c r="E152" s="269">
        <v>4</v>
      </c>
      <c r="F152" s="512"/>
      <c r="G152" s="279">
        <f t="shared" si="2"/>
        <v>0</v>
      </c>
    </row>
    <row r="153" spans="2:7" ht="15" customHeight="1" x14ac:dyDescent="0.25">
      <c r="B153" s="267"/>
      <c r="C153" s="265" t="s">
        <v>3551</v>
      </c>
      <c r="D153" s="265" t="s">
        <v>776</v>
      </c>
      <c r="E153" s="269">
        <v>1</v>
      </c>
      <c r="F153" s="512"/>
      <c r="G153" s="279">
        <f t="shared" si="2"/>
        <v>0</v>
      </c>
    </row>
    <row r="154" spans="2:7" ht="15" customHeight="1" x14ac:dyDescent="0.25">
      <c r="B154" s="267"/>
      <c r="C154" s="265" t="s">
        <v>3211</v>
      </c>
      <c r="D154" s="265" t="s">
        <v>776</v>
      </c>
      <c r="E154" s="269">
        <v>12</v>
      </c>
      <c r="F154" s="512"/>
      <c r="G154" s="279">
        <f t="shared" si="2"/>
        <v>0</v>
      </c>
    </row>
    <row r="155" spans="2:7" ht="15" customHeight="1" x14ac:dyDescent="0.25">
      <c r="B155" s="267"/>
      <c r="C155" s="265" t="s">
        <v>3181</v>
      </c>
      <c r="D155" s="265" t="s">
        <v>550</v>
      </c>
      <c r="E155" s="269">
        <v>80</v>
      </c>
      <c r="F155" s="512"/>
      <c r="G155" s="279">
        <f t="shared" si="2"/>
        <v>0</v>
      </c>
    </row>
    <row r="156" spans="2:7" ht="15" customHeight="1" x14ac:dyDescent="0.25">
      <c r="B156" s="267"/>
      <c r="C156" s="265" t="s">
        <v>780</v>
      </c>
      <c r="D156" s="265" t="s">
        <v>550</v>
      </c>
      <c r="E156" s="269">
        <v>500</v>
      </c>
      <c r="F156" s="512"/>
      <c r="G156" s="279">
        <f t="shared" si="2"/>
        <v>0</v>
      </c>
    </row>
    <row r="157" spans="2:7" ht="15" customHeight="1" x14ac:dyDescent="0.25">
      <c r="B157" s="267"/>
      <c r="C157" s="265" t="s">
        <v>3480</v>
      </c>
      <c r="D157" s="265" t="s">
        <v>776</v>
      </c>
      <c r="E157" s="269">
        <v>360</v>
      </c>
      <c r="F157" s="512"/>
      <c r="G157" s="279">
        <f t="shared" si="2"/>
        <v>0</v>
      </c>
    </row>
    <row r="158" spans="2:7" ht="15" customHeight="1" x14ac:dyDescent="0.25">
      <c r="B158" s="267"/>
      <c r="C158" s="265" t="s">
        <v>3552</v>
      </c>
      <c r="D158" s="265" t="s">
        <v>776</v>
      </c>
      <c r="E158" s="269">
        <v>6</v>
      </c>
      <c r="F158" s="512"/>
      <c r="G158" s="279">
        <f t="shared" si="2"/>
        <v>0</v>
      </c>
    </row>
    <row r="159" spans="2:7" ht="15" customHeight="1" x14ac:dyDescent="0.25">
      <c r="B159" s="267"/>
      <c r="C159" s="265" t="s">
        <v>3553</v>
      </c>
      <c r="D159" s="265" t="s">
        <v>776</v>
      </c>
      <c r="E159" s="269">
        <v>800</v>
      </c>
      <c r="F159" s="512"/>
      <c r="G159" s="279">
        <f t="shared" si="2"/>
        <v>0</v>
      </c>
    </row>
    <row r="160" spans="2:7" ht="15" customHeight="1" x14ac:dyDescent="0.25">
      <c r="B160" s="267"/>
      <c r="C160" s="265" t="s">
        <v>3554</v>
      </c>
      <c r="D160" s="265" t="s">
        <v>776</v>
      </c>
      <c r="E160" s="269">
        <v>720</v>
      </c>
      <c r="F160" s="512"/>
      <c r="G160" s="279">
        <f t="shared" si="2"/>
        <v>0</v>
      </c>
    </row>
    <row r="161" spans="2:7" ht="15" customHeight="1" x14ac:dyDescent="0.25">
      <c r="B161" s="267"/>
      <c r="C161" s="265" t="s">
        <v>3481</v>
      </c>
      <c r="D161" s="265" t="s">
        <v>776</v>
      </c>
      <c r="E161" s="269">
        <v>360</v>
      </c>
      <c r="F161" s="512"/>
      <c r="G161" s="279">
        <f t="shared" si="2"/>
        <v>0</v>
      </c>
    </row>
    <row r="162" spans="2:7" ht="15" customHeight="1" x14ac:dyDescent="0.25">
      <c r="B162" s="267"/>
      <c r="C162" s="265" t="s">
        <v>3555</v>
      </c>
      <c r="D162" s="265" t="s">
        <v>550</v>
      </c>
      <c r="E162" s="269">
        <v>72</v>
      </c>
      <c r="F162" s="512"/>
      <c r="G162" s="279">
        <f t="shared" si="2"/>
        <v>0</v>
      </c>
    </row>
    <row r="163" spans="2:7" ht="15" customHeight="1" x14ac:dyDescent="0.25">
      <c r="B163" s="267"/>
      <c r="C163" s="265" t="s">
        <v>3484</v>
      </c>
      <c r="D163" s="265" t="s">
        <v>776</v>
      </c>
      <c r="E163" s="269">
        <v>360</v>
      </c>
      <c r="F163" s="512"/>
      <c r="G163" s="279">
        <f t="shared" si="2"/>
        <v>0</v>
      </c>
    </row>
    <row r="164" spans="2:7" ht="15" customHeight="1" x14ac:dyDescent="0.25">
      <c r="B164" s="267"/>
      <c r="C164" s="265" t="s">
        <v>3556</v>
      </c>
      <c r="D164" s="265" t="s">
        <v>550</v>
      </c>
      <c r="E164" s="269">
        <v>80</v>
      </c>
      <c r="F164" s="512"/>
      <c r="G164" s="279">
        <f t="shared" si="2"/>
        <v>0</v>
      </c>
    </row>
    <row r="165" spans="2:7" ht="15" customHeight="1" x14ac:dyDescent="0.25">
      <c r="B165" s="267"/>
      <c r="C165" s="265" t="s">
        <v>3486</v>
      </c>
      <c r="D165" s="265" t="s">
        <v>776</v>
      </c>
      <c r="E165" s="269">
        <v>720</v>
      </c>
      <c r="F165" s="512"/>
      <c r="G165" s="279">
        <f t="shared" si="2"/>
        <v>0</v>
      </c>
    </row>
    <row r="166" spans="2:7" ht="15" customHeight="1" x14ac:dyDescent="0.25">
      <c r="B166" s="267"/>
      <c r="C166" s="265" t="s">
        <v>3557</v>
      </c>
      <c r="D166" s="265" t="s">
        <v>550</v>
      </c>
      <c r="E166" s="269">
        <v>180</v>
      </c>
      <c r="F166" s="512"/>
      <c r="G166" s="279">
        <f t="shared" si="2"/>
        <v>0</v>
      </c>
    </row>
    <row r="167" spans="2:7" ht="15" customHeight="1" x14ac:dyDescent="0.25">
      <c r="B167" s="267"/>
      <c r="C167" s="265" t="s">
        <v>3558</v>
      </c>
      <c r="D167" s="265" t="s">
        <v>776</v>
      </c>
      <c r="E167" s="269">
        <v>3</v>
      </c>
      <c r="F167" s="512"/>
      <c r="G167" s="279">
        <f t="shared" si="2"/>
        <v>0</v>
      </c>
    </row>
    <row r="168" spans="2:7" ht="15" customHeight="1" x14ac:dyDescent="0.25">
      <c r="B168" s="267"/>
      <c r="C168" s="265" t="s">
        <v>3559</v>
      </c>
      <c r="D168" s="265" t="s">
        <v>776</v>
      </c>
      <c r="E168" s="269">
        <v>3</v>
      </c>
      <c r="F168" s="512"/>
      <c r="G168" s="279">
        <f t="shared" si="2"/>
        <v>0</v>
      </c>
    </row>
    <row r="169" spans="2:7" ht="15" customHeight="1" x14ac:dyDescent="0.25">
      <c r="B169" s="267"/>
      <c r="C169" s="265" t="s">
        <v>3560</v>
      </c>
      <c r="D169" s="265" t="s">
        <v>776</v>
      </c>
      <c r="E169" s="269">
        <v>3</v>
      </c>
      <c r="F169" s="512"/>
      <c r="G169" s="279">
        <f t="shared" si="2"/>
        <v>0</v>
      </c>
    </row>
    <row r="170" spans="2:7" ht="15" customHeight="1" x14ac:dyDescent="0.25">
      <c r="B170" s="267"/>
      <c r="C170" s="265" t="s">
        <v>3491</v>
      </c>
      <c r="D170" s="265" t="s">
        <v>776</v>
      </c>
      <c r="E170" s="269">
        <v>9</v>
      </c>
      <c r="F170" s="512"/>
      <c r="G170" s="279">
        <f t="shared" si="2"/>
        <v>0</v>
      </c>
    </row>
    <row r="171" spans="2:7" ht="15" customHeight="1" x14ac:dyDescent="0.25">
      <c r="B171" s="267"/>
      <c r="C171" s="265" t="s">
        <v>3492</v>
      </c>
      <c r="D171" s="265" t="s">
        <v>776</v>
      </c>
      <c r="E171" s="269">
        <v>3</v>
      </c>
      <c r="F171" s="512"/>
      <c r="G171" s="279">
        <f t="shared" si="2"/>
        <v>0</v>
      </c>
    </row>
    <row r="172" spans="2:7" ht="15" customHeight="1" x14ac:dyDescent="0.25">
      <c r="B172" s="267"/>
      <c r="C172" s="265" t="s">
        <v>3561</v>
      </c>
      <c r="D172" s="265" t="s">
        <v>776</v>
      </c>
      <c r="E172" s="269">
        <v>1</v>
      </c>
      <c r="F172" s="512"/>
      <c r="G172" s="279">
        <f t="shared" si="2"/>
        <v>0</v>
      </c>
    </row>
    <row r="173" spans="2:7" ht="15" customHeight="1" x14ac:dyDescent="0.25">
      <c r="B173" s="267"/>
      <c r="C173" s="265" t="s">
        <v>3562</v>
      </c>
      <c r="D173" s="265" t="s">
        <v>776</v>
      </c>
      <c r="E173" s="269">
        <v>2</v>
      </c>
      <c r="F173" s="512"/>
      <c r="G173" s="279">
        <f t="shared" si="2"/>
        <v>0</v>
      </c>
    </row>
    <row r="174" spans="2:7" ht="15" customHeight="1" x14ac:dyDescent="0.25">
      <c r="B174" s="267"/>
      <c r="C174" s="265" t="s">
        <v>3200</v>
      </c>
      <c r="D174" s="265" t="s">
        <v>776</v>
      </c>
      <c r="E174" s="269">
        <v>1</v>
      </c>
      <c r="F174" s="512"/>
      <c r="G174" s="279">
        <f t="shared" si="2"/>
        <v>0</v>
      </c>
    </row>
    <row r="175" spans="2:7" ht="15" customHeight="1" x14ac:dyDescent="0.25">
      <c r="B175" s="267"/>
      <c r="C175" s="265" t="s">
        <v>3563</v>
      </c>
      <c r="D175" s="265" t="s">
        <v>776</v>
      </c>
      <c r="E175" s="269">
        <v>2</v>
      </c>
      <c r="F175" s="512"/>
      <c r="G175" s="279">
        <f t="shared" si="2"/>
        <v>0</v>
      </c>
    </row>
    <row r="176" spans="2:7" ht="15" customHeight="1" x14ac:dyDescent="0.25">
      <c r="B176" s="267"/>
      <c r="C176" s="265" t="s">
        <v>3494</v>
      </c>
      <c r="D176" s="265" t="s">
        <v>776</v>
      </c>
      <c r="E176" s="269">
        <v>6</v>
      </c>
      <c r="F176" s="512"/>
      <c r="G176" s="279">
        <f t="shared" si="2"/>
        <v>0</v>
      </c>
    </row>
    <row r="177" spans="2:7" ht="15" customHeight="1" x14ac:dyDescent="0.25">
      <c r="B177" s="267"/>
      <c r="C177" s="265" t="s">
        <v>3445</v>
      </c>
      <c r="D177" s="265" t="s">
        <v>776</v>
      </c>
      <c r="E177" s="269">
        <v>2</v>
      </c>
      <c r="F177" s="512"/>
      <c r="G177" s="279">
        <f t="shared" si="2"/>
        <v>0</v>
      </c>
    </row>
    <row r="178" spans="2:7" ht="15" customHeight="1" x14ac:dyDescent="0.25">
      <c r="B178" s="267"/>
      <c r="C178" s="265" t="s">
        <v>3564</v>
      </c>
      <c r="D178" s="265" t="s">
        <v>776</v>
      </c>
      <c r="E178" s="269">
        <v>1</v>
      </c>
      <c r="F178" s="512"/>
      <c r="G178" s="279">
        <f t="shared" si="2"/>
        <v>0</v>
      </c>
    </row>
    <row r="179" spans="2:7" ht="15" customHeight="1" x14ac:dyDescent="0.25">
      <c r="B179" s="267"/>
      <c r="C179" s="265" t="s">
        <v>3180</v>
      </c>
      <c r="D179" s="265" t="s">
        <v>776</v>
      </c>
      <c r="E179" s="269">
        <v>32</v>
      </c>
      <c r="F179" s="512"/>
      <c r="G179" s="279">
        <f t="shared" si="2"/>
        <v>0</v>
      </c>
    </row>
    <row r="180" spans="2:7" ht="15" customHeight="1" x14ac:dyDescent="0.25">
      <c r="B180" s="267"/>
      <c r="C180" s="265" t="s">
        <v>3210</v>
      </c>
      <c r="D180" s="265" t="s">
        <v>776</v>
      </c>
      <c r="E180" s="269">
        <v>6</v>
      </c>
      <c r="F180" s="512"/>
      <c r="G180" s="279">
        <f t="shared" si="2"/>
        <v>0</v>
      </c>
    </row>
    <row r="181" spans="2:7" ht="15" customHeight="1" x14ac:dyDescent="0.25">
      <c r="B181" s="267"/>
      <c r="C181" s="265" t="s">
        <v>3565</v>
      </c>
      <c r="D181" s="265" t="s">
        <v>776</v>
      </c>
      <c r="E181" s="269">
        <v>3</v>
      </c>
      <c r="F181" s="512"/>
      <c r="G181" s="279">
        <f t="shared" si="2"/>
        <v>0</v>
      </c>
    </row>
    <row r="182" spans="2:7" ht="15" customHeight="1" x14ac:dyDescent="0.25">
      <c r="B182" s="267"/>
      <c r="C182" s="265" t="s">
        <v>3566</v>
      </c>
      <c r="D182" s="265" t="s">
        <v>776</v>
      </c>
      <c r="E182" s="269">
        <v>6</v>
      </c>
      <c r="F182" s="512"/>
      <c r="G182" s="279">
        <f t="shared" si="2"/>
        <v>0</v>
      </c>
    </row>
    <row r="183" spans="2:7" ht="15" customHeight="1" x14ac:dyDescent="0.25">
      <c r="B183" s="267"/>
      <c r="C183" s="265" t="s">
        <v>3443</v>
      </c>
      <c r="D183" s="265" t="s">
        <v>776</v>
      </c>
      <c r="E183" s="269">
        <v>6</v>
      </c>
      <c r="F183" s="512"/>
      <c r="G183" s="279">
        <f t="shared" si="2"/>
        <v>0</v>
      </c>
    </row>
    <row r="184" spans="2:7" ht="15" customHeight="1" x14ac:dyDescent="0.25">
      <c r="B184" s="267"/>
      <c r="C184" s="265" t="s">
        <v>3212</v>
      </c>
      <c r="D184" s="265" t="s">
        <v>776</v>
      </c>
      <c r="E184" s="269">
        <v>1</v>
      </c>
      <c r="F184" s="512"/>
      <c r="G184" s="279">
        <f t="shared" si="2"/>
        <v>0</v>
      </c>
    </row>
    <row r="185" spans="2:7" ht="15" customHeight="1" x14ac:dyDescent="0.25">
      <c r="B185" s="267"/>
      <c r="C185" s="265" t="s">
        <v>3439</v>
      </c>
      <c r="D185" s="265" t="s">
        <v>776</v>
      </c>
      <c r="E185" s="269">
        <v>1</v>
      </c>
      <c r="F185" s="512"/>
      <c r="G185" s="279">
        <f t="shared" si="2"/>
        <v>0</v>
      </c>
    </row>
    <row r="186" spans="2:7" ht="15" customHeight="1" x14ac:dyDescent="0.25">
      <c r="B186" s="267"/>
      <c r="C186" s="265" t="s">
        <v>3567</v>
      </c>
      <c r="D186" s="265" t="s">
        <v>776</v>
      </c>
      <c r="E186" s="269">
        <v>1</v>
      </c>
      <c r="F186" s="512"/>
      <c r="G186" s="279">
        <f t="shared" si="2"/>
        <v>0</v>
      </c>
    </row>
    <row r="187" spans="2:7" ht="15" customHeight="1" x14ac:dyDescent="0.25">
      <c r="B187" s="267"/>
      <c r="C187" s="265" t="s">
        <v>3568</v>
      </c>
      <c r="D187" s="265" t="s">
        <v>776</v>
      </c>
      <c r="E187" s="269">
        <v>1</v>
      </c>
      <c r="F187" s="512"/>
      <c r="G187" s="279">
        <f t="shared" si="2"/>
        <v>0</v>
      </c>
    </row>
    <row r="188" spans="2:7" ht="15" customHeight="1" x14ac:dyDescent="0.25">
      <c r="B188" s="267"/>
      <c r="C188" s="265" t="s">
        <v>3569</v>
      </c>
      <c r="D188" s="265" t="s">
        <v>303</v>
      </c>
      <c r="E188" s="269">
        <v>3</v>
      </c>
      <c r="F188" s="512"/>
      <c r="G188" s="279">
        <f t="shared" si="2"/>
        <v>0</v>
      </c>
    </row>
    <row r="189" spans="2:7" ht="15" customHeight="1" x14ac:dyDescent="0.25">
      <c r="B189" s="267"/>
      <c r="C189" s="265" t="s">
        <v>3206</v>
      </c>
      <c r="D189" s="265" t="s">
        <v>776</v>
      </c>
      <c r="E189" s="269">
        <v>1</v>
      </c>
      <c r="F189" s="512"/>
      <c r="G189" s="279">
        <f t="shared" si="2"/>
        <v>0</v>
      </c>
    </row>
    <row r="190" spans="2:7" ht="15" customHeight="1" x14ac:dyDescent="0.25">
      <c r="B190" s="267"/>
      <c r="C190" s="265" t="s">
        <v>3205</v>
      </c>
      <c r="D190" s="265" t="s">
        <v>776</v>
      </c>
      <c r="E190" s="269">
        <v>1</v>
      </c>
      <c r="F190" s="512"/>
      <c r="G190" s="279">
        <f t="shared" si="2"/>
        <v>0</v>
      </c>
    </row>
    <row r="191" spans="2:7" ht="15" customHeight="1" x14ac:dyDescent="0.25">
      <c r="B191" s="267"/>
      <c r="C191" s="265" t="s">
        <v>3199</v>
      </c>
      <c r="D191" s="265" t="s">
        <v>776</v>
      </c>
      <c r="E191" s="269">
        <v>1</v>
      </c>
      <c r="F191" s="512"/>
      <c r="G191" s="279">
        <f t="shared" si="2"/>
        <v>0</v>
      </c>
    </row>
    <row r="192" spans="2:7" ht="15" customHeight="1" x14ac:dyDescent="0.25">
      <c r="B192" s="267"/>
      <c r="C192" s="265" t="s">
        <v>3204</v>
      </c>
      <c r="D192" s="265" t="s">
        <v>776</v>
      </c>
      <c r="E192" s="269">
        <v>1</v>
      </c>
      <c r="F192" s="512"/>
      <c r="G192" s="279">
        <f t="shared" si="2"/>
        <v>0</v>
      </c>
    </row>
    <row r="193" spans="2:7" ht="15" customHeight="1" x14ac:dyDescent="0.25">
      <c r="B193" s="267"/>
      <c r="C193" s="265" t="s">
        <v>3203</v>
      </c>
      <c r="D193" s="265" t="s">
        <v>776</v>
      </c>
      <c r="E193" s="269">
        <v>2</v>
      </c>
      <c r="F193" s="512"/>
      <c r="G193" s="279">
        <f t="shared" si="2"/>
        <v>0</v>
      </c>
    </row>
    <row r="194" spans="2:7" ht="15" customHeight="1" x14ac:dyDescent="0.25">
      <c r="B194" s="267"/>
      <c r="C194" s="265" t="s">
        <v>3198</v>
      </c>
      <c r="D194" s="265" t="s">
        <v>776</v>
      </c>
      <c r="E194" s="269">
        <v>1</v>
      </c>
      <c r="F194" s="512"/>
      <c r="G194" s="279">
        <f t="shared" si="2"/>
        <v>0</v>
      </c>
    </row>
    <row r="195" spans="2:7" ht="15" customHeight="1" x14ac:dyDescent="0.25">
      <c r="B195" s="267"/>
      <c r="C195" s="265" t="s">
        <v>3197</v>
      </c>
      <c r="D195" s="265" t="s">
        <v>776</v>
      </c>
      <c r="E195" s="269">
        <v>1</v>
      </c>
      <c r="F195" s="512"/>
      <c r="G195" s="279">
        <f t="shared" si="2"/>
        <v>0</v>
      </c>
    </row>
    <row r="196" spans="2:7" ht="15" customHeight="1" x14ac:dyDescent="0.25">
      <c r="B196" s="267"/>
      <c r="C196" s="265" t="s">
        <v>3196</v>
      </c>
      <c r="D196" s="265" t="s">
        <v>776</v>
      </c>
      <c r="E196" s="269">
        <v>1</v>
      </c>
      <c r="F196" s="512"/>
      <c r="G196" s="279">
        <f t="shared" si="2"/>
        <v>0</v>
      </c>
    </row>
    <row r="197" spans="2:7" ht="15" customHeight="1" x14ac:dyDescent="0.25">
      <c r="B197" s="267"/>
      <c r="C197" s="265" t="s">
        <v>3185</v>
      </c>
      <c r="D197" s="265" t="s">
        <v>776</v>
      </c>
      <c r="E197" s="269">
        <v>57</v>
      </c>
      <c r="F197" s="512"/>
      <c r="G197" s="279">
        <f t="shared" si="2"/>
        <v>0</v>
      </c>
    </row>
    <row r="198" spans="2:7" ht="15" customHeight="1" x14ac:dyDescent="0.25">
      <c r="B198" s="267"/>
      <c r="C198" s="265" t="s">
        <v>3186</v>
      </c>
      <c r="D198" s="265" t="s">
        <v>776</v>
      </c>
      <c r="E198" s="269">
        <v>60</v>
      </c>
      <c r="F198" s="512"/>
      <c r="G198" s="279">
        <f t="shared" si="2"/>
        <v>0</v>
      </c>
    </row>
    <row r="199" spans="2:7" ht="15" customHeight="1" x14ac:dyDescent="0.25">
      <c r="B199" s="267"/>
      <c r="C199" s="265" t="s">
        <v>3187</v>
      </c>
      <c r="D199" s="265" t="s">
        <v>776</v>
      </c>
      <c r="E199" s="269">
        <v>43</v>
      </c>
      <c r="F199" s="512"/>
      <c r="G199" s="279">
        <f t="shared" si="2"/>
        <v>0</v>
      </c>
    </row>
    <row r="200" spans="2:7" ht="15" customHeight="1" x14ac:dyDescent="0.25">
      <c r="B200" s="267"/>
      <c r="C200" s="265" t="s">
        <v>3188</v>
      </c>
      <c r="D200" s="265" t="s">
        <v>776</v>
      </c>
      <c r="E200" s="269">
        <v>13</v>
      </c>
      <c r="F200" s="512"/>
      <c r="G200" s="279">
        <f t="shared" ref="G200:G210" si="3">E200*F200</f>
        <v>0</v>
      </c>
    </row>
    <row r="201" spans="2:7" ht="15" customHeight="1" x14ac:dyDescent="0.25">
      <c r="B201" s="267"/>
      <c r="C201" s="265" t="s">
        <v>3189</v>
      </c>
      <c r="D201" s="265" t="s">
        <v>776</v>
      </c>
      <c r="E201" s="269">
        <v>5</v>
      </c>
      <c r="F201" s="512"/>
      <c r="G201" s="279">
        <f t="shared" si="3"/>
        <v>0</v>
      </c>
    </row>
    <row r="202" spans="2:7" ht="15" customHeight="1" x14ac:dyDescent="0.25">
      <c r="B202" s="267"/>
      <c r="C202" s="265" t="s">
        <v>3190</v>
      </c>
      <c r="D202" s="265" t="s">
        <v>776</v>
      </c>
      <c r="E202" s="269">
        <v>9</v>
      </c>
      <c r="F202" s="512"/>
      <c r="G202" s="279">
        <f t="shared" si="3"/>
        <v>0</v>
      </c>
    </row>
    <row r="203" spans="2:7" ht="15" customHeight="1" x14ac:dyDescent="0.25">
      <c r="B203" s="267"/>
      <c r="C203" s="265" t="s">
        <v>3191</v>
      </c>
      <c r="D203" s="265" t="s">
        <v>776</v>
      </c>
      <c r="E203" s="269">
        <v>1</v>
      </c>
      <c r="F203" s="512"/>
      <c r="G203" s="279">
        <f t="shared" si="3"/>
        <v>0</v>
      </c>
    </row>
    <row r="204" spans="2:7" ht="15" customHeight="1" x14ac:dyDescent="0.25">
      <c r="B204" s="267"/>
      <c r="C204" s="265" t="s">
        <v>3192</v>
      </c>
      <c r="D204" s="265" t="s">
        <v>776</v>
      </c>
      <c r="E204" s="269">
        <v>13</v>
      </c>
      <c r="F204" s="512"/>
      <c r="G204" s="279">
        <f t="shared" si="3"/>
        <v>0</v>
      </c>
    </row>
    <row r="205" spans="2:7" ht="15" customHeight="1" x14ac:dyDescent="0.25">
      <c r="B205" s="267"/>
      <c r="C205" s="265" t="s">
        <v>3193</v>
      </c>
      <c r="D205" s="265" t="s">
        <v>776</v>
      </c>
      <c r="E205" s="269">
        <v>1</v>
      </c>
      <c r="F205" s="512"/>
      <c r="G205" s="279">
        <f t="shared" si="3"/>
        <v>0</v>
      </c>
    </row>
    <row r="206" spans="2:7" ht="15" customHeight="1" x14ac:dyDescent="0.25">
      <c r="B206" s="267"/>
      <c r="C206" s="265" t="s">
        <v>3194</v>
      </c>
      <c r="D206" s="265" t="s">
        <v>776</v>
      </c>
      <c r="E206" s="269">
        <v>7</v>
      </c>
      <c r="F206" s="512"/>
      <c r="G206" s="279">
        <f t="shared" si="3"/>
        <v>0</v>
      </c>
    </row>
    <row r="207" spans="2:7" ht="15" customHeight="1" x14ac:dyDescent="0.25">
      <c r="B207" s="267"/>
      <c r="C207" s="265" t="s">
        <v>3195</v>
      </c>
      <c r="D207" s="265" t="s">
        <v>776</v>
      </c>
      <c r="E207" s="269">
        <v>9</v>
      </c>
      <c r="F207" s="512"/>
      <c r="G207" s="279">
        <f t="shared" si="3"/>
        <v>0</v>
      </c>
    </row>
    <row r="208" spans="2:7" ht="15" customHeight="1" x14ac:dyDescent="0.25">
      <c r="B208" s="267"/>
      <c r="C208" s="265" t="s">
        <v>3208</v>
      </c>
      <c r="D208" s="265" t="s">
        <v>776</v>
      </c>
      <c r="E208" s="269">
        <v>6</v>
      </c>
      <c r="F208" s="512"/>
      <c r="G208" s="279">
        <f t="shared" si="3"/>
        <v>0</v>
      </c>
    </row>
    <row r="209" spans="2:7" ht="15" customHeight="1" x14ac:dyDescent="0.25">
      <c r="B209" s="267"/>
      <c r="C209" s="265" t="s">
        <v>3570</v>
      </c>
      <c r="D209" s="265" t="s">
        <v>776</v>
      </c>
      <c r="E209" s="269">
        <v>1</v>
      </c>
      <c r="F209" s="512"/>
      <c r="G209" s="279">
        <f t="shared" si="3"/>
        <v>0</v>
      </c>
    </row>
    <row r="210" spans="2:7" ht="15" customHeight="1" x14ac:dyDescent="0.25">
      <c r="B210" s="267"/>
      <c r="C210" s="265" t="s">
        <v>3207</v>
      </c>
      <c r="D210" s="265" t="s">
        <v>776</v>
      </c>
      <c r="E210" s="269">
        <v>1</v>
      </c>
      <c r="F210" s="512"/>
      <c r="G210" s="279">
        <f t="shared" si="3"/>
        <v>0</v>
      </c>
    </row>
    <row r="211" spans="2:7" ht="15" customHeight="1" x14ac:dyDescent="0.25">
      <c r="B211" s="264"/>
      <c r="C211" s="672" t="s">
        <v>511</v>
      </c>
      <c r="D211" s="672"/>
      <c r="E211" s="672"/>
      <c r="F211" s="672"/>
      <c r="G211" s="280">
        <f>SUM(G7:G210)</f>
        <v>0</v>
      </c>
    </row>
    <row r="212" spans="2:7" ht="15" customHeight="1" x14ac:dyDescent="0.25">
      <c r="D212" s="200"/>
    </row>
    <row r="213" spans="2:7" ht="15" customHeight="1" x14ac:dyDescent="0.25">
      <c r="D213" s="200"/>
    </row>
    <row r="214" spans="2:7" ht="15" customHeight="1" x14ac:dyDescent="0.25">
      <c r="D214" s="200"/>
    </row>
    <row r="215" spans="2:7" ht="15" customHeight="1" x14ac:dyDescent="0.25">
      <c r="D215" s="200"/>
    </row>
    <row r="216" spans="2:7" ht="15" customHeight="1" x14ac:dyDescent="0.25">
      <c r="D216" s="200"/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3" t="s">
        <v>1772</v>
      </c>
      <c r="B2" s="674"/>
      <c r="C2" s="674"/>
      <c r="D2" s="674"/>
      <c r="E2" s="674"/>
      <c r="F2" s="674"/>
      <c r="G2" s="674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615</v>
      </c>
      <c r="E8" s="397" t="s">
        <v>303</v>
      </c>
      <c r="F8" s="471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792</v>
      </c>
      <c r="C9" s="405" t="s">
        <v>793</v>
      </c>
      <c r="D9" s="406">
        <v>369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1008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984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504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385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144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124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889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889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889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8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8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160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160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826</v>
      </c>
      <c r="D26" s="404">
        <v>34</v>
      </c>
      <c r="E26" s="397" t="s">
        <v>223</v>
      </c>
      <c r="F26" s="471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1773</v>
      </c>
      <c r="C27" s="405" t="s">
        <v>1774</v>
      </c>
      <c r="D27" s="404">
        <v>72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68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144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212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432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212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837</v>
      </c>
      <c r="C35" s="405" t="s">
        <v>838</v>
      </c>
      <c r="D35" s="397">
        <v>0.6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839</v>
      </c>
      <c r="C36" s="405" t="s">
        <v>840</v>
      </c>
      <c r="D36" s="397">
        <v>0.9</v>
      </c>
      <c r="E36" s="397" t="s">
        <v>158</v>
      </c>
      <c r="F36" s="471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841</v>
      </c>
      <c r="D37" s="404">
        <v>8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842</v>
      </c>
      <c r="D38" s="404">
        <v>12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843</v>
      </c>
      <c r="D39" s="404">
        <v>12</v>
      </c>
      <c r="E39" s="404" t="s">
        <v>753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2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845</v>
      </c>
      <c r="D41" s="404">
        <v>24</v>
      </c>
      <c r="E41" s="404" t="s">
        <v>753</v>
      </c>
      <c r="F41" s="472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3"/>
      <c r="G42" s="411">
        <f>SUM(G8:G41)</f>
        <v>0</v>
      </c>
    </row>
    <row r="43" spans="1:7" x14ac:dyDescent="0.2">
      <c r="B43" s="412"/>
      <c r="C43" s="75"/>
      <c r="D43" s="82"/>
      <c r="E43" s="82"/>
      <c r="F43" s="474"/>
      <c r="G43" s="413"/>
    </row>
    <row r="44" spans="1:7" ht="12.75" customHeight="1" x14ac:dyDescent="0.2">
      <c r="F44" s="467"/>
    </row>
    <row r="45" spans="1:7" ht="12.75" customHeight="1" x14ac:dyDescent="0.25">
      <c r="C45" s="123" t="s">
        <v>846</v>
      </c>
      <c r="F45" s="467"/>
    </row>
    <row r="46" spans="1:7" ht="12.75" customHeight="1" x14ac:dyDescent="0.2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5" t="s">
        <v>789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847</v>
      </c>
      <c r="D47" s="406">
        <v>15</v>
      </c>
      <c r="E47" s="406" t="s">
        <v>303</v>
      </c>
      <c r="F47" s="476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848</v>
      </c>
      <c r="D48" s="406">
        <v>15990</v>
      </c>
      <c r="E48" s="406" t="s">
        <v>223</v>
      </c>
      <c r="F48" s="476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849</v>
      </c>
      <c r="D49" s="406">
        <v>492</v>
      </c>
      <c r="E49" s="406" t="s">
        <v>303</v>
      </c>
      <c r="F49" s="476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850</v>
      </c>
      <c r="D50" s="406">
        <v>246</v>
      </c>
      <c r="E50" s="406" t="s">
        <v>303</v>
      </c>
      <c r="F50" s="476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851</v>
      </c>
      <c r="D51" s="406">
        <v>123</v>
      </c>
      <c r="E51" s="406" t="s">
        <v>303</v>
      </c>
      <c r="F51" s="476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852</v>
      </c>
      <c r="D52" s="406">
        <v>246</v>
      </c>
      <c r="E52" s="406" t="s">
        <v>303</v>
      </c>
      <c r="F52" s="476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853</v>
      </c>
      <c r="D53" s="406">
        <v>246</v>
      </c>
      <c r="E53" s="406" t="s">
        <v>303</v>
      </c>
      <c r="F53" s="476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854</v>
      </c>
      <c r="D54" s="406">
        <v>12</v>
      </c>
      <c r="E54" s="406" t="s">
        <v>753</v>
      </c>
      <c r="F54" s="476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855</v>
      </c>
      <c r="C55" s="405" t="s">
        <v>856</v>
      </c>
      <c r="D55" s="406">
        <v>2</v>
      </c>
      <c r="E55" s="406" t="s">
        <v>303</v>
      </c>
      <c r="F55" s="476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857</v>
      </c>
      <c r="D56" s="406">
        <v>4</v>
      </c>
      <c r="E56" s="406" t="s">
        <v>303</v>
      </c>
      <c r="F56" s="476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858</v>
      </c>
      <c r="C57" s="405" t="s">
        <v>859</v>
      </c>
      <c r="D57" s="406">
        <v>4</v>
      </c>
      <c r="E57" s="406" t="s">
        <v>303</v>
      </c>
      <c r="F57" s="476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860</v>
      </c>
      <c r="C58" s="405" t="s">
        <v>861</v>
      </c>
      <c r="D58" s="406">
        <v>2</v>
      </c>
      <c r="E58" s="406" t="s">
        <v>303</v>
      </c>
      <c r="F58" s="476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862</v>
      </c>
      <c r="C59" s="405" t="s">
        <v>863</v>
      </c>
      <c r="D59" s="406">
        <v>2</v>
      </c>
      <c r="E59" s="406" t="s">
        <v>303</v>
      </c>
      <c r="F59" s="476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818</v>
      </c>
      <c r="C60" s="405" t="s">
        <v>819</v>
      </c>
      <c r="D60" s="406">
        <v>2</v>
      </c>
      <c r="E60" s="406" t="s">
        <v>303</v>
      </c>
      <c r="F60" s="476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820</v>
      </c>
      <c r="C61" s="405" t="s">
        <v>821</v>
      </c>
      <c r="D61" s="406">
        <v>2</v>
      </c>
      <c r="E61" s="406" t="s">
        <v>303</v>
      </c>
      <c r="F61" s="476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864</v>
      </c>
      <c r="C62" s="405" t="s">
        <v>865</v>
      </c>
      <c r="D62" s="406">
        <v>60</v>
      </c>
      <c r="E62" s="406" t="s">
        <v>223</v>
      </c>
      <c r="F62" s="476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866</v>
      </c>
      <c r="C63" s="405" t="s">
        <v>867</v>
      </c>
      <c r="D63" s="406">
        <v>2</v>
      </c>
      <c r="E63" s="406" t="s">
        <v>303</v>
      </c>
      <c r="F63" s="476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868</v>
      </c>
      <c r="C64" s="405" t="s">
        <v>869</v>
      </c>
      <c r="D64" s="406">
        <v>60</v>
      </c>
      <c r="E64" s="406" t="s">
        <v>223</v>
      </c>
      <c r="F64" s="476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842</v>
      </c>
      <c r="D65" s="406">
        <v>24</v>
      </c>
      <c r="E65" s="406" t="s">
        <v>753</v>
      </c>
      <c r="F65" s="476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843</v>
      </c>
      <c r="D66" s="406">
        <v>24</v>
      </c>
      <c r="E66" s="406" t="s">
        <v>753</v>
      </c>
      <c r="F66" s="476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7"/>
      <c r="G67" s="416">
        <f>SUM(G47:G66)</f>
        <v>0</v>
      </c>
    </row>
    <row r="68" spans="1:7" x14ac:dyDescent="0.2">
      <c r="B68" s="417"/>
      <c r="C68" s="75"/>
      <c r="D68" s="130"/>
      <c r="E68" s="130"/>
      <c r="F68" s="478"/>
      <c r="G68" s="413"/>
    </row>
    <row r="69" spans="1:7" x14ac:dyDescent="0.2">
      <c r="F69" s="467"/>
    </row>
    <row r="70" spans="1:7" ht="19.149999999999999" customHeight="1" x14ac:dyDescent="0.25">
      <c r="C70" s="123" t="s">
        <v>870</v>
      </c>
      <c r="F70" s="467"/>
    </row>
    <row r="71" spans="1:7" x14ac:dyDescent="0.2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5" t="s">
        <v>789</v>
      </c>
      <c r="G71" s="403" t="s">
        <v>12</v>
      </c>
    </row>
    <row r="72" spans="1:7" ht="24" x14ac:dyDescent="0.2">
      <c r="A72" s="404">
        <f>ROW(A1)</f>
        <v>1</v>
      </c>
      <c r="B72" s="418"/>
      <c r="C72" s="418" t="s">
        <v>871</v>
      </c>
      <c r="D72" s="406">
        <v>123</v>
      </c>
      <c r="E72" s="406" t="s">
        <v>303</v>
      </c>
      <c r="F72" s="476"/>
      <c r="G72" s="407">
        <f t="shared" ref="G72:G86" si="4">D72*F72</f>
        <v>0</v>
      </c>
    </row>
    <row r="73" spans="1:7" ht="24" x14ac:dyDescent="0.2">
      <c r="A73" s="404">
        <f t="shared" ref="A73:A86" si="5">ROW(A2)</f>
        <v>2</v>
      </c>
      <c r="B73" s="418"/>
      <c r="C73" s="418" t="s">
        <v>872</v>
      </c>
      <c r="D73" s="406">
        <v>123</v>
      </c>
      <c r="E73" s="406" t="s">
        <v>303</v>
      </c>
      <c r="F73" s="476"/>
      <c r="G73" s="407">
        <f t="shared" si="4"/>
        <v>0</v>
      </c>
    </row>
    <row r="74" spans="1:7" x14ac:dyDescent="0.2">
      <c r="A74" s="404">
        <f t="shared" si="5"/>
        <v>3</v>
      </c>
      <c r="B74" s="418"/>
      <c r="C74" s="418" t="s">
        <v>873</v>
      </c>
      <c r="D74" s="406">
        <v>123</v>
      </c>
      <c r="E74" s="406" t="s">
        <v>303</v>
      </c>
      <c r="F74" s="476"/>
      <c r="G74" s="407">
        <f t="shared" si="4"/>
        <v>0</v>
      </c>
    </row>
    <row r="75" spans="1:7" x14ac:dyDescent="0.2">
      <c r="A75" s="404">
        <f t="shared" si="5"/>
        <v>4</v>
      </c>
      <c r="B75" s="405"/>
      <c r="C75" s="418" t="s">
        <v>874</v>
      </c>
      <c r="D75" s="404">
        <v>246</v>
      </c>
      <c r="E75" s="404" t="s">
        <v>303</v>
      </c>
      <c r="F75" s="476"/>
      <c r="G75" s="407">
        <f t="shared" si="4"/>
        <v>0</v>
      </c>
    </row>
    <row r="76" spans="1:7" x14ac:dyDescent="0.2">
      <c r="A76" s="404">
        <f t="shared" si="5"/>
        <v>5</v>
      </c>
      <c r="B76" s="418"/>
      <c r="C76" s="418" t="s">
        <v>875</v>
      </c>
      <c r="D76" s="406">
        <v>15</v>
      </c>
      <c r="E76" s="406" t="s">
        <v>303</v>
      </c>
      <c r="F76" s="476"/>
      <c r="G76" s="407">
        <f t="shared" si="4"/>
        <v>0</v>
      </c>
    </row>
    <row r="77" spans="1:7" x14ac:dyDescent="0.2">
      <c r="A77" s="404">
        <f t="shared" si="5"/>
        <v>6</v>
      </c>
      <c r="B77" s="405"/>
      <c r="C77" s="419" t="s">
        <v>4905</v>
      </c>
      <c r="D77" s="406">
        <v>15990</v>
      </c>
      <c r="E77" s="404" t="s">
        <v>223</v>
      </c>
      <c r="F77" s="476"/>
      <c r="G77" s="407">
        <f t="shared" si="4"/>
        <v>0</v>
      </c>
    </row>
    <row r="78" spans="1:7" x14ac:dyDescent="0.2">
      <c r="A78" s="404">
        <f t="shared" si="5"/>
        <v>7</v>
      </c>
      <c r="B78" s="405"/>
      <c r="C78" s="418" t="s">
        <v>876</v>
      </c>
      <c r="D78" s="404">
        <v>246</v>
      </c>
      <c r="E78" s="404" t="s">
        <v>303</v>
      </c>
      <c r="F78" s="476"/>
      <c r="G78" s="407">
        <f t="shared" si="4"/>
        <v>0</v>
      </c>
    </row>
    <row r="79" spans="1:7" x14ac:dyDescent="0.2">
      <c r="A79" s="404">
        <f t="shared" si="5"/>
        <v>8</v>
      </c>
      <c r="B79" s="405"/>
      <c r="C79" s="418" t="s">
        <v>877</v>
      </c>
      <c r="D79" s="420">
        <v>2</v>
      </c>
      <c r="E79" s="420" t="s">
        <v>303</v>
      </c>
      <c r="F79" s="479"/>
      <c r="G79" s="407">
        <f t="shared" si="4"/>
        <v>0</v>
      </c>
    </row>
    <row r="80" spans="1:7" x14ac:dyDescent="0.2">
      <c r="A80" s="404">
        <f t="shared" si="5"/>
        <v>9</v>
      </c>
      <c r="B80" s="405"/>
      <c r="C80" s="418" t="s">
        <v>878</v>
      </c>
      <c r="D80" s="420">
        <v>2</v>
      </c>
      <c r="E80" s="420" t="s">
        <v>303</v>
      </c>
      <c r="F80" s="479"/>
      <c r="G80" s="407">
        <f t="shared" si="4"/>
        <v>0</v>
      </c>
    </row>
    <row r="81" spans="1:7" x14ac:dyDescent="0.2">
      <c r="A81" s="404">
        <f t="shared" si="5"/>
        <v>10</v>
      </c>
      <c r="B81" s="405"/>
      <c r="C81" s="418" t="s">
        <v>879</v>
      </c>
      <c r="D81" s="420">
        <v>2</v>
      </c>
      <c r="E81" s="420" t="s">
        <v>303</v>
      </c>
      <c r="F81" s="479"/>
      <c r="G81" s="407">
        <f t="shared" si="4"/>
        <v>0</v>
      </c>
    </row>
    <row r="82" spans="1:7" ht="24" x14ac:dyDescent="0.2">
      <c r="A82" s="404">
        <f t="shared" si="5"/>
        <v>11</v>
      </c>
      <c r="B82" s="405"/>
      <c r="C82" s="418" t="s">
        <v>880</v>
      </c>
      <c r="D82" s="420">
        <v>2</v>
      </c>
      <c r="E82" s="420" t="s">
        <v>303</v>
      </c>
      <c r="F82" s="479"/>
      <c r="G82" s="407">
        <f t="shared" si="4"/>
        <v>0</v>
      </c>
    </row>
    <row r="83" spans="1:7" x14ac:dyDescent="0.2">
      <c r="A83" s="404">
        <f t="shared" si="5"/>
        <v>12</v>
      </c>
      <c r="B83" s="405"/>
      <c r="C83" s="418" t="s">
        <v>881</v>
      </c>
      <c r="D83" s="420">
        <v>4</v>
      </c>
      <c r="E83" s="420" t="s">
        <v>303</v>
      </c>
      <c r="F83" s="479"/>
      <c r="G83" s="407">
        <f t="shared" si="4"/>
        <v>0</v>
      </c>
    </row>
    <row r="84" spans="1:7" x14ac:dyDescent="0.2">
      <c r="A84" s="404">
        <f t="shared" si="5"/>
        <v>13</v>
      </c>
      <c r="B84" s="405"/>
      <c r="C84" s="418" t="s">
        <v>882</v>
      </c>
      <c r="D84" s="420">
        <v>4</v>
      </c>
      <c r="E84" s="420" t="s">
        <v>303</v>
      </c>
      <c r="F84" s="479"/>
      <c r="G84" s="407">
        <f t="shared" si="4"/>
        <v>0</v>
      </c>
    </row>
    <row r="85" spans="1:7" x14ac:dyDescent="0.2">
      <c r="A85" s="404">
        <f t="shared" si="5"/>
        <v>14</v>
      </c>
      <c r="B85" s="405"/>
      <c r="C85" s="418" t="s">
        <v>883</v>
      </c>
      <c r="D85" s="420">
        <v>15</v>
      </c>
      <c r="E85" s="420" t="s">
        <v>303</v>
      </c>
      <c r="F85" s="479"/>
      <c r="G85" s="407">
        <f t="shared" si="4"/>
        <v>0</v>
      </c>
    </row>
    <row r="86" spans="1:7" x14ac:dyDescent="0.2">
      <c r="A86" s="404">
        <f t="shared" si="5"/>
        <v>15</v>
      </c>
      <c r="B86" s="405"/>
      <c r="C86" s="418" t="s">
        <v>884</v>
      </c>
      <c r="D86" s="420">
        <v>4</v>
      </c>
      <c r="E86" s="420" t="s">
        <v>303</v>
      </c>
      <c r="F86" s="479"/>
      <c r="G86" s="407">
        <f t="shared" si="4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7"/>
      <c r="G87" s="416">
        <f>SUM(G72:G86)</f>
        <v>0</v>
      </c>
    </row>
    <row r="88" spans="1:7" x14ac:dyDescent="0.2">
      <c r="B88" s="417"/>
      <c r="C88" s="75"/>
      <c r="D88" s="130"/>
      <c r="E88" s="130"/>
      <c r="F88" s="478"/>
      <c r="G88" s="413"/>
    </row>
    <row r="89" spans="1:7" x14ac:dyDescent="0.2">
      <c r="B89" s="417"/>
      <c r="C89" s="75"/>
      <c r="D89" s="130"/>
      <c r="E89" s="130"/>
      <c r="F89" s="478"/>
      <c r="G89" s="421"/>
    </row>
    <row r="90" spans="1:7" ht="15.75" x14ac:dyDescent="0.25">
      <c r="C90" s="123" t="s">
        <v>885</v>
      </c>
      <c r="F90" s="467"/>
    </row>
    <row r="91" spans="1:7" x14ac:dyDescent="0.2">
      <c r="A91" s="400" t="s">
        <v>787</v>
      </c>
      <c r="B91" s="400" t="s">
        <v>92</v>
      </c>
      <c r="C91" s="401" t="s">
        <v>754</v>
      </c>
      <c r="D91" s="402" t="s">
        <v>95</v>
      </c>
      <c r="E91" s="400" t="s">
        <v>788</v>
      </c>
      <c r="F91" s="475" t="s">
        <v>789</v>
      </c>
      <c r="G91" s="403" t="s">
        <v>12</v>
      </c>
    </row>
    <row r="92" spans="1:7" x14ac:dyDescent="0.2">
      <c r="A92" s="404">
        <f t="shared" ref="A92:A99" si="6">ROW(A1)</f>
        <v>1</v>
      </c>
      <c r="B92" s="406" t="s">
        <v>862</v>
      </c>
      <c r="C92" s="405" t="s">
        <v>863</v>
      </c>
      <c r="D92" s="406">
        <v>2</v>
      </c>
      <c r="E92" s="406" t="s">
        <v>303</v>
      </c>
      <c r="F92" s="476"/>
      <c r="G92" s="407">
        <f t="shared" ref="G92:G99" si="7">D92*F92</f>
        <v>0</v>
      </c>
    </row>
    <row r="93" spans="1:7" x14ac:dyDescent="0.2">
      <c r="A93" s="404">
        <f t="shared" si="6"/>
        <v>2</v>
      </c>
      <c r="B93" s="406" t="s">
        <v>886</v>
      </c>
      <c r="C93" s="405" t="s">
        <v>887</v>
      </c>
      <c r="D93" s="406">
        <v>2</v>
      </c>
      <c r="E93" s="406" t="s">
        <v>303</v>
      </c>
      <c r="F93" s="476"/>
      <c r="G93" s="407">
        <f t="shared" si="7"/>
        <v>0</v>
      </c>
    </row>
    <row r="94" spans="1:7" x14ac:dyDescent="0.2">
      <c r="A94" s="404">
        <f t="shared" si="6"/>
        <v>3</v>
      </c>
      <c r="B94" s="406"/>
      <c r="C94" s="405" t="s">
        <v>888</v>
      </c>
      <c r="D94" s="406">
        <v>2</v>
      </c>
      <c r="E94" s="406" t="s">
        <v>303</v>
      </c>
      <c r="F94" s="476"/>
      <c r="G94" s="407">
        <f t="shared" si="7"/>
        <v>0</v>
      </c>
    </row>
    <row r="95" spans="1:7" x14ac:dyDescent="0.2">
      <c r="A95" s="404">
        <f t="shared" si="6"/>
        <v>4</v>
      </c>
      <c r="B95" s="406" t="s">
        <v>889</v>
      </c>
      <c r="C95" s="405" t="s">
        <v>890</v>
      </c>
      <c r="D95" s="406">
        <v>2</v>
      </c>
      <c r="E95" s="406" t="s">
        <v>303</v>
      </c>
      <c r="F95" s="476"/>
      <c r="G95" s="407">
        <f t="shared" si="7"/>
        <v>0</v>
      </c>
    </row>
    <row r="96" spans="1:7" x14ac:dyDescent="0.2">
      <c r="A96" s="404">
        <f t="shared" si="6"/>
        <v>5</v>
      </c>
      <c r="B96" s="406"/>
      <c r="C96" s="405" t="s">
        <v>842</v>
      </c>
      <c r="D96" s="406">
        <v>8</v>
      </c>
      <c r="E96" s="406" t="s">
        <v>753</v>
      </c>
      <c r="F96" s="476"/>
      <c r="G96" s="407">
        <f t="shared" si="7"/>
        <v>0</v>
      </c>
    </row>
    <row r="97" spans="1:7" x14ac:dyDescent="0.2">
      <c r="A97" s="404">
        <f t="shared" si="6"/>
        <v>6</v>
      </c>
      <c r="B97" s="406"/>
      <c r="C97" s="405" t="s">
        <v>843</v>
      </c>
      <c r="D97" s="406">
        <v>8</v>
      </c>
      <c r="E97" s="406" t="s">
        <v>753</v>
      </c>
      <c r="F97" s="476"/>
      <c r="G97" s="407">
        <f t="shared" si="7"/>
        <v>0</v>
      </c>
    </row>
    <row r="98" spans="1:7" x14ac:dyDescent="0.2">
      <c r="A98" s="404">
        <f t="shared" si="6"/>
        <v>7</v>
      </c>
      <c r="B98" s="404" t="s">
        <v>891</v>
      </c>
      <c r="C98" s="405" t="s">
        <v>892</v>
      </c>
      <c r="D98" s="404">
        <v>130</v>
      </c>
      <c r="E98" s="404" t="s">
        <v>223</v>
      </c>
      <c r="F98" s="472"/>
      <c r="G98" s="407">
        <f t="shared" si="7"/>
        <v>0</v>
      </c>
    </row>
    <row r="99" spans="1:7" x14ac:dyDescent="0.2">
      <c r="A99" s="404">
        <f t="shared" si="6"/>
        <v>8</v>
      </c>
      <c r="B99" s="404" t="s">
        <v>893</v>
      </c>
      <c r="C99" s="405" t="s">
        <v>894</v>
      </c>
      <c r="D99" s="404">
        <v>8</v>
      </c>
      <c r="E99" s="404" t="s">
        <v>303</v>
      </c>
      <c r="F99" s="472"/>
      <c r="G99" s="407">
        <f t="shared" si="7"/>
        <v>0</v>
      </c>
    </row>
    <row r="100" spans="1:7" ht="24" x14ac:dyDescent="0.2">
      <c r="A100" s="404"/>
      <c r="B100" s="422"/>
      <c r="C100" s="399" t="s">
        <v>895</v>
      </c>
      <c r="D100" s="404"/>
      <c r="E100" s="404"/>
      <c r="F100" s="472"/>
      <c r="G100" s="423"/>
    </row>
    <row r="101" spans="1:7" ht="15" x14ac:dyDescent="0.25">
      <c r="A101" s="409"/>
      <c r="B101" s="415"/>
      <c r="C101" s="124" t="s">
        <v>12</v>
      </c>
      <c r="D101" s="128"/>
      <c r="E101" s="128"/>
      <c r="F101" s="477"/>
      <c r="G101" s="416">
        <f>SUM(G92:G99)</f>
        <v>0</v>
      </c>
    </row>
    <row r="102" spans="1:7" x14ac:dyDescent="0.2">
      <c r="B102" s="417"/>
      <c r="C102" s="75"/>
      <c r="D102" s="130"/>
      <c r="E102" s="130"/>
      <c r="F102" s="478"/>
      <c r="G102" s="413"/>
    </row>
    <row r="103" spans="1:7" x14ac:dyDescent="0.2">
      <c r="F103" s="467"/>
    </row>
    <row r="104" spans="1:7" ht="15.75" x14ac:dyDescent="0.25">
      <c r="C104" s="123" t="s">
        <v>896</v>
      </c>
      <c r="F104" s="467"/>
    </row>
    <row r="105" spans="1:7" x14ac:dyDescent="0.2">
      <c r="A105" s="400" t="s">
        <v>787</v>
      </c>
      <c r="B105" s="400" t="s">
        <v>92</v>
      </c>
      <c r="C105" s="401" t="s">
        <v>754</v>
      </c>
      <c r="D105" s="402" t="s">
        <v>95</v>
      </c>
      <c r="E105" s="400" t="s">
        <v>788</v>
      </c>
      <c r="F105" s="475" t="s">
        <v>789</v>
      </c>
      <c r="G105" s="403" t="s">
        <v>12</v>
      </c>
    </row>
    <row r="106" spans="1:7" ht="24" x14ac:dyDescent="0.2">
      <c r="A106" s="404">
        <f t="shared" ref="A106:A114" si="8">ROW(A1)</f>
        <v>1</v>
      </c>
      <c r="B106" s="406"/>
      <c r="C106" s="405" t="s">
        <v>897</v>
      </c>
      <c r="D106" s="420">
        <v>2</v>
      </c>
      <c r="E106" s="406" t="s">
        <v>303</v>
      </c>
      <c r="F106" s="476"/>
      <c r="G106" s="407">
        <f t="shared" ref="G106:G114" si="9">D106*F106</f>
        <v>0</v>
      </c>
    </row>
    <row r="107" spans="1:7" x14ac:dyDescent="0.2">
      <c r="A107" s="404">
        <f t="shared" si="8"/>
        <v>2</v>
      </c>
      <c r="B107" s="406"/>
      <c r="C107" s="405" t="s">
        <v>898</v>
      </c>
      <c r="D107" s="420">
        <v>2</v>
      </c>
      <c r="E107" s="406" t="s">
        <v>303</v>
      </c>
      <c r="F107" s="476"/>
      <c r="G107" s="407">
        <f t="shared" si="9"/>
        <v>0</v>
      </c>
    </row>
    <row r="108" spans="1:7" x14ac:dyDescent="0.2">
      <c r="A108" s="404">
        <f t="shared" si="8"/>
        <v>3</v>
      </c>
      <c r="B108" s="406"/>
      <c r="C108" s="405" t="s">
        <v>899</v>
      </c>
      <c r="D108" s="420">
        <v>4</v>
      </c>
      <c r="E108" s="406" t="s">
        <v>303</v>
      </c>
      <c r="F108" s="476"/>
      <c r="G108" s="407">
        <f t="shared" si="9"/>
        <v>0</v>
      </c>
    </row>
    <row r="109" spans="1:7" ht="24" x14ac:dyDescent="0.2">
      <c r="A109" s="404">
        <f t="shared" si="8"/>
        <v>4</v>
      </c>
      <c r="B109" s="406"/>
      <c r="C109" s="405" t="s">
        <v>900</v>
      </c>
      <c r="D109" s="420">
        <v>4</v>
      </c>
      <c r="E109" s="406" t="s">
        <v>303</v>
      </c>
      <c r="F109" s="476"/>
      <c r="G109" s="407">
        <f t="shared" si="9"/>
        <v>0</v>
      </c>
    </row>
    <row r="110" spans="1:7" ht="24" x14ac:dyDescent="0.2">
      <c r="A110" s="404">
        <f t="shared" si="8"/>
        <v>5</v>
      </c>
      <c r="B110" s="406"/>
      <c r="C110" s="405" t="s">
        <v>901</v>
      </c>
      <c r="D110" s="420">
        <v>4</v>
      </c>
      <c r="E110" s="406" t="s">
        <v>303</v>
      </c>
      <c r="F110" s="476"/>
      <c r="G110" s="407">
        <f t="shared" si="9"/>
        <v>0</v>
      </c>
    </row>
    <row r="111" spans="1:7" x14ac:dyDescent="0.2">
      <c r="A111" s="404">
        <f t="shared" si="8"/>
        <v>6</v>
      </c>
      <c r="B111" s="406"/>
      <c r="C111" s="405" t="s">
        <v>902</v>
      </c>
      <c r="D111" s="420">
        <v>4</v>
      </c>
      <c r="E111" s="406" t="s">
        <v>303</v>
      </c>
      <c r="F111" s="476"/>
      <c r="G111" s="407">
        <f t="shared" si="9"/>
        <v>0</v>
      </c>
    </row>
    <row r="112" spans="1:7" x14ac:dyDescent="0.2">
      <c r="A112" s="404">
        <f t="shared" si="8"/>
        <v>7</v>
      </c>
      <c r="B112" s="406"/>
      <c r="C112" s="419" t="s">
        <v>4906</v>
      </c>
      <c r="D112" s="420">
        <v>130</v>
      </c>
      <c r="E112" s="406" t="s">
        <v>223</v>
      </c>
      <c r="F112" s="476"/>
      <c r="G112" s="407">
        <f t="shared" si="9"/>
        <v>0</v>
      </c>
    </row>
    <row r="113" spans="1:9" ht="24" x14ac:dyDescent="0.2">
      <c r="A113" s="404">
        <f t="shared" si="8"/>
        <v>8</v>
      </c>
      <c r="B113" s="406"/>
      <c r="C113" s="405" t="s">
        <v>903</v>
      </c>
      <c r="D113" s="420">
        <v>2</v>
      </c>
      <c r="E113" s="406" t="s">
        <v>303</v>
      </c>
      <c r="F113" s="476"/>
      <c r="G113" s="407">
        <f t="shared" si="9"/>
        <v>0</v>
      </c>
    </row>
    <row r="114" spans="1:9" x14ac:dyDescent="0.2">
      <c r="A114" s="404">
        <f t="shared" si="8"/>
        <v>9</v>
      </c>
      <c r="B114" s="406"/>
      <c r="C114" s="405" t="s">
        <v>904</v>
      </c>
      <c r="D114" s="420">
        <v>2</v>
      </c>
      <c r="E114" s="406" t="s">
        <v>303</v>
      </c>
      <c r="F114" s="476"/>
      <c r="G114" s="407">
        <f t="shared" si="9"/>
        <v>0</v>
      </c>
    </row>
    <row r="115" spans="1:9" ht="24" x14ac:dyDescent="0.2">
      <c r="A115" s="404"/>
      <c r="B115" s="422"/>
      <c r="C115" s="399" t="s">
        <v>905</v>
      </c>
      <c r="D115" s="404"/>
      <c r="E115" s="404"/>
      <c r="F115" s="472"/>
      <c r="G115" s="423"/>
    </row>
    <row r="116" spans="1:9" ht="15" x14ac:dyDescent="0.25">
      <c r="A116" s="409"/>
      <c r="B116" s="415"/>
      <c r="C116" s="124" t="s">
        <v>12</v>
      </c>
      <c r="D116" s="128"/>
      <c r="E116" s="128"/>
      <c r="F116" s="477"/>
      <c r="G116" s="416">
        <f>SUM(G106:G114)</f>
        <v>0</v>
      </c>
    </row>
    <row r="117" spans="1:9" x14ac:dyDescent="0.2">
      <c r="B117" s="417"/>
      <c r="C117" s="75"/>
      <c r="D117" s="130"/>
      <c r="E117" s="130"/>
      <c r="F117" s="478"/>
      <c r="G117" s="413"/>
    </row>
    <row r="118" spans="1:9" x14ac:dyDescent="0.2">
      <c r="B118" s="417"/>
      <c r="C118" s="75"/>
      <c r="D118" s="130"/>
      <c r="E118" s="130"/>
      <c r="F118" s="478"/>
      <c r="G118" s="421"/>
    </row>
    <row r="119" spans="1:9" s="291" customFormat="1" ht="15.75" x14ac:dyDescent="0.2">
      <c r="C119" s="131" t="s">
        <v>906</v>
      </c>
      <c r="F119" s="467"/>
    </row>
    <row r="120" spans="1:9" s="291" customFormat="1" x14ac:dyDescent="0.2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0" t="s">
        <v>789</v>
      </c>
      <c r="G120" s="425" t="s">
        <v>12</v>
      </c>
    </row>
    <row r="121" spans="1:9" s="291" customFormat="1" x14ac:dyDescent="0.2">
      <c r="A121" s="406">
        <f>ROW(A1)</f>
        <v>1</v>
      </c>
      <c r="B121" s="406" t="s">
        <v>908</v>
      </c>
      <c r="C121" s="418" t="s">
        <v>909</v>
      </c>
      <c r="D121" s="406">
        <v>3</v>
      </c>
      <c r="E121" s="406" t="s">
        <v>910</v>
      </c>
      <c r="F121" s="476"/>
      <c r="G121" s="426">
        <f t="shared" ref="G121:G125" si="10">D121*F121</f>
        <v>0</v>
      </c>
      <c r="I121"/>
    </row>
    <row r="122" spans="1:9" s="291" customFormat="1" x14ac:dyDescent="0.2">
      <c r="A122" s="406">
        <f t="shared" ref="A122:A125" si="11">ROW(A2)</f>
        <v>2</v>
      </c>
      <c r="B122" s="406"/>
      <c r="C122" s="418" t="s">
        <v>911</v>
      </c>
      <c r="D122" s="406">
        <v>1</v>
      </c>
      <c r="E122" s="406" t="s">
        <v>910</v>
      </c>
      <c r="F122" s="476"/>
      <c r="G122" s="426">
        <f t="shared" si="10"/>
        <v>0</v>
      </c>
      <c r="I122"/>
    </row>
    <row r="123" spans="1:9" s="291" customFormat="1" x14ac:dyDescent="0.2">
      <c r="A123" s="406">
        <f t="shared" si="11"/>
        <v>3</v>
      </c>
      <c r="B123" s="406"/>
      <c r="C123" s="418" t="s">
        <v>912</v>
      </c>
      <c r="D123" s="406">
        <v>10</v>
      </c>
      <c r="E123" s="406" t="s">
        <v>303</v>
      </c>
      <c r="F123" s="476"/>
      <c r="G123" s="426">
        <f t="shared" si="10"/>
        <v>0</v>
      </c>
      <c r="I123"/>
    </row>
    <row r="124" spans="1:9" s="291" customFormat="1" x14ac:dyDescent="0.2">
      <c r="A124" s="406">
        <f t="shared" si="11"/>
        <v>4</v>
      </c>
      <c r="B124" s="406"/>
      <c r="C124" s="406" t="s">
        <v>842</v>
      </c>
      <c r="D124" s="406">
        <v>2</v>
      </c>
      <c r="E124" s="406" t="s">
        <v>753</v>
      </c>
      <c r="F124" s="476"/>
      <c r="G124" s="426">
        <f t="shared" si="10"/>
        <v>0</v>
      </c>
      <c r="I124"/>
    </row>
    <row r="125" spans="1:9" s="291" customFormat="1" x14ac:dyDescent="0.2">
      <c r="A125" s="406">
        <f t="shared" si="11"/>
        <v>5</v>
      </c>
      <c r="B125" s="406"/>
      <c r="C125" s="406" t="s">
        <v>843</v>
      </c>
      <c r="D125" s="406">
        <v>2</v>
      </c>
      <c r="E125" s="406" t="s">
        <v>753</v>
      </c>
      <c r="F125" s="476"/>
      <c r="G125" s="426">
        <f t="shared" si="10"/>
        <v>0</v>
      </c>
      <c r="I125"/>
    </row>
    <row r="126" spans="1:9" s="291" customFormat="1" ht="15" x14ac:dyDescent="0.2">
      <c r="A126" s="415"/>
      <c r="B126" s="415"/>
      <c r="C126" s="132" t="s">
        <v>12</v>
      </c>
      <c r="D126" s="128"/>
      <c r="E126" s="128"/>
      <c r="F126" s="477"/>
      <c r="G126" s="129">
        <f>SUM(G121:G125)</f>
        <v>0</v>
      </c>
    </row>
    <row r="127" spans="1:9" s="291" customFormat="1" x14ac:dyDescent="0.2">
      <c r="B127" s="417"/>
      <c r="C127" s="133"/>
      <c r="D127" s="130"/>
      <c r="E127" s="130"/>
      <c r="F127" s="478"/>
      <c r="G127" s="134"/>
    </row>
    <row r="128" spans="1:9" s="291" customFormat="1" x14ac:dyDescent="0.2">
      <c r="F128" s="467"/>
    </row>
    <row r="129" spans="1:9" s="291" customFormat="1" ht="15.75" x14ac:dyDescent="0.2">
      <c r="C129" s="135" t="s">
        <v>913</v>
      </c>
      <c r="F129" s="467"/>
    </row>
    <row r="130" spans="1:9" s="291" customFormat="1" x14ac:dyDescent="0.2">
      <c r="A130" s="424" t="s">
        <v>787</v>
      </c>
      <c r="B130" s="424" t="s">
        <v>92</v>
      </c>
      <c r="C130" s="424" t="s">
        <v>754</v>
      </c>
      <c r="D130" s="424"/>
      <c r="E130" s="425" t="s">
        <v>907</v>
      </c>
      <c r="F130" s="480" t="s">
        <v>789</v>
      </c>
      <c r="G130" s="425" t="s">
        <v>12</v>
      </c>
    </row>
    <row r="131" spans="1:9" s="291" customFormat="1" x14ac:dyDescent="0.2">
      <c r="A131" s="406">
        <f>ROW(A1)</f>
        <v>1</v>
      </c>
      <c r="B131" s="418"/>
      <c r="C131" s="406" t="s">
        <v>914</v>
      </c>
      <c r="D131" s="418">
        <v>1</v>
      </c>
      <c r="E131" s="418" t="s">
        <v>303</v>
      </c>
      <c r="F131" s="481"/>
      <c r="G131" s="426">
        <f>D131*F131</f>
        <v>0</v>
      </c>
    </row>
    <row r="132" spans="1:9" s="291" customFormat="1" ht="72" x14ac:dyDescent="0.2">
      <c r="A132" s="406">
        <f>ROW(A2)</f>
        <v>2</v>
      </c>
      <c r="B132" s="418"/>
      <c r="C132" s="418" t="s">
        <v>915</v>
      </c>
      <c r="D132" s="418">
        <v>3</v>
      </c>
      <c r="E132" s="418" t="s">
        <v>303</v>
      </c>
      <c r="F132" s="481"/>
      <c r="G132" s="426">
        <f t="shared" ref="G132:G133" si="12">D132*F132</f>
        <v>0</v>
      </c>
    </row>
    <row r="133" spans="1:9" s="291" customFormat="1" ht="228" x14ac:dyDescent="0.2">
      <c r="A133" s="406">
        <f>ROW(A3)</f>
        <v>3</v>
      </c>
      <c r="B133" s="418"/>
      <c r="C133" s="419" t="s">
        <v>916</v>
      </c>
      <c r="D133" s="418">
        <v>10</v>
      </c>
      <c r="E133" s="418" t="s">
        <v>303</v>
      </c>
      <c r="F133" s="481"/>
      <c r="G133" s="426">
        <f t="shared" si="12"/>
        <v>0</v>
      </c>
    </row>
    <row r="134" spans="1:9" s="291" customFormat="1" ht="15" x14ac:dyDescent="0.2">
      <c r="A134" s="415"/>
      <c r="B134" s="415"/>
      <c r="C134" s="132" t="s">
        <v>12</v>
      </c>
      <c r="D134" s="128"/>
      <c r="E134" s="128"/>
      <c r="F134" s="477"/>
      <c r="G134" s="129">
        <f>SUM(G131:G133)</f>
        <v>0</v>
      </c>
    </row>
    <row r="135" spans="1:9" s="291" customFormat="1" x14ac:dyDescent="0.2">
      <c r="B135" s="417"/>
      <c r="C135" s="133"/>
      <c r="D135" s="130"/>
      <c r="E135" s="130"/>
      <c r="F135" s="478"/>
      <c r="G135" s="134"/>
    </row>
    <row r="136" spans="1:9" s="291" customFormat="1" x14ac:dyDescent="0.2">
      <c r="B136" s="417"/>
      <c r="C136" s="133"/>
      <c r="D136" s="130"/>
      <c r="E136" s="130"/>
      <c r="F136" s="478"/>
      <c r="G136" s="134"/>
    </row>
    <row r="137" spans="1:9" s="291" customFormat="1" ht="15.75" x14ac:dyDescent="0.2">
      <c r="C137" s="135" t="s">
        <v>917</v>
      </c>
      <c r="F137" s="467"/>
    </row>
    <row r="138" spans="1:9" s="291" customFormat="1" x14ac:dyDescent="0.2">
      <c r="A138" s="424" t="s">
        <v>787</v>
      </c>
      <c r="B138" s="424" t="s">
        <v>92</v>
      </c>
      <c r="C138" s="427" t="s">
        <v>754</v>
      </c>
      <c r="D138" s="425" t="s">
        <v>907</v>
      </c>
      <c r="E138" s="424" t="s">
        <v>95</v>
      </c>
      <c r="F138" s="480" t="s">
        <v>789</v>
      </c>
      <c r="G138" s="425" t="s">
        <v>918</v>
      </c>
    </row>
    <row r="139" spans="1:9" s="291" customFormat="1" x14ac:dyDescent="0.2">
      <c r="A139" s="406">
        <f t="shared" ref="A139:A165" si="13">ROW(A1)</f>
        <v>1</v>
      </c>
      <c r="B139" s="406"/>
      <c r="C139" s="406" t="s">
        <v>919</v>
      </c>
      <c r="D139" s="406">
        <v>528</v>
      </c>
      <c r="E139" s="406" t="s">
        <v>223</v>
      </c>
      <c r="F139" s="476"/>
      <c r="G139" s="426">
        <f t="shared" ref="G139:G170" si="14">D139*F139</f>
        <v>0</v>
      </c>
      <c r="I139"/>
    </row>
    <row r="140" spans="1:9" s="291" customFormat="1" x14ac:dyDescent="0.2">
      <c r="A140" s="406">
        <f t="shared" si="13"/>
        <v>2</v>
      </c>
      <c r="B140" s="406"/>
      <c r="C140" s="406" t="s">
        <v>920</v>
      </c>
      <c r="D140" s="406">
        <v>24</v>
      </c>
      <c r="E140" s="406" t="s">
        <v>303</v>
      </c>
      <c r="F140" s="476"/>
      <c r="G140" s="426">
        <f t="shared" si="14"/>
        <v>0</v>
      </c>
      <c r="I140"/>
    </row>
    <row r="141" spans="1:9" s="291" customFormat="1" x14ac:dyDescent="0.2">
      <c r="A141" s="406">
        <f t="shared" si="13"/>
        <v>3</v>
      </c>
      <c r="B141" s="406"/>
      <c r="C141" s="406" t="s">
        <v>921</v>
      </c>
      <c r="D141" s="406">
        <v>32</v>
      </c>
      <c r="E141" s="406" t="s">
        <v>303</v>
      </c>
      <c r="F141" s="476"/>
      <c r="G141" s="426">
        <f t="shared" si="14"/>
        <v>0</v>
      </c>
      <c r="I141"/>
    </row>
    <row r="142" spans="1:9" s="291" customFormat="1" x14ac:dyDescent="0.2">
      <c r="A142" s="406">
        <f t="shared" si="13"/>
        <v>4</v>
      </c>
      <c r="B142" s="406"/>
      <c r="C142" s="406" t="s">
        <v>922</v>
      </c>
      <c r="D142" s="406">
        <v>8</v>
      </c>
      <c r="E142" s="406" t="s">
        <v>303</v>
      </c>
      <c r="F142" s="476"/>
      <c r="G142" s="426">
        <f t="shared" si="14"/>
        <v>0</v>
      </c>
      <c r="I142"/>
    </row>
    <row r="143" spans="1:9" s="291" customFormat="1" x14ac:dyDescent="0.2">
      <c r="A143" s="406">
        <f t="shared" si="13"/>
        <v>5</v>
      </c>
      <c r="B143" s="406"/>
      <c r="C143" s="406" t="s">
        <v>923</v>
      </c>
      <c r="D143" s="406">
        <v>48</v>
      </c>
      <c r="E143" s="406" t="s">
        <v>303</v>
      </c>
      <c r="F143" s="476"/>
      <c r="G143" s="426">
        <f t="shared" si="14"/>
        <v>0</v>
      </c>
      <c r="I143"/>
    </row>
    <row r="144" spans="1:9" s="291" customFormat="1" x14ac:dyDescent="0.2">
      <c r="A144" s="406">
        <f t="shared" si="13"/>
        <v>6</v>
      </c>
      <c r="B144" s="406" t="s">
        <v>924</v>
      </c>
      <c r="C144" s="406" t="s">
        <v>925</v>
      </c>
      <c r="D144" s="406">
        <v>290</v>
      </c>
      <c r="E144" s="406" t="s">
        <v>223</v>
      </c>
      <c r="F144" s="476"/>
      <c r="G144" s="426">
        <f t="shared" si="14"/>
        <v>0</v>
      </c>
      <c r="I144"/>
    </row>
    <row r="145" spans="1:9" s="291" customFormat="1" x14ac:dyDescent="0.2">
      <c r="A145" s="406">
        <f t="shared" si="13"/>
        <v>7</v>
      </c>
      <c r="B145" s="406" t="s">
        <v>926</v>
      </c>
      <c r="C145" s="406" t="s">
        <v>927</v>
      </c>
      <c r="D145" s="406">
        <v>132</v>
      </c>
      <c r="E145" s="406" t="s">
        <v>303</v>
      </c>
      <c r="F145" s="476"/>
      <c r="G145" s="426">
        <f t="shared" si="14"/>
        <v>0</v>
      </c>
      <c r="I145"/>
    </row>
    <row r="146" spans="1:9" s="291" customFormat="1" x14ac:dyDescent="0.2">
      <c r="A146" s="406">
        <f t="shared" si="13"/>
        <v>8</v>
      </c>
      <c r="B146" s="406" t="s">
        <v>928</v>
      </c>
      <c r="C146" s="406" t="s">
        <v>929</v>
      </c>
      <c r="D146" s="406">
        <v>8</v>
      </c>
      <c r="E146" s="406" t="s">
        <v>303</v>
      </c>
      <c r="F146" s="476"/>
      <c r="G146" s="426">
        <f t="shared" si="14"/>
        <v>0</v>
      </c>
      <c r="I146"/>
    </row>
    <row r="147" spans="1:9" s="291" customFormat="1" x14ac:dyDescent="0.2">
      <c r="A147" s="406">
        <f t="shared" si="13"/>
        <v>9</v>
      </c>
      <c r="B147" s="406" t="s">
        <v>930</v>
      </c>
      <c r="C147" s="406" t="s">
        <v>931</v>
      </c>
      <c r="D147" s="406">
        <v>58</v>
      </c>
      <c r="E147" s="406" t="s">
        <v>303</v>
      </c>
      <c r="F147" s="476"/>
      <c r="G147" s="426">
        <f t="shared" si="14"/>
        <v>0</v>
      </c>
      <c r="I147"/>
    </row>
    <row r="148" spans="1:9" s="291" customFormat="1" x14ac:dyDescent="0.2">
      <c r="A148" s="406">
        <f t="shared" si="13"/>
        <v>10</v>
      </c>
      <c r="B148" s="406" t="s">
        <v>932</v>
      </c>
      <c r="C148" s="406" t="s">
        <v>933</v>
      </c>
      <c r="D148" s="406">
        <v>58</v>
      </c>
      <c r="E148" s="406" t="s">
        <v>303</v>
      </c>
      <c r="F148" s="476"/>
      <c r="G148" s="426">
        <f t="shared" si="14"/>
        <v>0</v>
      </c>
      <c r="I148"/>
    </row>
    <row r="149" spans="1:9" x14ac:dyDescent="0.2">
      <c r="A149" s="406">
        <f t="shared" si="13"/>
        <v>11</v>
      </c>
      <c r="B149" s="406"/>
      <c r="C149" s="405" t="s">
        <v>847</v>
      </c>
      <c r="D149" s="406">
        <v>8</v>
      </c>
      <c r="E149" s="406" t="s">
        <v>303</v>
      </c>
      <c r="F149" s="476"/>
      <c r="G149" s="407">
        <f t="shared" si="14"/>
        <v>0</v>
      </c>
    </row>
    <row r="150" spans="1:9" x14ac:dyDescent="0.2">
      <c r="A150" s="406">
        <f t="shared" si="13"/>
        <v>12</v>
      </c>
      <c r="B150" s="406"/>
      <c r="C150" s="405" t="s">
        <v>848</v>
      </c>
      <c r="D150" s="406">
        <v>1008</v>
      </c>
      <c r="E150" s="406" t="s">
        <v>223</v>
      </c>
      <c r="F150" s="476"/>
      <c r="G150" s="407">
        <f t="shared" si="14"/>
        <v>0</v>
      </c>
    </row>
    <row r="151" spans="1:9" x14ac:dyDescent="0.2">
      <c r="A151" s="406">
        <f t="shared" si="13"/>
        <v>13</v>
      </c>
      <c r="B151" s="406"/>
      <c r="C151" s="405" t="s">
        <v>849</v>
      </c>
      <c r="D151" s="406">
        <v>96</v>
      </c>
      <c r="E151" s="406" t="s">
        <v>303</v>
      </c>
      <c r="F151" s="476"/>
      <c r="G151" s="407">
        <f t="shared" si="14"/>
        <v>0</v>
      </c>
    </row>
    <row r="152" spans="1:9" x14ac:dyDescent="0.2">
      <c r="A152" s="406">
        <f t="shared" si="13"/>
        <v>14</v>
      </c>
      <c r="B152" s="406"/>
      <c r="C152" s="405" t="s">
        <v>850</v>
      </c>
      <c r="D152" s="406">
        <v>48</v>
      </c>
      <c r="E152" s="406" t="s">
        <v>303</v>
      </c>
      <c r="F152" s="476"/>
      <c r="G152" s="407">
        <f t="shared" si="14"/>
        <v>0</v>
      </c>
    </row>
    <row r="153" spans="1:9" x14ac:dyDescent="0.2">
      <c r="A153" s="406">
        <f t="shared" si="13"/>
        <v>15</v>
      </c>
      <c r="B153" s="406"/>
      <c r="C153" s="405" t="s">
        <v>851</v>
      </c>
      <c r="D153" s="406">
        <v>24</v>
      </c>
      <c r="E153" s="406" t="s">
        <v>303</v>
      </c>
      <c r="F153" s="476"/>
      <c r="G153" s="407">
        <f t="shared" si="14"/>
        <v>0</v>
      </c>
    </row>
    <row r="154" spans="1:9" x14ac:dyDescent="0.2">
      <c r="A154" s="406">
        <f t="shared" si="13"/>
        <v>16</v>
      </c>
      <c r="B154" s="406"/>
      <c r="C154" s="405" t="s">
        <v>852</v>
      </c>
      <c r="D154" s="406">
        <v>48</v>
      </c>
      <c r="E154" s="406" t="s">
        <v>303</v>
      </c>
      <c r="F154" s="476"/>
      <c r="G154" s="407">
        <f t="shared" si="14"/>
        <v>0</v>
      </c>
    </row>
    <row r="155" spans="1:9" x14ac:dyDescent="0.2">
      <c r="A155" s="406">
        <f t="shared" si="13"/>
        <v>17</v>
      </c>
      <c r="B155" s="406"/>
      <c r="C155" s="405" t="s">
        <v>853</v>
      </c>
      <c r="D155" s="406">
        <v>48</v>
      </c>
      <c r="E155" s="406" t="s">
        <v>303</v>
      </c>
      <c r="F155" s="476"/>
      <c r="G155" s="407">
        <f t="shared" si="14"/>
        <v>0</v>
      </c>
    </row>
    <row r="156" spans="1:9" x14ac:dyDescent="0.2">
      <c r="A156" s="406">
        <f t="shared" si="13"/>
        <v>18</v>
      </c>
      <c r="B156" s="406"/>
      <c r="C156" s="405" t="s">
        <v>854</v>
      </c>
      <c r="D156" s="406">
        <v>8</v>
      </c>
      <c r="E156" s="406" t="s">
        <v>753</v>
      </c>
      <c r="F156" s="476"/>
      <c r="G156" s="407">
        <f t="shared" si="14"/>
        <v>0</v>
      </c>
    </row>
    <row r="157" spans="1:9" x14ac:dyDescent="0.2">
      <c r="A157" s="406">
        <f t="shared" si="13"/>
        <v>19</v>
      </c>
      <c r="B157" s="406" t="s">
        <v>855</v>
      </c>
      <c r="C157" s="405" t="s">
        <v>934</v>
      </c>
      <c r="D157" s="406">
        <v>8</v>
      </c>
      <c r="E157" s="406" t="s">
        <v>303</v>
      </c>
      <c r="F157" s="476"/>
      <c r="G157" s="407">
        <f t="shared" si="14"/>
        <v>0</v>
      </c>
    </row>
    <row r="158" spans="1:9" x14ac:dyDescent="0.2">
      <c r="A158" s="406">
        <f t="shared" si="13"/>
        <v>20</v>
      </c>
      <c r="B158" s="406"/>
      <c r="C158" s="405" t="s">
        <v>857</v>
      </c>
      <c r="D158" s="406">
        <v>8</v>
      </c>
      <c r="E158" s="406" t="s">
        <v>303</v>
      </c>
      <c r="F158" s="476"/>
      <c r="G158" s="407">
        <f t="shared" si="14"/>
        <v>0</v>
      </c>
    </row>
    <row r="159" spans="1:9" x14ac:dyDescent="0.2">
      <c r="A159" s="406">
        <f t="shared" si="13"/>
        <v>21</v>
      </c>
      <c r="B159" s="406" t="s">
        <v>858</v>
      </c>
      <c r="C159" s="405" t="s">
        <v>859</v>
      </c>
      <c r="D159" s="406">
        <v>8</v>
      </c>
      <c r="E159" s="406" t="s">
        <v>303</v>
      </c>
      <c r="F159" s="476"/>
      <c r="G159" s="407">
        <f t="shared" si="14"/>
        <v>0</v>
      </c>
    </row>
    <row r="160" spans="1:9" x14ac:dyDescent="0.2">
      <c r="A160" s="406">
        <f t="shared" si="13"/>
        <v>22</v>
      </c>
      <c r="B160" s="406" t="s">
        <v>860</v>
      </c>
      <c r="C160" s="405" t="s">
        <v>861</v>
      </c>
      <c r="D160" s="406">
        <v>8</v>
      </c>
      <c r="E160" s="406" t="s">
        <v>303</v>
      </c>
      <c r="F160" s="476"/>
      <c r="G160" s="407">
        <f t="shared" si="14"/>
        <v>0</v>
      </c>
    </row>
    <row r="161" spans="1:9" x14ac:dyDescent="0.2">
      <c r="A161" s="406">
        <f t="shared" si="13"/>
        <v>23</v>
      </c>
      <c r="B161" s="406" t="s">
        <v>862</v>
      </c>
      <c r="C161" s="405" t="s">
        <v>863</v>
      </c>
      <c r="D161" s="406">
        <v>8</v>
      </c>
      <c r="E161" s="406" t="s">
        <v>303</v>
      </c>
      <c r="F161" s="476"/>
      <c r="G161" s="407">
        <f t="shared" si="14"/>
        <v>0</v>
      </c>
    </row>
    <row r="162" spans="1:9" x14ac:dyDescent="0.2">
      <c r="A162" s="406">
        <f t="shared" si="13"/>
        <v>24</v>
      </c>
      <c r="B162" s="406" t="s">
        <v>818</v>
      </c>
      <c r="C162" s="405" t="s">
        <v>819</v>
      </c>
      <c r="D162" s="406">
        <v>8</v>
      </c>
      <c r="E162" s="406" t="s">
        <v>303</v>
      </c>
      <c r="F162" s="476"/>
      <c r="G162" s="407">
        <f t="shared" si="14"/>
        <v>0</v>
      </c>
    </row>
    <row r="163" spans="1:9" x14ac:dyDescent="0.2">
      <c r="A163" s="406">
        <f t="shared" si="13"/>
        <v>25</v>
      </c>
      <c r="B163" s="406" t="s">
        <v>820</v>
      </c>
      <c r="C163" s="405" t="s">
        <v>821</v>
      </c>
      <c r="D163" s="406">
        <v>8</v>
      </c>
      <c r="E163" s="406" t="s">
        <v>303</v>
      </c>
      <c r="F163" s="476"/>
      <c r="G163" s="407">
        <f t="shared" si="14"/>
        <v>0</v>
      </c>
    </row>
    <row r="164" spans="1:9" x14ac:dyDescent="0.2">
      <c r="A164" s="406">
        <f t="shared" si="13"/>
        <v>26</v>
      </c>
      <c r="B164" s="406" t="s">
        <v>864</v>
      </c>
      <c r="C164" s="405" t="s">
        <v>865</v>
      </c>
      <c r="D164" s="406">
        <v>160</v>
      </c>
      <c r="E164" s="406" t="s">
        <v>223</v>
      </c>
      <c r="F164" s="476"/>
      <c r="G164" s="407">
        <f t="shared" si="14"/>
        <v>0</v>
      </c>
    </row>
    <row r="165" spans="1:9" x14ac:dyDescent="0.2">
      <c r="A165" s="406">
        <f t="shared" si="13"/>
        <v>27</v>
      </c>
      <c r="B165" s="406" t="s">
        <v>866</v>
      </c>
      <c r="C165" s="405" t="s">
        <v>867</v>
      </c>
      <c r="D165" s="406">
        <v>8</v>
      </c>
      <c r="E165" s="406" t="s">
        <v>303</v>
      </c>
      <c r="F165" s="476"/>
      <c r="G165" s="407">
        <f t="shared" si="14"/>
        <v>0</v>
      </c>
    </row>
    <row r="166" spans="1:9" x14ac:dyDescent="0.2">
      <c r="A166" s="406" t="e">
        <f>ROW(#REF!)</f>
        <v>#REF!</v>
      </c>
      <c r="B166" s="406" t="s">
        <v>868</v>
      </c>
      <c r="C166" s="405" t="s">
        <v>869</v>
      </c>
      <c r="D166" s="406">
        <v>160</v>
      </c>
      <c r="E166" s="406" t="s">
        <v>223</v>
      </c>
      <c r="F166" s="476"/>
      <c r="G166" s="407">
        <f t="shared" si="14"/>
        <v>0</v>
      </c>
    </row>
    <row r="167" spans="1:9" s="291" customFormat="1" x14ac:dyDescent="0.2">
      <c r="A167" s="406">
        <f t="shared" ref="A167:A170" si="15">ROW(A28)</f>
        <v>28</v>
      </c>
      <c r="B167" s="406"/>
      <c r="C167" s="406" t="s">
        <v>935</v>
      </c>
      <c r="D167" s="406">
        <v>16</v>
      </c>
      <c r="E167" s="406" t="s">
        <v>97</v>
      </c>
      <c r="F167" s="476"/>
      <c r="G167" s="407">
        <f t="shared" si="14"/>
        <v>0</v>
      </c>
      <c r="I167"/>
    </row>
    <row r="168" spans="1:9" s="291" customFormat="1" x14ac:dyDescent="0.2">
      <c r="A168" s="406">
        <f t="shared" si="15"/>
        <v>29</v>
      </c>
      <c r="B168" s="406"/>
      <c r="C168" s="406" t="s">
        <v>936</v>
      </c>
      <c r="D168" s="406">
        <v>8</v>
      </c>
      <c r="E168" s="406" t="s">
        <v>97</v>
      </c>
      <c r="F168" s="476"/>
      <c r="G168" s="407">
        <f t="shared" si="14"/>
        <v>0</v>
      </c>
      <c r="I168"/>
    </row>
    <row r="169" spans="1:9" s="291" customFormat="1" x14ac:dyDescent="0.2">
      <c r="A169" s="406">
        <f t="shared" si="15"/>
        <v>30</v>
      </c>
      <c r="B169" s="406"/>
      <c r="C169" s="406" t="s">
        <v>842</v>
      </c>
      <c r="D169" s="406">
        <v>2</v>
      </c>
      <c r="E169" s="406" t="s">
        <v>753</v>
      </c>
      <c r="F169" s="476"/>
      <c r="G169" s="426">
        <f t="shared" si="14"/>
        <v>0</v>
      </c>
      <c r="I169"/>
    </row>
    <row r="170" spans="1:9" s="291" customFormat="1" x14ac:dyDescent="0.2">
      <c r="A170" s="406">
        <f t="shared" si="15"/>
        <v>31</v>
      </c>
      <c r="B170" s="406"/>
      <c r="C170" s="406" t="s">
        <v>843</v>
      </c>
      <c r="D170" s="406">
        <v>2</v>
      </c>
      <c r="E170" s="406" t="s">
        <v>753</v>
      </c>
      <c r="F170" s="476"/>
      <c r="G170" s="426">
        <f t="shared" si="14"/>
        <v>0</v>
      </c>
      <c r="I170"/>
    </row>
    <row r="171" spans="1:9" s="291" customFormat="1" ht="15" x14ac:dyDescent="0.2">
      <c r="A171" s="415"/>
      <c r="B171" s="415"/>
      <c r="C171" s="136" t="s">
        <v>12</v>
      </c>
      <c r="D171" s="128"/>
      <c r="E171" s="128"/>
      <c r="F171" s="477"/>
      <c r="G171" s="129">
        <f>SUM(G139:G170)</f>
        <v>0</v>
      </c>
    </row>
    <row r="172" spans="1:9" s="291" customFormat="1" x14ac:dyDescent="0.2">
      <c r="B172" s="417"/>
      <c r="C172" s="18"/>
      <c r="D172" s="130"/>
      <c r="E172" s="130"/>
      <c r="F172" s="478"/>
      <c r="G172" s="134"/>
    </row>
    <row r="173" spans="1:9" s="291" customFormat="1" x14ac:dyDescent="0.2">
      <c r="C173" s="295"/>
      <c r="F173" s="467"/>
    </row>
    <row r="174" spans="1:9" s="291" customFormat="1" ht="15.75" x14ac:dyDescent="0.2">
      <c r="C174" s="135" t="s">
        <v>937</v>
      </c>
      <c r="F174" s="467"/>
    </row>
    <row r="175" spans="1:9" s="291" customFormat="1" x14ac:dyDescent="0.2">
      <c r="A175" s="424" t="s">
        <v>787</v>
      </c>
      <c r="B175" s="424" t="s">
        <v>92</v>
      </c>
      <c r="C175" s="427" t="s">
        <v>754</v>
      </c>
      <c r="D175" s="425" t="s">
        <v>907</v>
      </c>
      <c r="E175" s="424"/>
      <c r="F175" s="480" t="s">
        <v>789</v>
      </c>
      <c r="G175" s="425" t="s">
        <v>918</v>
      </c>
    </row>
    <row r="176" spans="1:9" s="291" customFormat="1" x14ac:dyDescent="0.2">
      <c r="A176" s="406">
        <f t="shared" ref="A176:A199" si="16">ROW(A1)</f>
        <v>1</v>
      </c>
      <c r="B176" s="406"/>
      <c r="C176" s="406" t="s">
        <v>938</v>
      </c>
      <c r="D176" s="406">
        <v>24</v>
      </c>
      <c r="E176" s="406" t="s">
        <v>303</v>
      </c>
      <c r="F176" s="476"/>
      <c r="G176" s="426">
        <f t="shared" ref="G176:G199" si="17">D176*F176</f>
        <v>0</v>
      </c>
    </row>
    <row r="177" spans="1:7" s="291" customFormat="1" x14ac:dyDescent="0.2">
      <c r="A177" s="406">
        <f t="shared" si="16"/>
        <v>2</v>
      </c>
      <c r="B177" s="406"/>
      <c r="C177" s="406" t="s">
        <v>939</v>
      </c>
      <c r="D177" s="406">
        <v>32</v>
      </c>
      <c r="E177" s="406" t="s">
        <v>303</v>
      </c>
      <c r="F177" s="476"/>
      <c r="G177" s="426">
        <f t="shared" si="17"/>
        <v>0</v>
      </c>
    </row>
    <row r="178" spans="1:7" s="291" customFormat="1" x14ac:dyDescent="0.2">
      <c r="A178" s="406">
        <f t="shared" si="16"/>
        <v>3</v>
      </c>
      <c r="B178" s="406"/>
      <c r="C178" s="406" t="s">
        <v>940</v>
      </c>
      <c r="D178" s="406">
        <v>8</v>
      </c>
      <c r="E178" s="406" t="s">
        <v>303</v>
      </c>
      <c r="F178" s="476"/>
      <c r="G178" s="426">
        <f t="shared" si="17"/>
        <v>0</v>
      </c>
    </row>
    <row r="179" spans="1:7" s="291" customFormat="1" x14ac:dyDescent="0.2">
      <c r="A179" s="406">
        <f t="shared" si="16"/>
        <v>4</v>
      </c>
      <c r="B179" s="406"/>
      <c r="C179" s="406" t="s">
        <v>941</v>
      </c>
      <c r="D179" s="406">
        <v>528</v>
      </c>
      <c r="E179" s="406" t="s">
        <v>223</v>
      </c>
      <c r="F179" s="476"/>
      <c r="G179" s="426">
        <f t="shared" si="17"/>
        <v>0</v>
      </c>
    </row>
    <row r="180" spans="1:7" s="291" customFormat="1" ht="24" x14ac:dyDescent="0.2">
      <c r="A180" s="406">
        <f t="shared" si="16"/>
        <v>5</v>
      </c>
      <c r="B180" s="406"/>
      <c r="C180" s="418" t="s">
        <v>942</v>
      </c>
      <c r="D180" s="406">
        <v>24</v>
      </c>
      <c r="E180" s="406" t="s">
        <v>303</v>
      </c>
      <c r="F180" s="476"/>
      <c r="G180" s="426">
        <f t="shared" si="17"/>
        <v>0</v>
      </c>
    </row>
    <row r="181" spans="1:7" s="291" customFormat="1" x14ac:dyDescent="0.2">
      <c r="A181" s="406">
        <f t="shared" si="16"/>
        <v>6</v>
      </c>
      <c r="B181" s="406"/>
      <c r="C181" s="406" t="s">
        <v>943</v>
      </c>
      <c r="D181" s="406">
        <v>290</v>
      </c>
      <c r="E181" s="406" t="s">
        <v>223</v>
      </c>
      <c r="F181" s="476"/>
      <c r="G181" s="426">
        <f t="shared" si="17"/>
        <v>0</v>
      </c>
    </row>
    <row r="182" spans="1:7" s="291" customFormat="1" ht="96" x14ac:dyDescent="0.2">
      <c r="A182" s="406">
        <f t="shared" si="16"/>
        <v>7</v>
      </c>
      <c r="B182" s="406"/>
      <c r="C182" s="419" t="s">
        <v>4902</v>
      </c>
      <c r="D182" s="406">
        <v>58</v>
      </c>
      <c r="E182" s="406" t="s">
        <v>303</v>
      </c>
      <c r="F182" s="476"/>
      <c r="G182" s="426">
        <f t="shared" si="17"/>
        <v>0</v>
      </c>
    </row>
    <row r="183" spans="1:7" s="291" customFormat="1" ht="60" x14ac:dyDescent="0.2">
      <c r="A183" s="406">
        <f t="shared" si="16"/>
        <v>8</v>
      </c>
      <c r="B183" s="406"/>
      <c r="C183" s="419" t="s">
        <v>944</v>
      </c>
      <c r="D183" s="406">
        <v>8</v>
      </c>
      <c r="E183" s="406" t="s">
        <v>303</v>
      </c>
      <c r="F183" s="476"/>
      <c r="G183" s="426">
        <f t="shared" si="17"/>
        <v>0</v>
      </c>
    </row>
    <row r="184" spans="1:7" ht="24" x14ac:dyDescent="0.2">
      <c r="A184" s="406">
        <f t="shared" si="16"/>
        <v>9</v>
      </c>
      <c r="B184" s="418"/>
      <c r="C184" s="418" t="s">
        <v>871</v>
      </c>
      <c r="D184" s="406">
        <v>24</v>
      </c>
      <c r="E184" s="406" t="s">
        <v>303</v>
      </c>
      <c r="F184" s="476"/>
      <c r="G184" s="407">
        <f t="shared" si="17"/>
        <v>0</v>
      </c>
    </row>
    <row r="185" spans="1:7" ht="24" x14ac:dyDescent="0.2">
      <c r="A185" s="406">
        <f t="shared" si="16"/>
        <v>10</v>
      </c>
      <c r="B185" s="418"/>
      <c r="C185" s="418" t="s">
        <v>872</v>
      </c>
      <c r="D185" s="406">
        <v>24</v>
      </c>
      <c r="E185" s="406" t="s">
        <v>303</v>
      </c>
      <c r="F185" s="476"/>
      <c r="G185" s="407">
        <f t="shared" si="17"/>
        <v>0</v>
      </c>
    </row>
    <row r="186" spans="1:7" x14ac:dyDescent="0.2">
      <c r="A186" s="406">
        <f t="shared" si="16"/>
        <v>11</v>
      </c>
      <c r="B186" s="418"/>
      <c r="C186" s="418" t="s">
        <v>873</v>
      </c>
      <c r="D186" s="406">
        <v>24</v>
      </c>
      <c r="E186" s="406" t="s">
        <v>303</v>
      </c>
      <c r="F186" s="476"/>
      <c r="G186" s="407">
        <f t="shared" si="17"/>
        <v>0</v>
      </c>
    </row>
    <row r="187" spans="1:7" x14ac:dyDescent="0.2">
      <c r="A187" s="406">
        <f t="shared" si="16"/>
        <v>12</v>
      </c>
      <c r="B187" s="405"/>
      <c r="C187" s="418" t="s">
        <v>874</v>
      </c>
      <c r="D187" s="404">
        <v>48</v>
      </c>
      <c r="E187" s="404" t="s">
        <v>303</v>
      </c>
      <c r="F187" s="476"/>
      <c r="G187" s="407">
        <f t="shared" si="17"/>
        <v>0</v>
      </c>
    </row>
    <row r="188" spans="1:7" x14ac:dyDescent="0.2">
      <c r="A188" s="406">
        <f t="shared" si="16"/>
        <v>13</v>
      </c>
      <c r="B188" s="418"/>
      <c r="C188" s="418" t="s">
        <v>875</v>
      </c>
      <c r="D188" s="406">
        <v>8</v>
      </c>
      <c r="E188" s="406" t="s">
        <v>303</v>
      </c>
      <c r="F188" s="476"/>
      <c r="G188" s="407">
        <f t="shared" si="17"/>
        <v>0</v>
      </c>
    </row>
    <row r="189" spans="1:7" x14ac:dyDescent="0.2">
      <c r="A189" s="406">
        <f t="shared" si="16"/>
        <v>14</v>
      </c>
      <c r="B189" s="405"/>
      <c r="C189" s="419" t="s">
        <v>4905</v>
      </c>
      <c r="D189" s="406">
        <v>1008</v>
      </c>
      <c r="E189" s="404" t="s">
        <v>223</v>
      </c>
      <c r="F189" s="476"/>
      <c r="G189" s="407">
        <f t="shared" si="17"/>
        <v>0</v>
      </c>
    </row>
    <row r="190" spans="1:7" x14ac:dyDescent="0.2">
      <c r="A190" s="406">
        <f t="shared" si="16"/>
        <v>15</v>
      </c>
      <c r="B190" s="405"/>
      <c r="C190" s="418" t="s">
        <v>876</v>
      </c>
      <c r="D190" s="404">
        <v>48</v>
      </c>
      <c r="E190" s="404" t="s">
        <v>303</v>
      </c>
      <c r="F190" s="476"/>
      <c r="G190" s="407">
        <f t="shared" si="17"/>
        <v>0</v>
      </c>
    </row>
    <row r="191" spans="1:7" x14ac:dyDescent="0.2">
      <c r="A191" s="406">
        <f t="shared" si="16"/>
        <v>16</v>
      </c>
      <c r="B191" s="418"/>
      <c r="C191" s="418" t="s">
        <v>945</v>
      </c>
      <c r="D191" s="420">
        <v>8</v>
      </c>
      <c r="E191" s="420" t="s">
        <v>303</v>
      </c>
      <c r="F191" s="479"/>
      <c r="G191" s="428">
        <f t="shared" si="17"/>
        <v>0</v>
      </c>
    </row>
    <row r="192" spans="1:7" x14ac:dyDescent="0.2">
      <c r="A192" s="406">
        <f t="shared" si="16"/>
        <v>17</v>
      </c>
      <c r="B192" s="418"/>
      <c r="C192" s="418" t="s">
        <v>946</v>
      </c>
      <c r="D192" s="420">
        <v>8</v>
      </c>
      <c r="E192" s="420" t="s">
        <v>303</v>
      </c>
      <c r="F192" s="479"/>
      <c r="G192" s="428">
        <f t="shared" si="17"/>
        <v>0</v>
      </c>
    </row>
    <row r="193" spans="1:7" ht="24" x14ac:dyDescent="0.2">
      <c r="A193" s="406">
        <f t="shared" si="16"/>
        <v>18</v>
      </c>
      <c r="B193" s="418"/>
      <c r="C193" s="418" t="s">
        <v>880</v>
      </c>
      <c r="D193" s="420">
        <v>8</v>
      </c>
      <c r="E193" s="420" t="s">
        <v>303</v>
      </c>
      <c r="F193" s="479"/>
      <c r="G193" s="428">
        <f t="shared" si="17"/>
        <v>0</v>
      </c>
    </row>
    <row r="194" spans="1:7" x14ac:dyDescent="0.2">
      <c r="A194" s="406">
        <f t="shared" si="16"/>
        <v>19</v>
      </c>
      <c r="B194" s="418"/>
      <c r="C194" s="418" t="s">
        <v>881</v>
      </c>
      <c r="D194" s="420">
        <v>8</v>
      </c>
      <c r="E194" s="420" t="s">
        <v>303</v>
      </c>
      <c r="F194" s="479"/>
      <c r="G194" s="428">
        <f t="shared" si="17"/>
        <v>0</v>
      </c>
    </row>
    <row r="195" spans="1:7" x14ac:dyDescent="0.2">
      <c r="A195" s="406">
        <f t="shared" si="16"/>
        <v>20</v>
      </c>
      <c r="B195" s="418"/>
      <c r="C195" s="418" t="s">
        <v>882</v>
      </c>
      <c r="D195" s="420">
        <v>8</v>
      </c>
      <c r="E195" s="420" t="s">
        <v>303</v>
      </c>
      <c r="F195" s="479"/>
      <c r="G195" s="428">
        <f t="shared" si="17"/>
        <v>0</v>
      </c>
    </row>
    <row r="196" spans="1:7" x14ac:dyDescent="0.2">
      <c r="A196" s="406">
        <f t="shared" si="16"/>
        <v>21</v>
      </c>
      <c r="B196" s="418"/>
      <c r="C196" s="418" t="s">
        <v>883</v>
      </c>
      <c r="D196" s="420">
        <v>8</v>
      </c>
      <c r="E196" s="420" t="s">
        <v>303</v>
      </c>
      <c r="F196" s="479"/>
      <c r="G196" s="428">
        <f t="shared" si="17"/>
        <v>0</v>
      </c>
    </row>
    <row r="197" spans="1:7" x14ac:dyDescent="0.2">
      <c r="A197" s="406">
        <f t="shared" si="16"/>
        <v>22</v>
      </c>
      <c r="B197" s="405"/>
      <c r="C197" s="418" t="s">
        <v>884</v>
      </c>
      <c r="D197" s="420">
        <v>8</v>
      </c>
      <c r="E197" s="420" t="s">
        <v>303</v>
      </c>
      <c r="F197" s="479"/>
      <c r="G197" s="407">
        <f t="shared" si="17"/>
        <v>0</v>
      </c>
    </row>
    <row r="198" spans="1:7" ht="228" x14ac:dyDescent="0.2">
      <c r="A198" s="406">
        <f t="shared" si="16"/>
        <v>23</v>
      </c>
      <c r="B198" s="418"/>
      <c r="C198" s="418" t="s">
        <v>947</v>
      </c>
      <c r="D198" s="420">
        <v>16</v>
      </c>
      <c r="E198" s="420" t="s">
        <v>303</v>
      </c>
      <c r="F198" s="479"/>
      <c r="G198" s="428">
        <f t="shared" si="17"/>
        <v>0</v>
      </c>
    </row>
    <row r="199" spans="1:7" ht="372" x14ac:dyDescent="0.2">
      <c r="A199" s="406">
        <f t="shared" si="16"/>
        <v>24</v>
      </c>
      <c r="B199" s="418"/>
      <c r="C199" s="418" t="s">
        <v>948</v>
      </c>
      <c r="D199" s="420">
        <v>8</v>
      </c>
      <c r="E199" s="420" t="s">
        <v>303</v>
      </c>
      <c r="F199" s="479"/>
      <c r="G199" s="428">
        <f t="shared" si="17"/>
        <v>0</v>
      </c>
    </row>
    <row r="200" spans="1:7" s="291" customFormat="1" ht="15" x14ac:dyDescent="0.2">
      <c r="A200" s="415"/>
      <c r="B200" s="415"/>
      <c r="C200" s="136" t="s">
        <v>12</v>
      </c>
      <c r="D200" s="128"/>
      <c r="E200" s="128"/>
      <c r="F200" s="477"/>
      <c r="G200" s="129">
        <f>SUM(G176:G199)</f>
        <v>0</v>
      </c>
    </row>
    <row r="201" spans="1:7" s="291" customFormat="1" x14ac:dyDescent="0.2">
      <c r="B201" s="417"/>
      <c r="C201" s="18"/>
      <c r="D201" s="130"/>
      <c r="E201" s="130"/>
      <c r="F201" s="478"/>
      <c r="G201" s="134"/>
    </row>
    <row r="202" spans="1:7" x14ac:dyDescent="0.2">
      <c r="B202" s="412"/>
      <c r="C202" s="73"/>
      <c r="D202" s="404"/>
      <c r="E202" s="82"/>
      <c r="F202" s="474"/>
      <c r="G202" s="127"/>
    </row>
    <row r="203" spans="1:7" ht="15.75" x14ac:dyDescent="0.25">
      <c r="B203"/>
      <c r="C203" s="83" t="s">
        <v>949</v>
      </c>
      <c r="D203"/>
      <c r="E203"/>
      <c r="F203" s="482"/>
      <c r="G203"/>
    </row>
    <row r="204" spans="1:7" x14ac:dyDescent="0.2">
      <c r="A204" s="400" t="s">
        <v>787</v>
      </c>
      <c r="B204" s="400" t="s">
        <v>92</v>
      </c>
      <c r="C204" s="401" t="s">
        <v>754</v>
      </c>
      <c r="D204" s="402" t="s">
        <v>95</v>
      </c>
      <c r="E204" s="400" t="s">
        <v>788</v>
      </c>
      <c r="F204" s="475" t="s">
        <v>789</v>
      </c>
      <c r="G204" s="403" t="s">
        <v>12</v>
      </c>
    </row>
    <row r="205" spans="1:7" x14ac:dyDescent="0.2">
      <c r="A205" s="404">
        <f t="shared" ref="A205:A214" si="18">ROW(A1)</f>
        <v>1</v>
      </c>
      <c r="B205" s="404"/>
      <c r="C205" s="404" t="s">
        <v>842</v>
      </c>
      <c r="D205" s="404">
        <v>2</v>
      </c>
      <c r="E205" s="404" t="s">
        <v>753</v>
      </c>
      <c r="F205" s="472"/>
      <c r="G205" s="407">
        <f t="shared" ref="G205:G214" si="19">D205*F205</f>
        <v>0</v>
      </c>
    </row>
    <row r="206" spans="1:7" x14ac:dyDescent="0.2">
      <c r="A206" s="404">
        <f t="shared" si="18"/>
        <v>2</v>
      </c>
      <c r="B206" s="404"/>
      <c r="C206" s="404" t="s">
        <v>843</v>
      </c>
      <c r="D206" s="404">
        <v>2</v>
      </c>
      <c r="E206" s="404" t="s">
        <v>753</v>
      </c>
      <c r="F206" s="472"/>
      <c r="G206" s="407">
        <f t="shared" si="19"/>
        <v>0</v>
      </c>
    </row>
    <row r="207" spans="1:7" x14ac:dyDescent="0.2">
      <c r="A207" s="404">
        <f t="shared" si="18"/>
        <v>3</v>
      </c>
      <c r="B207" s="404" t="s">
        <v>950</v>
      </c>
      <c r="C207" s="404" t="s">
        <v>951</v>
      </c>
      <c r="D207" s="404">
        <v>4</v>
      </c>
      <c r="E207" s="404" t="s">
        <v>303</v>
      </c>
      <c r="F207" s="472"/>
      <c r="G207" s="407">
        <f t="shared" si="19"/>
        <v>0</v>
      </c>
    </row>
    <row r="208" spans="1:7" x14ac:dyDescent="0.2">
      <c r="A208" s="404">
        <f t="shared" si="18"/>
        <v>4</v>
      </c>
      <c r="B208" s="404" t="s">
        <v>952</v>
      </c>
      <c r="C208" s="404" t="s">
        <v>953</v>
      </c>
      <c r="D208" s="404">
        <v>4</v>
      </c>
      <c r="E208" s="404" t="s">
        <v>303</v>
      </c>
      <c r="F208" s="472"/>
      <c r="G208" s="407">
        <f t="shared" si="19"/>
        <v>0</v>
      </c>
    </row>
    <row r="209" spans="1:7" x14ac:dyDescent="0.2">
      <c r="A209" s="404">
        <f t="shared" si="18"/>
        <v>5</v>
      </c>
      <c r="B209" s="404" t="s">
        <v>954</v>
      </c>
      <c r="C209" s="404" t="s">
        <v>955</v>
      </c>
      <c r="D209" s="404">
        <v>4</v>
      </c>
      <c r="E209" s="404" t="s">
        <v>303</v>
      </c>
      <c r="F209" s="472"/>
      <c r="G209" s="407">
        <f t="shared" si="19"/>
        <v>0</v>
      </c>
    </row>
    <row r="210" spans="1:7" x14ac:dyDescent="0.2">
      <c r="A210" s="404">
        <f t="shared" si="18"/>
        <v>6</v>
      </c>
      <c r="B210" s="404" t="s">
        <v>956</v>
      </c>
      <c r="C210" s="404" t="s">
        <v>957</v>
      </c>
      <c r="D210" s="404">
        <v>4</v>
      </c>
      <c r="E210" s="404" t="s">
        <v>303</v>
      </c>
      <c r="F210" s="472"/>
      <c r="G210" s="407">
        <f t="shared" si="19"/>
        <v>0</v>
      </c>
    </row>
    <row r="211" spans="1:7" x14ac:dyDescent="0.2">
      <c r="A211" s="404">
        <f t="shared" si="18"/>
        <v>7</v>
      </c>
      <c r="B211" s="404" t="s">
        <v>958</v>
      </c>
      <c r="C211" s="404" t="s">
        <v>959</v>
      </c>
      <c r="D211" s="404">
        <v>4</v>
      </c>
      <c r="E211" s="404" t="s">
        <v>303</v>
      </c>
      <c r="F211" s="472"/>
      <c r="G211" s="407">
        <f t="shared" si="19"/>
        <v>0</v>
      </c>
    </row>
    <row r="212" spans="1:7" x14ac:dyDescent="0.2">
      <c r="A212" s="404">
        <f t="shared" si="18"/>
        <v>8</v>
      </c>
      <c r="B212" s="404" t="s">
        <v>960</v>
      </c>
      <c r="C212" s="404" t="s">
        <v>961</v>
      </c>
      <c r="D212" s="404">
        <v>1</v>
      </c>
      <c r="E212" s="404" t="s">
        <v>303</v>
      </c>
      <c r="F212" s="472"/>
      <c r="G212" s="407">
        <f t="shared" si="19"/>
        <v>0</v>
      </c>
    </row>
    <row r="213" spans="1:7" x14ac:dyDescent="0.2">
      <c r="A213" s="404">
        <f t="shared" si="18"/>
        <v>9</v>
      </c>
      <c r="B213" s="404"/>
      <c r="C213" s="404" t="s">
        <v>962</v>
      </c>
      <c r="D213" s="404">
        <v>1</v>
      </c>
      <c r="E213" s="404" t="s">
        <v>97</v>
      </c>
      <c r="F213" s="472"/>
      <c r="G213" s="407">
        <f t="shared" si="19"/>
        <v>0</v>
      </c>
    </row>
    <row r="214" spans="1:7" x14ac:dyDescent="0.2">
      <c r="A214" s="404">
        <f t="shared" si="18"/>
        <v>10</v>
      </c>
      <c r="B214" s="404" t="s">
        <v>862</v>
      </c>
      <c r="C214" s="404" t="s">
        <v>863</v>
      </c>
      <c r="D214" s="404">
        <v>1</v>
      </c>
      <c r="E214" s="404" t="s">
        <v>303</v>
      </c>
      <c r="F214" s="472"/>
      <c r="G214" s="407">
        <f t="shared" si="19"/>
        <v>0</v>
      </c>
    </row>
    <row r="215" spans="1:7" ht="36" x14ac:dyDescent="0.2">
      <c r="A215" s="404"/>
      <c r="B215" s="422"/>
      <c r="C215" s="399" t="s">
        <v>963</v>
      </c>
      <c r="D215" s="404"/>
      <c r="E215" s="404"/>
      <c r="F215" s="472"/>
      <c r="G215" s="423"/>
    </row>
    <row r="216" spans="1:7" ht="15" x14ac:dyDescent="0.25">
      <c r="A216" s="409"/>
      <c r="B216" s="410"/>
      <c r="C216" s="137" t="s">
        <v>12</v>
      </c>
      <c r="D216" s="125"/>
      <c r="E216" s="125"/>
      <c r="F216" s="473"/>
      <c r="G216" s="411">
        <f>SUM(G205:G214)</f>
        <v>0</v>
      </c>
    </row>
    <row r="217" spans="1:7" x14ac:dyDescent="0.2">
      <c r="B217" s="412"/>
      <c r="C217" s="73"/>
      <c r="D217" s="82"/>
      <c r="E217" s="82"/>
      <c r="F217" s="474"/>
      <c r="G217" s="413"/>
    </row>
    <row r="218" spans="1:7" x14ac:dyDescent="0.2">
      <c r="B218"/>
      <c r="C218"/>
      <c r="D218"/>
      <c r="E218"/>
      <c r="F218" s="482"/>
      <c r="G218"/>
    </row>
    <row r="219" spans="1:7" ht="15.75" x14ac:dyDescent="0.25">
      <c r="B219"/>
      <c r="C219" s="83" t="s">
        <v>964</v>
      </c>
      <c r="D219"/>
      <c r="E219"/>
      <c r="F219" s="482"/>
      <c r="G219"/>
    </row>
    <row r="220" spans="1:7" x14ac:dyDescent="0.2">
      <c r="A220" s="400" t="s">
        <v>787</v>
      </c>
      <c r="B220" s="400" t="s">
        <v>92</v>
      </c>
      <c r="C220" s="401" t="s">
        <v>754</v>
      </c>
      <c r="D220" s="402" t="s">
        <v>95</v>
      </c>
      <c r="E220" s="400" t="s">
        <v>788</v>
      </c>
      <c r="F220" s="475" t="s">
        <v>789</v>
      </c>
      <c r="G220" s="403" t="s">
        <v>12</v>
      </c>
    </row>
    <row r="221" spans="1:7" ht="276" x14ac:dyDescent="0.2">
      <c r="A221" s="406">
        <f>ROW(A1)</f>
        <v>1</v>
      </c>
      <c r="B221" s="418" t="s">
        <v>965</v>
      </c>
      <c r="C221" s="418" t="s">
        <v>966</v>
      </c>
      <c r="D221" s="406">
        <v>4</v>
      </c>
      <c r="E221" s="406" t="s">
        <v>303</v>
      </c>
      <c r="F221" s="476"/>
      <c r="G221" s="428">
        <f t="shared" ref="G221:G223" si="20">D221*F221</f>
        <v>0</v>
      </c>
    </row>
    <row r="222" spans="1:7" x14ac:dyDescent="0.2">
      <c r="A222" s="406">
        <f>ROW(A2)</f>
        <v>2</v>
      </c>
      <c r="B222" s="406"/>
      <c r="C222" s="405" t="s">
        <v>967</v>
      </c>
      <c r="D222" s="406">
        <v>8</v>
      </c>
      <c r="E222" s="406" t="s">
        <v>303</v>
      </c>
      <c r="F222" s="476"/>
      <c r="G222" s="407">
        <f t="shared" si="20"/>
        <v>0</v>
      </c>
    </row>
    <row r="223" spans="1:7" x14ac:dyDescent="0.2">
      <c r="A223" s="406">
        <f>ROW(A3)</f>
        <v>3</v>
      </c>
      <c r="B223" s="406"/>
      <c r="C223" s="405" t="s">
        <v>968</v>
      </c>
      <c r="D223" s="406">
        <v>8</v>
      </c>
      <c r="E223" s="406" t="s">
        <v>303</v>
      </c>
      <c r="F223" s="476"/>
      <c r="G223" s="407">
        <f t="shared" si="20"/>
        <v>0</v>
      </c>
    </row>
    <row r="224" spans="1:7" ht="36" x14ac:dyDescent="0.2">
      <c r="A224" s="404"/>
      <c r="B224" s="422"/>
      <c r="C224" s="399" t="s">
        <v>969</v>
      </c>
      <c r="D224" s="404"/>
      <c r="E224" s="404"/>
      <c r="F224" s="472"/>
      <c r="G224" s="423"/>
    </row>
    <row r="225" spans="1:7" ht="15" x14ac:dyDescent="0.25">
      <c r="A225" s="409"/>
      <c r="B225" s="410"/>
      <c r="C225" s="137" t="s">
        <v>12</v>
      </c>
      <c r="D225" s="125"/>
      <c r="E225" s="125"/>
      <c r="F225" s="473"/>
      <c r="G225" s="411">
        <f>SUM(G221:G223)</f>
        <v>0</v>
      </c>
    </row>
    <row r="226" spans="1:7" x14ac:dyDescent="0.2">
      <c r="B226" s="412"/>
      <c r="C226" s="73"/>
      <c r="D226" s="82"/>
      <c r="E226" s="82"/>
      <c r="F226" s="474"/>
      <c r="G226" s="413"/>
    </row>
    <row r="227" spans="1:7" x14ac:dyDescent="0.2">
      <c r="F227" s="467"/>
    </row>
    <row r="228" spans="1:7" ht="15.75" x14ac:dyDescent="0.25">
      <c r="B228"/>
      <c r="C228" s="83" t="s">
        <v>970</v>
      </c>
      <c r="D228"/>
      <c r="E228"/>
      <c r="F228" s="471"/>
      <c r="G228"/>
    </row>
    <row r="229" spans="1:7" x14ac:dyDescent="0.2">
      <c r="A229" s="400" t="s">
        <v>787</v>
      </c>
      <c r="B229" s="400" t="s">
        <v>92</v>
      </c>
      <c r="C229" s="400" t="s">
        <v>754</v>
      </c>
      <c r="D229" s="400"/>
      <c r="E229" s="402" t="s">
        <v>907</v>
      </c>
      <c r="F229" s="483" t="s">
        <v>789</v>
      </c>
      <c r="G229" s="402" t="s">
        <v>12</v>
      </c>
    </row>
    <row r="230" spans="1:7" x14ac:dyDescent="0.2">
      <c r="A230" s="404">
        <f t="shared" ref="A230:A244" si="21">ROW(A1)</f>
        <v>1</v>
      </c>
      <c r="B230" s="404" t="s">
        <v>971</v>
      </c>
      <c r="C230" s="404" t="s">
        <v>972</v>
      </c>
      <c r="D230" s="404">
        <v>172</v>
      </c>
      <c r="E230" s="404" t="s">
        <v>223</v>
      </c>
      <c r="F230" s="471"/>
      <c r="G230" s="423">
        <f t="shared" ref="G230:G244" si="22">D230*F230</f>
        <v>0</v>
      </c>
    </row>
    <row r="231" spans="1:7" x14ac:dyDescent="0.2">
      <c r="A231" s="404">
        <f t="shared" si="21"/>
        <v>2</v>
      </c>
      <c r="B231" s="404" t="s">
        <v>891</v>
      </c>
      <c r="C231" s="404" t="s">
        <v>973</v>
      </c>
      <c r="D231" s="404">
        <v>172</v>
      </c>
      <c r="E231" s="404" t="s">
        <v>223</v>
      </c>
      <c r="F231" s="471"/>
      <c r="G231" s="423">
        <f t="shared" si="22"/>
        <v>0</v>
      </c>
    </row>
    <row r="232" spans="1:7" x14ac:dyDescent="0.2">
      <c r="A232" s="404">
        <f t="shared" si="21"/>
        <v>3</v>
      </c>
      <c r="B232" s="404" t="s">
        <v>893</v>
      </c>
      <c r="C232" s="404" t="s">
        <v>894</v>
      </c>
      <c r="D232" s="404">
        <v>16</v>
      </c>
      <c r="E232" s="404" t="s">
        <v>303</v>
      </c>
      <c r="F232" s="471"/>
      <c r="G232" s="423">
        <f t="shared" si="22"/>
        <v>0</v>
      </c>
    </row>
    <row r="233" spans="1:7" x14ac:dyDescent="0.2">
      <c r="A233" s="404">
        <f t="shared" si="21"/>
        <v>4</v>
      </c>
      <c r="B233" s="404" t="s">
        <v>974</v>
      </c>
      <c r="C233" s="404" t="s">
        <v>975</v>
      </c>
      <c r="D233" s="404">
        <v>16</v>
      </c>
      <c r="E233" s="404" t="s">
        <v>303</v>
      </c>
      <c r="F233" s="471"/>
      <c r="G233" s="423">
        <f t="shared" si="22"/>
        <v>0</v>
      </c>
    </row>
    <row r="234" spans="1:7" x14ac:dyDescent="0.2">
      <c r="A234" s="404">
        <f t="shared" si="21"/>
        <v>5</v>
      </c>
      <c r="B234" s="404" t="s">
        <v>976</v>
      </c>
      <c r="C234" s="404" t="s">
        <v>977</v>
      </c>
      <c r="D234" s="404">
        <v>2</v>
      </c>
      <c r="E234" s="404" t="s">
        <v>303</v>
      </c>
      <c r="F234" s="471"/>
      <c r="G234" s="423">
        <f t="shared" si="22"/>
        <v>0</v>
      </c>
    </row>
    <row r="235" spans="1:7" x14ac:dyDescent="0.2">
      <c r="A235" s="404">
        <f t="shared" si="21"/>
        <v>6</v>
      </c>
      <c r="B235" s="404"/>
      <c r="C235" s="404" t="s">
        <v>978</v>
      </c>
      <c r="D235" s="404">
        <v>2</v>
      </c>
      <c r="E235" s="404" t="s">
        <v>303</v>
      </c>
      <c r="F235" s="471"/>
      <c r="G235" s="423">
        <f t="shared" si="22"/>
        <v>0</v>
      </c>
    </row>
    <row r="236" spans="1:7" x14ac:dyDescent="0.2">
      <c r="A236" s="404">
        <f t="shared" si="21"/>
        <v>7</v>
      </c>
      <c r="B236" s="404" t="s">
        <v>979</v>
      </c>
      <c r="C236" s="404" t="s">
        <v>980</v>
      </c>
      <c r="D236" s="404">
        <v>2</v>
      </c>
      <c r="E236" s="404" t="s">
        <v>97</v>
      </c>
      <c r="F236" s="471"/>
      <c r="G236" s="423">
        <f t="shared" si="22"/>
        <v>0</v>
      </c>
    </row>
    <row r="237" spans="1:7" x14ac:dyDescent="0.2">
      <c r="A237" s="404">
        <f t="shared" si="21"/>
        <v>8</v>
      </c>
      <c r="B237" s="404" t="s">
        <v>981</v>
      </c>
      <c r="C237" s="404" t="s">
        <v>982</v>
      </c>
      <c r="D237" s="404">
        <v>2</v>
      </c>
      <c r="E237" s="404" t="s">
        <v>303</v>
      </c>
      <c r="F237" s="471"/>
      <c r="G237" s="423">
        <f t="shared" si="22"/>
        <v>0</v>
      </c>
    </row>
    <row r="238" spans="1:7" x14ac:dyDescent="0.2">
      <c r="A238" s="404">
        <f t="shared" si="21"/>
        <v>9</v>
      </c>
      <c r="B238" s="404" t="s">
        <v>983</v>
      </c>
      <c r="C238" s="404" t="s">
        <v>984</v>
      </c>
      <c r="D238" s="404">
        <v>1</v>
      </c>
      <c r="E238" s="404" t="s">
        <v>303</v>
      </c>
      <c r="F238" s="471"/>
      <c r="G238" s="423">
        <f t="shared" si="22"/>
        <v>0</v>
      </c>
    </row>
    <row r="239" spans="1:7" x14ac:dyDescent="0.2">
      <c r="A239" s="404">
        <f t="shared" si="21"/>
        <v>10</v>
      </c>
      <c r="B239" s="404" t="s">
        <v>985</v>
      </c>
      <c r="C239" s="404" t="s">
        <v>986</v>
      </c>
      <c r="D239" s="404">
        <v>2</v>
      </c>
      <c r="E239" s="404" t="s">
        <v>303</v>
      </c>
      <c r="F239" s="471"/>
      <c r="G239" s="423">
        <f t="shared" si="22"/>
        <v>0</v>
      </c>
    </row>
    <row r="240" spans="1:7" x14ac:dyDescent="0.2">
      <c r="A240" s="404">
        <f t="shared" si="21"/>
        <v>11</v>
      </c>
      <c r="B240" s="404" t="s">
        <v>987</v>
      </c>
      <c r="C240" s="404" t="s">
        <v>988</v>
      </c>
      <c r="D240" s="404">
        <v>2</v>
      </c>
      <c r="E240" s="404" t="s">
        <v>303</v>
      </c>
      <c r="F240" s="471"/>
      <c r="G240" s="423">
        <f t="shared" si="22"/>
        <v>0</v>
      </c>
    </row>
    <row r="241" spans="1:7" x14ac:dyDescent="0.2">
      <c r="A241" s="404">
        <f t="shared" si="21"/>
        <v>12</v>
      </c>
      <c r="B241" s="404" t="s">
        <v>989</v>
      </c>
      <c r="C241" s="404" t="s">
        <v>990</v>
      </c>
      <c r="D241" s="404">
        <v>2</v>
      </c>
      <c r="E241" s="404" t="s">
        <v>303</v>
      </c>
      <c r="F241" s="471"/>
      <c r="G241" s="423">
        <f t="shared" si="22"/>
        <v>0</v>
      </c>
    </row>
    <row r="242" spans="1:7" x14ac:dyDescent="0.2">
      <c r="A242" s="404">
        <f t="shared" si="21"/>
        <v>13</v>
      </c>
      <c r="B242" s="404"/>
      <c r="C242" s="404" t="s">
        <v>991</v>
      </c>
      <c r="D242" s="404">
        <v>2</v>
      </c>
      <c r="E242" s="404" t="s">
        <v>97</v>
      </c>
      <c r="F242" s="471"/>
      <c r="G242" s="423">
        <f t="shared" si="22"/>
        <v>0</v>
      </c>
    </row>
    <row r="243" spans="1:7" x14ac:dyDescent="0.2">
      <c r="A243" s="404">
        <f t="shared" si="21"/>
        <v>14</v>
      </c>
      <c r="B243" s="404" t="s">
        <v>862</v>
      </c>
      <c r="C243" s="404" t="s">
        <v>863</v>
      </c>
      <c r="D243" s="404">
        <v>1</v>
      </c>
      <c r="E243" s="404" t="s">
        <v>303</v>
      </c>
      <c r="F243" s="471"/>
      <c r="G243" s="423">
        <f t="shared" si="22"/>
        <v>0</v>
      </c>
    </row>
    <row r="244" spans="1:7" x14ac:dyDescent="0.2">
      <c r="A244" s="404">
        <f t="shared" si="21"/>
        <v>15</v>
      </c>
      <c r="B244" s="418"/>
      <c r="C244" s="418" t="s">
        <v>992</v>
      </c>
      <c r="D244" s="404">
        <v>2</v>
      </c>
      <c r="E244" s="404" t="s">
        <v>303</v>
      </c>
      <c r="F244" s="471"/>
      <c r="G244" s="423">
        <f t="shared" si="22"/>
        <v>0</v>
      </c>
    </row>
    <row r="245" spans="1:7" ht="15" x14ac:dyDescent="0.25">
      <c r="A245" s="409"/>
      <c r="B245" s="410"/>
      <c r="C245" s="137" t="s">
        <v>12</v>
      </c>
      <c r="D245" s="125"/>
      <c r="E245" s="125"/>
      <c r="F245" s="484"/>
      <c r="G245" s="126">
        <f>SUM(G230:G244)</f>
        <v>0</v>
      </c>
    </row>
    <row r="246" spans="1:7" x14ac:dyDescent="0.2">
      <c r="B246" s="412"/>
      <c r="C246" s="73"/>
      <c r="D246" s="82"/>
      <c r="E246" s="82"/>
      <c r="F246" s="471"/>
      <c r="G246" s="127"/>
    </row>
    <row r="247" spans="1:7" x14ac:dyDescent="0.2">
      <c r="B247"/>
      <c r="C247"/>
      <c r="D247"/>
      <c r="E247"/>
      <c r="F247" s="471"/>
      <c r="G247"/>
    </row>
    <row r="248" spans="1:7" ht="15.75" x14ac:dyDescent="0.25">
      <c r="B248"/>
      <c r="C248" s="83" t="s">
        <v>993</v>
      </c>
      <c r="D248"/>
      <c r="E248"/>
      <c r="F248" s="471"/>
      <c r="G248"/>
    </row>
    <row r="249" spans="1:7" x14ac:dyDescent="0.2">
      <c r="A249" s="400" t="s">
        <v>787</v>
      </c>
      <c r="B249" s="400" t="s">
        <v>92</v>
      </c>
      <c r="C249" s="400" t="s">
        <v>754</v>
      </c>
      <c r="D249" s="400"/>
      <c r="E249" s="402" t="s">
        <v>907</v>
      </c>
      <c r="F249" s="483" t="s">
        <v>789</v>
      </c>
      <c r="G249" s="402" t="s">
        <v>12</v>
      </c>
    </row>
    <row r="250" spans="1:7" ht="120" x14ac:dyDescent="0.2">
      <c r="A250" s="406">
        <f t="shared" ref="A250:A258" si="23">ROW(A1)</f>
        <v>1</v>
      </c>
      <c r="B250" s="418"/>
      <c r="C250" s="418" t="s">
        <v>994</v>
      </c>
      <c r="D250" s="406">
        <v>1</v>
      </c>
      <c r="E250" s="406" t="s">
        <v>303</v>
      </c>
      <c r="F250" s="485"/>
      <c r="G250" s="426">
        <f t="shared" ref="G250:G258" si="24">D250*F250</f>
        <v>0</v>
      </c>
    </row>
    <row r="251" spans="1:7" x14ac:dyDescent="0.2">
      <c r="A251" s="406">
        <f t="shared" si="23"/>
        <v>2</v>
      </c>
      <c r="B251" s="418"/>
      <c r="C251" s="418" t="s">
        <v>995</v>
      </c>
      <c r="D251" s="406">
        <v>2</v>
      </c>
      <c r="E251" s="406" t="s">
        <v>303</v>
      </c>
      <c r="F251" s="485"/>
      <c r="G251" s="426">
        <f t="shared" si="24"/>
        <v>0</v>
      </c>
    </row>
    <row r="252" spans="1:7" x14ac:dyDescent="0.2">
      <c r="A252" s="406">
        <f t="shared" si="23"/>
        <v>3</v>
      </c>
      <c r="B252" s="406"/>
      <c r="C252" s="406" t="s">
        <v>996</v>
      </c>
      <c r="D252" s="406">
        <v>2</v>
      </c>
      <c r="E252" s="406" t="s">
        <v>303</v>
      </c>
      <c r="F252" s="485"/>
      <c r="G252" s="426">
        <f t="shared" si="24"/>
        <v>0</v>
      </c>
    </row>
    <row r="253" spans="1:7" x14ac:dyDescent="0.2">
      <c r="A253" s="406">
        <f t="shared" si="23"/>
        <v>4</v>
      </c>
      <c r="B253" s="406"/>
      <c r="C253" s="406" t="s">
        <v>997</v>
      </c>
      <c r="D253" s="406">
        <v>2</v>
      </c>
      <c r="E253" s="406" t="s">
        <v>303</v>
      </c>
      <c r="F253" s="485"/>
      <c r="G253" s="426">
        <f t="shared" si="24"/>
        <v>0</v>
      </c>
    </row>
    <row r="254" spans="1:7" x14ac:dyDescent="0.2">
      <c r="A254" s="406">
        <f t="shared" si="23"/>
        <v>5</v>
      </c>
      <c r="B254" s="418"/>
      <c r="C254" s="418" t="s">
        <v>998</v>
      </c>
      <c r="D254" s="406">
        <v>2</v>
      </c>
      <c r="E254" s="406" t="s">
        <v>303</v>
      </c>
      <c r="F254" s="485"/>
      <c r="G254" s="426">
        <f t="shared" si="24"/>
        <v>0</v>
      </c>
    </row>
    <row r="255" spans="1:7" x14ac:dyDescent="0.2">
      <c r="A255" s="406">
        <f t="shared" si="23"/>
        <v>6</v>
      </c>
      <c r="B255" s="406"/>
      <c r="C255" s="419" t="s">
        <v>4907</v>
      </c>
      <c r="D255" s="420">
        <v>172</v>
      </c>
      <c r="E255" s="406" t="s">
        <v>223</v>
      </c>
      <c r="F255" s="476"/>
      <c r="G255" s="428">
        <f>D255*F255</f>
        <v>0</v>
      </c>
    </row>
    <row r="256" spans="1:7" x14ac:dyDescent="0.2">
      <c r="A256" s="406">
        <f t="shared" si="23"/>
        <v>7</v>
      </c>
      <c r="B256" s="406"/>
      <c r="C256" s="419" t="s">
        <v>4908</v>
      </c>
      <c r="D256" s="420">
        <v>172</v>
      </c>
      <c r="E256" s="406" t="s">
        <v>223</v>
      </c>
      <c r="F256" s="476"/>
      <c r="G256" s="428">
        <f>D256*F256</f>
        <v>0</v>
      </c>
    </row>
    <row r="257" spans="1:7" ht="24" x14ac:dyDescent="0.2">
      <c r="A257" s="406">
        <f t="shared" si="23"/>
        <v>8</v>
      </c>
      <c r="B257" s="418"/>
      <c r="C257" s="418" t="s">
        <v>999</v>
      </c>
      <c r="D257" s="406">
        <v>2</v>
      </c>
      <c r="E257" s="406" t="s">
        <v>303</v>
      </c>
      <c r="F257" s="485"/>
      <c r="G257" s="426">
        <f t="shared" si="24"/>
        <v>0</v>
      </c>
    </row>
    <row r="258" spans="1:7" x14ac:dyDescent="0.2">
      <c r="A258" s="406">
        <f t="shared" si="23"/>
        <v>9</v>
      </c>
      <c r="B258" s="418"/>
      <c r="C258" s="418" t="s">
        <v>1000</v>
      </c>
      <c r="D258" s="406">
        <v>2</v>
      </c>
      <c r="E258" s="406" t="s">
        <v>303</v>
      </c>
      <c r="F258" s="485"/>
      <c r="G258" s="426">
        <f t="shared" si="24"/>
        <v>0</v>
      </c>
    </row>
    <row r="259" spans="1:7" ht="15" x14ac:dyDescent="0.25">
      <c r="A259" s="409"/>
      <c r="B259" s="410"/>
      <c r="C259" s="137" t="s">
        <v>12</v>
      </c>
      <c r="D259" s="125"/>
      <c r="E259" s="125"/>
      <c r="F259" s="409"/>
      <c r="G259" s="126">
        <f>SUM(G250:G258)</f>
        <v>0</v>
      </c>
    </row>
    <row r="260" spans="1:7" x14ac:dyDescent="0.2">
      <c r="B260" s="412"/>
      <c r="C260" s="73"/>
      <c r="D260" s="82"/>
      <c r="E260" s="82"/>
      <c r="F260" s="397"/>
      <c r="G260" s="127"/>
    </row>
    <row r="261" spans="1:7" ht="15" x14ac:dyDescent="0.25">
      <c r="G261" s="429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4290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4917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3017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 t="s">
        <v>4918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3662</v>
      </c>
      <c r="J17" s="293" t="s">
        <v>771</v>
      </c>
      <c r="L17" s="292"/>
    </row>
    <row r="18" spans="2:12" s="291" customFormat="1" ht="18" hidden="1" customHeight="1" x14ac:dyDescent="0.2">
      <c r="B18" s="292"/>
      <c r="E18" s="670" t="s">
        <v>513</v>
      </c>
      <c r="F18" s="670"/>
      <c r="G18" s="670"/>
      <c r="H18" s="670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ROUND((SUM(BE121:BE216)),  2)</f>
        <v>0</v>
      </c>
      <c r="I33" s="304">
        <v>0.21</v>
      </c>
      <c r="J33" s="303">
        <f>ROUND(((SUM(BE121:BE216))*I33),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ROUND((SUM(BF121:BF216)),  2)</f>
        <v>0</v>
      </c>
      <c r="I34" s="304">
        <v>0.15</v>
      </c>
      <c r="J34" s="303">
        <f>ROUND(((SUM(BF121:BF216))*I34),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ROUND((SUM(BG121:BG216)),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ROUND((SUM(BH121:BH216)),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ROUND((SUM(BI121:BI216)),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4117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SO02 Administrativní budova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D.102.08 - Vzduchotechnika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 t="str">
        <f>IF(J12="","",J12)</f>
        <v>8. 12. 2023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J121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3680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3682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3684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4016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15" customHeight="1" x14ac:dyDescent="0.2">
      <c r="B108" s="292"/>
      <c r="C108" s="288" t="s">
        <v>3691</v>
      </c>
      <c r="L108" s="292"/>
    </row>
    <row r="109" spans="2:12" s="291" customFormat="1" ht="7.1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65" t="str">
        <f>E7</f>
        <v>CTIV Kyjov - SO02 Administrativní budova</v>
      </c>
      <c r="F111" s="666"/>
      <c r="G111" s="666"/>
      <c r="H111" s="666"/>
      <c r="L111" s="292"/>
    </row>
    <row r="112" spans="2:12" s="291" customFormat="1" ht="12" customHeight="1" x14ac:dyDescent="0.2">
      <c r="B112" s="292"/>
      <c r="C112" s="290" t="s">
        <v>3655</v>
      </c>
      <c r="L112" s="292"/>
    </row>
    <row r="113" spans="2:65" s="291" customFormat="1" ht="16.5" customHeight="1" x14ac:dyDescent="0.2">
      <c r="B113" s="292"/>
      <c r="E113" s="663" t="str">
        <f>E9</f>
        <v>D.102.08 - Vzduchotechnika</v>
      </c>
      <c r="F113" s="664"/>
      <c r="G113" s="664"/>
      <c r="H113" s="664"/>
      <c r="L113" s="292"/>
    </row>
    <row r="114" spans="2:65" s="291" customFormat="1" ht="7.1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3659</v>
      </c>
      <c r="F115" s="293" t="str">
        <f>F12</f>
        <v xml:space="preserve"> </v>
      </c>
      <c r="I115" s="290" t="s">
        <v>3660</v>
      </c>
      <c r="J115" s="294" t="str">
        <f>IF(J12="","",J12)</f>
        <v>8. 12. 2023</v>
      </c>
      <c r="L115" s="292"/>
    </row>
    <row r="116" spans="2:65" s="291" customFormat="1" ht="7.15" customHeight="1" x14ac:dyDescent="0.2">
      <c r="B116" s="292"/>
      <c r="L116" s="292"/>
    </row>
    <row r="117" spans="2:65" s="291" customFormat="1" ht="15.4" customHeight="1" x14ac:dyDescent="0.2">
      <c r="B117" s="292"/>
      <c r="C117" s="290" t="s">
        <v>3661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3663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3692</v>
      </c>
      <c r="D120" s="332" t="s">
        <v>3693</v>
      </c>
      <c r="E120" s="332" t="s">
        <v>3694</v>
      </c>
      <c r="F120" s="332" t="s">
        <v>1646</v>
      </c>
      <c r="G120" s="332" t="s">
        <v>94</v>
      </c>
      <c r="H120" s="332" t="s">
        <v>95</v>
      </c>
      <c r="I120" s="332" t="s">
        <v>3695</v>
      </c>
      <c r="J120" s="333" t="s">
        <v>3675</v>
      </c>
      <c r="K120" s="378" t="s">
        <v>512</v>
      </c>
      <c r="L120" s="330"/>
      <c r="M120" s="334" t="s">
        <v>771</v>
      </c>
      <c r="N120" s="335" t="s">
        <v>109</v>
      </c>
      <c r="O120" s="335" t="s">
        <v>3696</v>
      </c>
      <c r="P120" s="335" t="s">
        <v>3697</v>
      </c>
      <c r="Q120" s="335" t="s">
        <v>3698</v>
      </c>
      <c r="R120" s="335" t="s">
        <v>3699</v>
      </c>
      <c r="S120" s="335" t="s">
        <v>3700</v>
      </c>
      <c r="T120" s="335" t="s">
        <v>3701</v>
      </c>
      <c r="U120" s="336" t="s">
        <v>120</v>
      </c>
    </row>
    <row r="121" spans="2:65" s="291" customFormat="1" ht="22.9" customHeight="1" x14ac:dyDescent="0.25">
      <c r="B121" s="292"/>
      <c r="C121" s="337" t="s">
        <v>2871</v>
      </c>
      <c r="J121" s="338">
        <f>BK121</f>
        <v>0</v>
      </c>
      <c r="L121" s="292"/>
      <c r="M121" s="339"/>
      <c r="N121" s="298"/>
      <c r="O121" s="298"/>
      <c r="P121" s="340">
        <f>P122+P146</f>
        <v>255.27699999999999</v>
      </c>
      <c r="Q121" s="298"/>
      <c r="R121" s="340">
        <f>R122+R146</f>
        <v>1.5245599999999999</v>
      </c>
      <c r="S121" s="298"/>
      <c r="T121" s="340">
        <f>T122+T146</f>
        <v>1.494</v>
      </c>
      <c r="U121" s="379"/>
      <c r="AT121" s="284" t="s">
        <v>514</v>
      </c>
      <c r="AU121" s="284" t="s">
        <v>2872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100.511</v>
      </c>
      <c r="R122" s="349">
        <f>R123+R127</f>
        <v>0.3</v>
      </c>
      <c r="T122" s="349">
        <f>T123+T127</f>
        <v>1.494</v>
      </c>
      <c r="U122" s="380"/>
      <c r="AR122" s="345" t="s">
        <v>45</v>
      </c>
      <c r="AT122" s="351" t="s">
        <v>514</v>
      </c>
      <c r="AU122" s="351" t="s">
        <v>2873</v>
      </c>
      <c r="AY122" s="345" t="s">
        <v>2874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74</v>
      </c>
      <c r="R123" s="349">
        <f>SUM(R124:R126)</f>
        <v>0.3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2874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200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2877</v>
      </c>
      <c r="O124" s="359">
        <v>0.37</v>
      </c>
      <c r="P124" s="359">
        <f>O124*H124</f>
        <v>74</v>
      </c>
      <c r="Q124" s="359">
        <v>1.5E-3</v>
      </c>
      <c r="R124" s="359">
        <f>Q124*H124</f>
        <v>0.3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2874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4291</v>
      </c>
    </row>
    <row r="125" spans="2:65" s="291" customFormat="1" ht="19.5" x14ac:dyDescent="0.2">
      <c r="B125" s="292"/>
      <c r="D125" s="509" t="s">
        <v>3004</v>
      </c>
      <c r="F125" s="510" t="s">
        <v>1002</v>
      </c>
      <c r="I125" s="467"/>
      <c r="L125" s="292"/>
      <c r="M125" s="363"/>
      <c r="U125" s="364"/>
      <c r="AT125" s="284" t="s">
        <v>3004</v>
      </c>
      <c r="AU125" s="284" t="s">
        <v>47</v>
      </c>
    </row>
    <row r="126" spans="2:65" s="291" customFormat="1" ht="12.75" x14ac:dyDescent="0.2">
      <c r="B126" s="292"/>
      <c r="D126" s="458" t="s">
        <v>3704</v>
      </c>
      <c r="F126" s="459" t="s">
        <v>4018</v>
      </c>
      <c r="I126" s="467"/>
      <c r="L126" s="292"/>
      <c r="M126" s="363"/>
      <c r="U126" s="364"/>
      <c r="AT126" s="284" t="s">
        <v>3704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SUM(P128:P145)</f>
        <v>26.510999999999996</v>
      </c>
      <c r="R127" s="349">
        <f>SUM(R128:R145)</f>
        <v>0</v>
      </c>
      <c r="T127" s="349">
        <f>SUM(T128:T145)</f>
        <v>1.494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2874</v>
      </c>
      <c r="BK127" s="352">
        <f>SUM(BK128:BK145)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25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2877</v>
      </c>
      <c r="O128" s="359">
        <v>0.16</v>
      </c>
      <c r="P128" s="359">
        <f>O128*H128</f>
        <v>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4292</v>
      </c>
    </row>
    <row r="129" spans="2:65" s="291" customFormat="1" ht="29.25" x14ac:dyDescent="0.2">
      <c r="B129" s="292"/>
      <c r="D129" s="509" t="s">
        <v>3004</v>
      </c>
      <c r="F129" s="510" t="s">
        <v>1004</v>
      </c>
      <c r="I129" s="467"/>
      <c r="L129" s="292"/>
      <c r="M129" s="363"/>
      <c r="U129" s="364"/>
      <c r="AT129" s="284" t="s">
        <v>3004</v>
      </c>
      <c r="AU129" s="284" t="s">
        <v>47</v>
      </c>
    </row>
    <row r="130" spans="2:65" s="291" customFormat="1" ht="12.75" x14ac:dyDescent="0.2">
      <c r="B130" s="292"/>
      <c r="D130" s="458" t="s">
        <v>3704</v>
      </c>
      <c r="F130" s="459" t="s">
        <v>4020</v>
      </c>
      <c r="I130" s="467"/>
      <c r="L130" s="292"/>
      <c r="M130" s="363"/>
      <c r="U130" s="364"/>
      <c r="AT130" s="284" t="s">
        <v>3704</v>
      </c>
      <c r="AU130" s="284" t="s">
        <v>47</v>
      </c>
    </row>
    <row r="131" spans="2:65" s="291" customFormat="1" ht="24.4" customHeight="1" x14ac:dyDescent="0.2">
      <c r="B131" s="292"/>
      <c r="C131" s="453" t="s">
        <v>49</v>
      </c>
      <c r="D131" s="453" t="s">
        <v>516</v>
      </c>
      <c r="E131" s="454" t="s">
        <v>1781</v>
      </c>
      <c r="F131" s="455" t="s">
        <v>1782</v>
      </c>
      <c r="G131" s="456" t="s">
        <v>99</v>
      </c>
      <c r="H131" s="457">
        <v>9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2877</v>
      </c>
      <c r="O131" s="359">
        <v>0.24299999999999999</v>
      </c>
      <c r="P131" s="359">
        <f>O131*H131</f>
        <v>2.1869999999999998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7.2000000000000008E-2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4293</v>
      </c>
    </row>
    <row r="132" spans="2:65" s="291" customFormat="1" ht="29.25" x14ac:dyDescent="0.2">
      <c r="B132" s="292"/>
      <c r="D132" s="509" t="s">
        <v>3004</v>
      </c>
      <c r="F132" s="510" t="s">
        <v>4294</v>
      </c>
      <c r="I132" s="467"/>
      <c r="L132" s="292"/>
      <c r="M132" s="363"/>
      <c r="U132" s="364"/>
      <c r="AT132" s="284" t="s">
        <v>3004</v>
      </c>
      <c r="AU132" s="284" t="s">
        <v>47</v>
      </c>
    </row>
    <row r="133" spans="2:65" s="291" customFormat="1" ht="12.75" x14ac:dyDescent="0.2">
      <c r="B133" s="292"/>
      <c r="D133" s="458" t="s">
        <v>3704</v>
      </c>
      <c r="F133" s="459" t="s">
        <v>4295</v>
      </c>
      <c r="I133" s="467"/>
      <c r="L133" s="292"/>
      <c r="M133" s="363"/>
      <c r="U133" s="364"/>
      <c r="AT133" s="284" t="s">
        <v>3704</v>
      </c>
      <c r="AU133" s="284" t="s">
        <v>47</v>
      </c>
    </row>
    <row r="134" spans="2:65" s="291" customFormat="1" ht="24.4" customHeight="1" x14ac:dyDescent="0.2">
      <c r="B134" s="292"/>
      <c r="C134" s="453" t="s">
        <v>51</v>
      </c>
      <c r="D134" s="453" t="s">
        <v>516</v>
      </c>
      <c r="E134" s="454" t="s">
        <v>1783</v>
      </c>
      <c r="F134" s="455" t="s">
        <v>1784</v>
      </c>
      <c r="G134" s="456" t="s">
        <v>99</v>
      </c>
      <c r="H134" s="457">
        <v>2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2877</v>
      </c>
      <c r="O134" s="359">
        <v>0.61399999999999999</v>
      </c>
      <c r="P134" s="359">
        <f>O134*H134</f>
        <v>1.228</v>
      </c>
      <c r="Q134" s="359">
        <v>0</v>
      </c>
      <c r="R134" s="359">
        <f>Q134*H134</f>
        <v>0</v>
      </c>
      <c r="S134" s="359">
        <v>1.2E-2</v>
      </c>
      <c r="T134" s="359">
        <f>S134*H134</f>
        <v>2.4E-2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4296</v>
      </c>
    </row>
    <row r="135" spans="2:65" s="291" customFormat="1" ht="29.25" x14ac:dyDescent="0.2">
      <c r="B135" s="292"/>
      <c r="D135" s="509" t="s">
        <v>3004</v>
      </c>
      <c r="F135" s="510" t="s">
        <v>4297</v>
      </c>
      <c r="I135" s="467"/>
      <c r="L135" s="292"/>
      <c r="M135" s="363"/>
      <c r="U135" s="364"/>
      <c r="AT135" s="284" t="s">
        <v>3004</v>
      </c>
      <c r="AU135" s="284" t="s">
        <v>47</v>
      </c>
    </row>
    <row r="136" spans="2:65" s="291" customFormat="1" ht="12.75" x14ac:dyDescent="0.2">
      <c r="B136" s="292"/>
      <c r="D136" s="458" t="s">
        <v>3704</v>
      </c>
      <c r="F136" s="459" t="s">
        <v>4298</v>
      </c>
      <c r="I136" s="467"/>
      <c r="L136" s="292"/>
      <c r="M136" s="363"/>
      <c r="U136" s="364"/>
      <c r="AT136" s="284" t="s">
        <v>3704</v>
      </c>
      <c r="AU136" s="284" t="s">
        <v>47</v>
      </c>
    </row>
    <row r="137" spans="2:65" s="291" customFormat="1" ht="24.4" customHeight="1" x14ac:dyDescent="0.2">
      <c r="B137" s="292"/>
      <c r="C137" s="453" t="s">
        <v>53</v>
      </c>
      <c r="D137" s="453" t="s">
        <v>516</v>
      </c>
      <c r="E137" s="454" t="s">
        <v>1785</v>
      </c>
      <c r="F137" s="455" t="s">
        <v>1786</v>
      </c>
      <c r="G137" s="456" t="s">
        <v>99</v>
      </c>
      <c r="H137" s="457">
        <v>9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2877</v>
      </c>
      <c r="O137" s="359">
        <v>0.84</v>
      </c>
      <c r="P137" s="359">
        <f>O137*H137</f>
        <v>7.56</v>
      </c>
      <c r="Q137" s="359">
        <v>0</v>
      </c>
      <c r="R137" s="359">
        <f>Q137*H137</f>
        <v>0</v>
      </c>
      <c r="S137" s="359">
        <v>1.6E-2</v>
      </c>
      <c r="T137" s="359">
        <f>S137*H137</f>
        <v>0.14400000000000002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2874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4299</v>
      </c>
    </row>
    <row r="138" spans="2:65" s="291" customFormat="1" ht="29.25" x14ac:dyDescent="0.2">
      <c r="B138" s="292"/>
      <c r="D138" s="509" t="s">
        <v>3004</v>
      </c>
      <c r="F138" s="510" t="s">
        <v>4300</v>
      </c>
      <c r="I138" s="467"/>
      <c r="L138" s="292"/>
      <c r="M138" s="363"/>
      <c r="U138" s="364"/>
      <c r="AT138" s="284" t="s">
        <v>3004</v>
      </c>
      <c r="AU138" s="284" t="s">
        <v>47</v>
      </c>
    </row>
    <row r="139" spans="2:65" s="291" customFormat="1" ht="12.75" x14ac:dyDescent="0.2">
      <c r="B139" s="292"/>
      <c r="D139" s="458" t="s">
        <v>3704</v>
      </c>
      <c r="F139" s="459" t="s">
        <v>4301</v>
      </c>
      <c r="I139" s="467"/>
      <c r="L139" s="292"/>
      <c r="M139" s="363"/>
      <c r="U139" s="364"/>
      <c r="AT139" s="284" t="s">
        <v>3704</v>
      </c>
      <c r="AU139" s="284" t="s">
        <v>47</v>
      </c>
    </row>
    <row r="140" spans="2:65" s="291" customFormat="1" ht="24.4" customHeight="1" x14ac:dyDescent="0.2">
      <c r="B140" s="292"/>
      <c r="C140" s="453" t="s">
        <v>55</v>
      </c>
      <c r="D140" s="453" t="s">
        <v>516</v>
      </c>
      <c r="E140" s="454" t="s">
        <v>1720</v>
      </c>
      <c r="F140" s="455" t="s">
        <v>1721</v>
      </c>
      <c r="G140" s="456" t="s">
        <v>99</v>
      </c>
      <c r="H140" s="457">
        <v>10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2877</v>
      </c>
      <c r="O140" s="359">
        <v>0.84599999999999997</v>
      </c>
      <c r="P140" s="359">
        <f>O140*H140</f>
        <v>8.4599999999999991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0.74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2874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4302</v>
      </c>
    </row>
    <row r="141" spans="2:65" s="291" customFormat="1" ht="29.25" x14ac:dyDescent="0.2">
      <c r="B141" s="292"/>
      <c r="D141" s="509" t="s">
        <v>3004</v>
      </c>
      <c r="F141" s="510" t="s">
        <v>4224</v>
      </c>
      <c r="I141" s="467"/>
      <c r="L141" s="292"/>
      <c r="M141" s="363"/>
      <c r="U141" s="364"/>
      <c r="AT141" s="284" t="s">
        <v>3004</v>
      </c>
      <c r="AU141" s="284" t="s">
        <v>47</v>
      </c>
    </row>
    <row r="142" spans="2:65" s="291" customFormat="1" ht="12.75" x14ac:dyDescent="0.2">
      <c r="B142" s="292"/>
      <c r="D142" s="458" t="s">
        <v>3704</v>
      </c>
      <c r="F142" s="459" t="s">
        <v>4225</v>
      </c>
      <c r="I142" s="467"/>
      <c r="L142" s="292"/>
      <c r="M142" s="363"/>
      <c r="U142" s="364"/>
      <c r="AT142" s="284" t="s">
        <v>3704</v>
      </c>
      <c r="AU142" s="284" t="s">
        <v>47</v>
      </c>
    </row>
    <row r="143" spans="2:65" s="291" customFormat="1" ht="24.4" customHeight="1" x14ac:dyDescent="0.2">
      <c r="B143" s="292"/>
      <c r="C143" s="453" t="s">
        <v>2894</v>
      </c>
      <c r="D143" s="453" t="s">
        <v>516</v>
      </c>
      <c r="E143" s="454" t="s">
        <v>1787</v>
      </c>
      <c r="F143" s="455" t="s">
        <v>1788</v>
      </c>
      <c r="G143" s="456" t="s">
        <v>99</v>
      </c>
      <c r="H143" s="457">
        <v>2</v>
      </c>
      <c r="I143" s="356"/>
      <c r="J143" s="465">
        <f>ROUND(I143*H143,2)</f>
        <v>0</v>
      </c>
      <c r="K143" s="381"/>
      <c r="L143" s="292"/>
      <c r="M143" s="357" t="s">
        <v>771</v>
      </c>
      <c r="N143" s="358" t="s">
        <v>2877</v>
      </c>
      <c r="O143" s="359">
        <v>1.538</v>
      </c>
      <c r="P143" s="359">
        <f>O143*H143</f>
        <v>3.0760000000000001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0.41399999999999998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4303</v>
      </c>
    </row>
    <row r="144" spans="2:65" s="291" customFormat="1" ht="29.25" x14ac:dyDescent="0.2">
      <c r="B144" s="292"/>
      <c r="D144" s="509" t="s">
        <v>3004</v>
      </c>
      <c r="F144" s="510" t="s">
        <v>4304</v>
      </c>
      <c r="I144" s="467"/>
      <c r="L144" s="292"/>
      <c r="M144" s="363"/>
      <c r="U144" s="364"/>
      <c r="AT144" s="284" t="s">
        <v>3004</v>
      </c>
      <c r="AU144" s="284" t="s">
        <v>47</v>
      </c>
    </row>
    <row r="145" spans="2:65" s="291" customFormat="1" ht="12.75" x14ac:dyDescent="0.2">
      <c r="B145" s="292"/>
      <c r="D145" s="458" t="s">
        <v>3704</v>
      </c>
      <c r="F145" s="459" t="s">
        <v>4305</v>
      </c>
      <c r="I145" s="467"/>
      <c r="L145" s="292"/>
      <c r="M145" s="363"/>
      <c r="U145" s="364"/>
      <c r="AT145" s="284" t="s">
        <v>3704</v>
      </c>
      <c r="AU145" s="284" t="s">
        <v>47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</f>
        <v>154.76599999999999</v>
      </c>
      <c r="R146" s="349">
        <f>R147</f>
        <v>1.2245599999999999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2873</v>
      </c>
      <c r="AY146" s="345" t="s">
        <v>2874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1009</v>
      </c>
      <c r="F147" s="353" t="s">
        <v>1010</v>
      </c>
      <c r="I147" s="468"/>
      <c r="J147" s="354">
        <f>BK147</f>
        <v>0</v>
      </c>
      <c r="L147" s="344"/>
      <c r="M147" s="348"/>
      <c r="P147" s="349">
        <f>SUM(P148:P216)</f>
        <v>154.76599999999999</v>
      </c>
      <c r="R147" s="349">
        <f>SUM(R148:R216)</f>
        <v>1.2245599999999999</v>
      </c>
      <c r="T147" s="349">
        <f>SUM(T148:T216)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2874</v>
      </c>
      <c r="BK147" s="352">
        <f>SUM(BK148:BK216)</f>
        <v>0</v>
      </c>
    </row>
    <row r="148" spans="2:65" s="291" customFormat="1" ht="24.4" customHeight="1" x14ac:dyDescent="0.2">
      <c r="B148" s="292"/>
      <c r="C148" s="453" t="s">
        <v>527</v>
      </c>
      <c r="D148" s="453" t="s">
        <v>516</v>
      </c>
      <c r="E148" s="454" t="s">
        <v>1789</v>
      </c>
      <c r="F148" s="455" t="s">
        <v>1790</v>
      </c>
      <c r="G148" s="456" t="s">
        <v>99</v>
      </c>
      <c r="H148" s="457">
        <v>6</v>
      </c>
      <c r="I148" s="356"/>
      <c r="J148" s="465">
        <f>ROUND(I148*H148,2)</f>
        <v>0</v>
      </c>
      <c r="K148" s="381"/>
      <c r="L148" s="292"/>
      <c r="M148" s="357" t="s">
        <v>771</v>
      </c>
      <c r="N148" s="358" t="s">
        <v>2877</v>
      </c>
      <c r="O148" s="359">
        <v>0.48299999999999998</v>
      </c>
      <c r="P148" s="359">
        <f>O148*H148</f>
        <v>2.8979999999999997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4306</v>
      </c>
    </row>
    <row r="149" spans="2:65" s="291" customFormat="1" ht="19.5" x14ac:dyDescent="0.2">
      <c r="B149" s="292"/>
      <c r="D149" s="509" t="s">
        <v>3004</v>
      </c>
      <c r="F149" s="510" t="s">
        <v>4307</v>
      </c>
      <c r="I149" s="467"/>
      <c r="L149" s="292"/>
      <c r="M149" s="363"/>
      <c r="U149" s="364"/>
      <c r="AT149" s="284" t="s">
        <v>3004</v>
      </c>
      <c r="AU149" s="284" t="s">
        <v>47</v>
      </c>
    </row>
    <row r="150" spans="2:65" s="291" customFormat="1" ht="12.75" x14ac:dyDescent="0.2">
      <c r="B150" s="292"/>
      <c r="D150" s="458" t="s">
        <v>3704</v>
      </c>
      <c r="F150" s="459" t="s">
        <v>4308</v>
      </c>
      <c r="I150" s="467"/>
      <c r="L150" s="292"/>
      <c r="M150" s="363"/>
      <c r="U150" s="364"/>
      <c r="AT150" s="284" t="s">
        <v>3704</v>
      </c>
      <c r="AU150" s="284" t="s">
        <v>47</v>
      </c>
    </row>
    <row r="151" spans="2:65" s="291" customFormat="1" ht="16.5" customHeight="1" x14ac:dyDescent="0.2">
      <c r="B151" s="292"/>
      <c r="C151" s="460" t="s">
        <v>57</v>
      </c>
      <c r="D151" s="460" t="s">
        <v>550</v>
      </c>
      <c r="E151" s="461" t="s">
        <v>1791</v>
      </c>
      <c r="F151" s="462" t="s">
        <v>1792</v>
      </c>
      <c r="G151" s="463" t="s">
        <v>99</v>
      </c>
      <c r="H151" s="464">
        <v>4</v>
      </c>
      <c r="I151" s="365"/>
      <c r="J151" s="466">
        <f>ROUND(I151*H151,2)</f>
        <v>0</v>
      </c>
      <c r="K151" s="383"/>
      <c r="L151" s="366"/>
      <c r="M151" s="367" t="s">
        <v>771</v>
      </c>
      <c r="N151" s="368" t="s">
        <v>2877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2918</v>
      </c>
      <c r="AT151" s="361" t="s">
        <v>550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4309</v>
      </c>
    </row>
    <row r="152" spans="2:65" s="291" customFormat="1" ht="12.75" x14ac:dyDescent="0.2">
      <c r="B152" s="292"/>
      <c r="D152" s="509" t="s">
        <v>3004</v>
      </c>
      <c r="F152" s="510" t="s">
        <v>1792</v>
      </c>
      <c r="I152" s="467"/>
      <c r="L152" s="292"/>
      <c r="M152" s="363"/>
      <c r="U152" s="364"/>
      <c r="AT152" s="284" t="s">
        <v>3004</v>
      </c>
      <c r="AU152" s="284" t="s">
        <v>47</v>
      </c>
    </row>
    <row r="153" spans="2:65" s="291" customFormat="1" ht="16.5" customHeight="1" x14ac:dyDescent="0.2">
      <c r="B153" s="292"/>
      <c r="C153" s="460" t="s">
        <v>471</v>
      </c>
      <c r="D153" s="460" t="s">
        <v>550</v>
      </c>
      <c r="E153" s="461" t="s">
        <v>1793</v>
      </c>
      <c r="F153" s="462" t="s">
        <v>1794</v>
      </c>
      <c r="G153" s="463" t="s">
        <v>99</v>
      </c>
      <c r="H153" s="464">
        <v>2</v>
      </c>
      <c r="I153" s="365"/>
      <c r="J153" s="466">
        <f>ROUND(I153*H153,2)</f>
        <v>0</v>
      </c>
      <c r="K153" s="383"/>
      <c r="L153" s="366"/>
      <c r="M153" s="367" t="s">
        <v>771</v>
      </c>
      <c r="N153" s="368" t="s">
        <v>2877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2918</v>
      </c>
      <c r="AT153" s="361" t="s">
        <v>550</v>
      </c>
      <c r="AU153" s="361" t="s">
        <v>47</v>
      </c>
      <c r="AY153" s="284" t="s">
        <v>2874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4310</v>
      </c>
    </row>
    <row r="154" spans="2:65" s="291" customFormat="1" ht="12.75" x14ac:dyDescent="0.2">
      <c r="B154" s="292"/>
      <c r="D154" s="509" t="s">
        <v>3004</v>
      </c>
      <c r="F154" s="510" t="s">
        <v>1794</v>
      </c>
      <c r="I154" s="467"/>
      <c r="L154" s="292"/>
      <c r="M154" s="363"/>
      <c r="U154" s="364"/>
      <c r="AT154" s="284" t="s">
        <v>3004</v>
      </c>
      <c r="AU154" s="284" t="s">
        <v>47</v>
      </c>
    </row>
    <row r="155" spans="2:65" s="291" customFormat="1" ht="24.4" customHeight="1" x14ac:dyDescent="0.2">
      <c r="B155" s="292"/>
      <c r="C155" s="453" t="s">
        <v>2218</v>
      </c>
      <c r="D155" s="453" t="s">
        <v>516</v>
      </c>
      <c r="E155" s="454" t="s">
        <v>1795</v>
      </c>
      <c r="F155" s="455" t="s">
        <v>1796</v>
      </c>
      <c r="G155" s="456" t="s">
        <v>99</v>
      </c>
      <c r="H155" s="457">
        <v>2</v>
      </c>
      <c r="I155" s="356"/>
      <c r="J155" s="465">
        <f>ROUND(I155*H155,2)</f>
        <v>0</v>
      </c>
      <c r="K155" s="381"/>
      <c r="L155" s="292"/>
      <c r="M155" s="357" t="s">
        <v>771</v>
      </c>
      <c r="N155" s="358" t="s">
        <v>2877</v>
      </c>
      <c r="O155" s="359">
        <v>0.46500000000000002</v>
      </c>
      <c r="P155" s="359">
        <f>O155*H155</f>
        <v>0.93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2874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4311</v>
      </c>
    </row>
    <row r="156" spans="2:65" s="291" customFormat="1" ht="12.75" x14ac:dyDescent="0.2">
      <c r="B156" s="292"/>
      <c r="D156" s="509" t="s">
        <v>3004</v>
      </c>
      <c r="F156" s="510" t="s">
        <v>4312</v>
      </c>
      <c r="I156" s="467"/>
      <c r="L156" s="292"/>
      <c r="M156" s="363"/>
      <c r="U156" s="364"/>
      <c r="AT156" s="284" t="s">
        <v>3004</v>
      </c>
      <c r="AU156" s="284" t="s">
        <v>47</v>
      </c>
    </row>
    <row r="157" spans="2:65" s="291" customFormat="1" ht="12.75" x14ac:dyDescent="0.2">
      <c r="B157" s="292"/>
      <c r="D157" s="458" t="s">
        <v>3704</v>
      </c>
      <c r="F157" s="459" t="s">
        <v>4313</v>
      </c>
      <c r="I157" s="467"/>
      <c r="L157" s="292"/>
      <c r="M157" s="363"/>
      <c r="U157" s="364"/>
      <c r="AT157" s="284" t="s">
        <v>3704</v>
      </c>
      <c r="AU157" s="284" t="s">
        <v>47</v>
      </c>
    </row>
    <row r="158" spans="2:65" s="291" customFormat="1" ht="24.4" customHeight="1" x14ac:dyDescent="0.2">
      <c r="B158" s="292"/>
      <c r="C158" s="460" t="s">
        <v>2219</v>
      </c>
      <c r="D158" s="460" t="s">
        <v>550</v>
      </c>
      <c r="E158" s="461" t="s">
        <v>1797</v>
      </c>
      <c r="F158" s="462" t="s">
        <v>1798</v>
      </c>
      <c r="G158" s="463" t="s">
        <v>99</v>
      </c>
      <c r="H158" s="464">
        <v>2</v>
      </c>
      <c r="I158" s="365"/>
      <c r="J158" s="466">
        <f>ROUND(I158*H158,2)</f>
        <v>0</v>
      </c>
      <c r="K158" s="383"/>
      <c r="L158" s="366"/>
      <c r="M158" s="367" t="s">
        <v>771</v>
      </c>
      <c r="N158" s="368" t="s">
        <v>2877</v>
      </c>
      <c r="O158" s="359">
        <v>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2918</v>
      </c>
      <c r="AT158" s="361" t="s">
        <v>550</v>
      </c>
      <c r="AU158" s="361" t="s">
        <v>47</v>
      </c>
      <c r="AY158" s="284" t="s">
        <v>2874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2222</v>
      </c>
      <c r="BM158" s="361" t="s">
        <v>4314</v>
      </c>
    </row>
    <row r="159" spans="2:65" s="291" customFormat="1" ht="19.5" x14ac:dyDescent="0.2">
      <c r="B159" s="292"/>
      <c r="D159" s="509" t="s">
        <v>3004</v>
      </c>
      <c r="F159" s="510" t="s">
        <v>1798</v>
      </c>
      <c r="I159" s="467"/>
      <c r="L159" s="292"/>
      <c r="M159" s="363"/>
      <c r="U159" s="364"/>
      <c r="AT159" s="284" t="s">
        <v>3004</v>
      </c>
      <c r="AU159" s="284" t="s">
        <v>47</v>
      </c>
    </row>
    <row r="160" spans="2:65" s="291" customFormat="1" ht="24.4" customHeight="1" x14ac:dyDescent="0.2">
      <c r="B160" s="292"/>
      <c r="C160" s="453" t="s">
        <v>2220</v>
      </c>
      <c r="D160" s="453" t="s">
        <v>516</v>
      </c>
      <c r="E160" s="454" t="s">
        <v>1799</v>
      </c>
      <c r="F160" s="455" t="s">
        <v>1800</v>
      </c>
      <c r="G160" s="456" t="s">
        <v>99</v>
      </c>
      <c r="H160" s="457">
        <v>9</v>
      </c>
      <c r="I160" s="356"/>
      <c r="J160" s="465">
        <f>ROUND(I160*H160,2)</f>
        <v>0</v>
      </c>
      <c r="K160" s="381"/>
      <c r="L160" s="292"/>
      <c r="M160" s="357" t="s">
        <v>771</v>
      </c>
      <c r="N160" s="358" t="s">
        <v>2877</v>
      </c>
      <c r="O160" s="359">
        <v>0.55000000000000004</v>
      </c>
      <c r="P160" s="359">
        <f>O160*H160</f>
        <v>4.95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4315</v>
      </c>
    </row>
    <row r="161" spans="2:65" s="291" customFormat="1" ht="19.5" x14ac:dyDescent="0.2">
      <c r="B161" s="292"/>
      <c r="D161" s="509" t="s">
        <v>3004</v>
      </c>
      <c r="F161" s="510" t="s">
        <v>4316</v>
      </c>
      <c r="I161" s="467"/>
      <c r="L161" s="292"/>
      <c r="M161" s="363"/>
      <c r="U161" s="364"/>
      <c r="AT161" s="284" t="s">
        <v>3004</v>
      </c>
      <c r="AU161" s="284" t="s">
        <v>47</v>
      </c>
    </row>
    <row r="162" spans="2:65" s="291" customFormat="1" ht="12.75" x14ac:dyDescent="0.2">
      <c r="B162" s="292"/>
      <c r="D162" s="458" t="s">
        <v>3704</v>
      </c>
      <c r="F162" s="459" t="s">
        <v>4317</v>
      </c>
      <c r="I162" s="467"/>
      <c r="L162" s="292"/>
      <c r="M162" s="363"/>
      <c r="U162" s="364"/>
      <c r="AT162" s="284" t="s">
        <v>3704</v>
      </c>
      <c r="AU162" s="284" t="s">
        <v>47</v>
      </c>
    </row>
    <row r="163" spans="2:65" s="291" customFormat="1" ht="24.4" customHeight="1" x14ac:dyDescent="0.2">
      <c r="B163" s="292"/>
      <c r="C163" s="460" t="s">
        <v>2221</v>
      </c>
      <c r="D163" s="460" t="s">
        <v>550</v>
      </c>
      <c r="E163" s="461" t="s">
        <v>1801</v>
      </c>
      <c r="F163" s="462" t="s">
        <v>1802</v>
      </c>
      <c r="G163" s="463" t="s">
        <v>99</v>
      </c>
      <c r="H163" s="464">
        <v>1</v>
      </c>
      <c r="I163" s="365"/>
      <c r="J163" s="466">
        <f>ROUND(I163*H163,2)</f>
        <v>0</v>
      </c>
      <c r="K163" s="383"/>
      <c r="L163" s="366"/>
      <c r="M163" s="367" t="s">
        <v>771</v>
      </c>
      <c r="N163" s="368" t="s">
        <v>2877</v>
      </c>
      <c r="O163" s="359">
        <v>0</v>
      </c>
      <c r="P163" s="359">
        <f>O163*H163</f>
        <v>0</v>
      </c>
      <c r="Q163" s="359">
        <v>0</v>
      </c>
      <c r="R163" s="359">
        <f>Q163*H163</f>
        <v>0</v>
      </c>
      <c r="S163" s="359">
        <v>0</v>
      </c>
      <c r="T163" s="359">
        <f>S163*H163</f>
        <v>0</v>
      </c>
      <c r="U163" s="382" t="s">
        <v>771</v>
      </c>
      <c r="AR163" s="361" t="s">
        <v>2918</v>
      </c>
      <c r="AT163" s="361" t="s">
        <v>550</v>
      </c>
      <c r="AU163" s="361" t="s">
        <v>47</v>
      </c>
      <c r="AY163" s="284" t="s">
        <v>2874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2222</v>
      </c>
      <c r="BM163" s="361" t="s">
        <v>4318</v>
      </c>
    </row>
    <row r="164" spans="2:65" s="291" customFormat="1" ht="19.5" x14ac:dyDescent="0.2">
      <c r="B164" s="292"/>
      <c r="D164" s="509" t="s">
        <v>3004</v>
      </c>
      <c r="F164" s="510" t="s">
        <v>1802</v>
      </c>
      <c r="I164" s="467"/>
      <c r="L164" s="292"/>
      <c r="M164" s="363"/>
      <c r="U164" s="364"/>
      <c r="AT164" s="284" t="s">
        <v>3004</v>
      </c>
      <c r="AU164" s="284" t="s">
        <v>47</v>
      </c>
    </row>
    <row r="165" spans="2:65" s="291" customFormat="1" ht="24.4" customHeight="1" x14ac:dyDescent="0.2">
      <c r="B165" s="292"/>
      <c r="C165" s="460" t="s">
        <v>2184</v>
      </c>
      <c r="D165" s="460" t="s">
        <v>550</v>
      </c>
      <c r="E165" s="461" t="s">
        <v>1803</v>
      </c>
      <c r="F165" s="462" t="s">
        <v>1804</v>
      </c>
      <c r="G165" s="463" t="s">
        <v>99</v>
      </c>
      <c r="H165" s="464">
        <v>6</v>
      </c>
      <c r="I165" s="365"/>
      <c r="J165" s="466">
        <f>ROUND(I165*H165,2)</f>
        <v>0</v>
      </c>
      <c r="K165" s="383"/>
      <c r="L165" s="366"/>
      <c r="M165" s="367" t="s">
        <v>771</v>
      </c>
      <c r="N165" s="368" t="s">
        <v>2877</v>
      </c>
      <c r="O165" s="359">
        <v>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2918</v>
      </c>
      <c r="AT165" s="361" t="s">
        <v>550</v>
      </c>
      <c r="AU165" s="361" t="s">
        <v>47</v>
      </c>
      <c r="AY165" s="284" t="s">
        <v>2874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4319</v>
      </c>
    </row>
    <row r="166" spans="2:65" s="291" customFormat="1" ht="19.5" x14ac:dyDescent="0.2">
      <c r="B166" s="292"/>
      <c r="D166" s="509" t="s">
        <v>3004</v>
      </c>
      <c r="F166" s="510" t="s">
        <v>1804</v>
      </c>
      <c r="I166" s="467"/>
      <c r="L166" s="292"/>
      <c r="M166" s="363"/>
      <c r="U166" s="364"/>
      <c r="AT166" s="284" t="s">
        <v>3004</v>
      </c>
      <c r="AU166" s="284" t="s">
        <v>47</v>
      </c>
    </row>
    <row r="167" spans="2:65" s="291" customFormat="1" ht="24.4" customHeight="1" x14ac:dyDescent="0.2">
      <c r="B167" s="292"/>
      <c r="C167" s="460" t="s">
        <v>2222</v>
      </c>
      <c r="D167" s="460" t="s">
        <v>550</v>
      </c>
      <c r="E167" s="461" t="s">
        <v>1805</v>
      </c>
      <c r="F167" s="462" t="s">
        <v>1806</v>
      </c>
      <c r="G167" s="463" t="s">
        <v>99</v>
      </c>
      <c r="H167" s="464">
        <v>2</v>
      </c>
      <c r="I167" s="365"/>
      <c r="J167" s="466">
        <f>ROUND(I167*H167,2)</f>
        <v>0</v>
      </c>
      <c r="K167" s="383"/>
      <c r="L167" s="366"/>
      <c r="M167" s="367" t="s">
        <v>771</v>
      </c>
      <c r="N167" s="368" t="s">
        <v>2877</v>
      </c>
      <c r="O167" s="359">
        <v>0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2918</v>
      </c>
      <c r="AT167" s="361" t="s">
        <v>550</v>
      </c>
      <c r="AU167" s="361" t="s">
        <v>47</v>
      </c>
      <c r="AY167" s="284" t="s">
        <v>2874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4320</v>
      </c>
    </row>
    <row r="168" spans="2:65" s="291" customFormat="1" ht="19.5" x14ac:dyDescent="0.2">
      <c r="B168" s="292"/>
      <c r="D168" s="509" t="s">
        <v>3004</v>
      </c>
      <c r="F168" s="510" t="s">
        <v>1806</v>
      </c>
      <c r="I168" s="467"/>
      <c r="L168" s="292"/>
      <c r="M168" s="363"/>
      <c r="U168" s="364"/>
      <c r="AT168" s="284" t="s">
        <v>3004</v>
      </c>
      <c r="AU168" s="284" t="s">
        <v>47</v>
      </c>
    </row>
    <row r="169" spans="2:65" s="291" customFormat="1" ht="21.75" customHeight="1" x14ac:dyDescent="0.2">
      <c r="B169" s="292"/>
      <c r="C169" s="453" t="s">
        <v>2223</v>
      </c>
      <c r="D169" s="453" t="s">
        <v>516</v>
      </c>
      <c r="E169" s="454" t="s">
        <v>1807</v>
      </c>
      <c r="F169" s="455" t="s">
        <v>1808</v>
      </c>
      <c r="G169" s="456" t="s">
        <v>99</v>
      </c>
      <c r="H169" s="457">
        <v>28</v>
      </c>
      <c r="I169" s="356"/>
      <c r="J169" s="465">
        <f>ROUND(I169*H169,2)</f>
        <v>0</v>
      </c>
      <c r="K169" s="381"/>
      <c r="L169" s="292"/>
      <c r="M169" s="357" t="s">
        <v>771</v>
      </c>
      <c r="N169" s="358" t="s">
        <v>2877</v>
      </c>
      <c r="O169" s="359">
        <v>0.42299999999999999</v>
      </c>
      <c r="P169" s="359">
        <f>O169*H169</f>
        <v>11.843999999999999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2874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4321</v>
      </c>
    </row>
    <row r="170" spans="2:65" s="291" customFormat="1" ht="19.5" x14ac:dyDescent="0.2">
      <c r="B170" s="292"/>
      <c r="D170" s="509" t="s">
        <v>3004</v>
      </c>
      <c r="F170" s="510" t="s">
        <v>4322</v>
      </c>
      <c r="I170" s="467"/>
      <c r="L170" s="292"/>
      <c r="M170" s="363"/>
      <c r="U170" s="364"/>
      <c r="AT170" s="284" t="s">
        <v>3004</v>
      </c>
      <c r="AU170" s="284" t="s">
        <v>47</v>
      </c>
    </row>
    <row r="171" spans="2:65" s="291" customFormat="1" ht="12.75" x14ac:dyDescent="0.2">
      <c r="B171" s="292"/>
      <c r="D171" s="458" t="s">
        <v>3704</v>
      </c>
      <c r="F171" s="459" t="s">
        <v>4323</v>
      </c>
      <c r="I171" s="467"/>
      <c r="L171" s="292"/>
      <c r="M171" s="363"/>
      <c r="U171" s="364"/>
      <c r="AT171" s="284" t="s">
        <v>3704</v>
      </c>
      <c r="AU171" s="284" t="s">
        <v>47</v>
      </c>
    </row>
    <row r="172" spans="2:65" s="291" customFormat="1" ht="24.4" customHeight="1" x14ac:dyDescent="0.2">
      <c r="B172" s="292"/>
      <c r="C172" s="460" t="s">
        <v>2224</v>
      </c>
      <c r="D172" s="460" t="s">
        <v>550</v>
      </c>
      <c r="E172" s="461" t="s">
        <v>1809</v>
      </c>
      <c r="F172" s="462" t="s">
        <v>1810</v>
      </c>
      <c r="G172" s="463" t="s">
        <v>99</v>
      </c>
      <c r="H172" s="464">
        <v>28</v>
      </c>
      <c r="I172" s="365"/>
      <c r="J172" s="466">
        <f>ROUND(I172*H172,2)</f>
        <v>0</v>
      </c>
      <c r="K172" s="383"/>
      <c r="L172" s="366"/>
      <c r="M172" s="367" t="s">
        <v>771</v>
      </c>
      <c r="N172" s="368" t="s">
        <v>2877</v>
      </c>
      <c r="O172" s="359">
        <v>0</v>
      </c>
      <c r="P172" s="359">
        <f>O172*H172</f>
        <v>0</v>
      </c>
      <c r="Q172" s="359">
        <v>2.0000000000000001E-4</v>
      </c>
      <c r="R172" s="359">
        <f>Q172*H172</f>
        <v>5.5999999999999999E-3</v>
      </c>
      <c r="S172" s="359">
        <v>0</v>
      </c>
      <c r="T172" s="359">
        <f>S172*H172</f>
        <v>0</v>
      </c>
      <c r="U172" s="382" t="s">
        <v>771</v>
      </c>
      <c r="AR172" s="361" t="s">
        <v>2918</v>
      </c>
      <c r="AT172" s="361" t="s">
        <v>550</v>
      </c>
      <c r="AU172" s="361" t="s">
        <v>47</v>
      </c>
      <c r="AY172" s="284" t="s">
        <v>2874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4324</v>
      </c>
    </row>
    <row r="173" spans="2:65" s="291" customFormat="1" ht="12.75" x14ac:dyDescent="0.2">
      <c r="B173" s="292"/>
      <c r="D173" s="509" t="s">
        <v>3004</v>
      </c>
      <c r="F173" s="510" t="s">
        <v>1810</v>
      </c>
      <c r="I173" s="467"/>
      <c r="L173" s="292"/>
      <c r="M173" s="363"/>
      <c r="U173" s="364"/>
      <c r="AT173" s="284" t="s">
        <v>3004</v>
      </c>
      <c r="AU173" s="284" t="s">
        <v>47</v>
      </c>
    </row>
    <row r="174" spans="2:65" s="291" customFormat="1" ht="24.4" customHeight="1" x14ac:dyDescent="0.2">
      <c r="B174" s="292"/>
      <c r="C174" s="453" t="s">
        <v>2225</v>
      </c>
      <c r="D174" s="453" t="s">
        <v>516</v>
      </c>
      <c r="E174" s="454" t="s">
        <v>1811</v>
      </c>
      <c r="F174" s="455" t="s">
        <v>1812</v>
      </c>
      <c r="G174" s="456" t="s">
        <v>99</v>
      </c>
      <c r="H174" s="457">
        <v>20</v>
      </c>
      <c r="I174" s="356"/>
      <c r="J174" s="465">
        <f>ROUND(I174*H174,2)</f>
        <v>0</v>
      </c>
      <c r="K174" s="381"/>
      <c r="L174" s="292"/>
      <c r="M174" s="357" t="s">
        <v>771</v>
      </c>
      <c r="N174" s="358" t="s">
        <v>2877</v>
      </c>
      <c r="O174" s="359">
        <v>1.0149999999999999</v>
      </c>
      <c r="P174" s="359">
        <f>O174*H174</f>
        <v>20.299999999999997</v>
      </c>
      <c r="Q174" s="359">
        <v>0</v>
      </c>
      <c r="R174" s="359">
        <f>Q174*H174</f>
        <v>0</v>
      </c>
      <c r="S174" s="359">
        <v>0</v>
      </c>
      <c r="T174" s="359">
        <f>S174*H174</f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4325</v>
      </c>
    </row>
    <row r="175" spans="2:65" s="291" customFormat="1" ht="19.5" x14ac:dyDescent="0.2">
      <c r="B175" s="292"/>
      <c r="D175" s="509" t="s">
        <v>3004</v>
      </c>
      <c r="F175" s="510" t="s">
        <v>4326</v>
      </c>
      <c r="I175" s="467"/>
      <c r="L175" s="292"/>
      <c r="M175" s="363"/>
      <c r="U175" s="364"/>
      <c r="AT175" s="284" t="s">
        <v>3004</v>
      </c>
      <c r="AU175" s="284" t="s">
        <v>47</v>
      </c>
    </row>
    <row r="176" spans="2:65" s="291" customFormat="1" ht="12.75" x14ac:dyDescent="0.2">
      <c r="B176" s="292"/>
      <c r="D176" s="458" t="s">
        <v>3704</v>
      </c>
      <c r="F176" s="459" t="s">
        <v>4327</v>
      </c>
      <c r="I176" s="467"/>
      <c r="L176" s="292"/>
      <c r="M176" s="363"/>
      <c r="U176" s="364"/>
      <c r="AT176" s="284" t="s">
        <v>3704</v>
      </c>
      <c r="AU176" s="284" t="s">
        <v>47</v>
      </c>
    </row>
    <row r="177" spans="2:65" s="291" customFormat="1" ht="24.4" customHeight="1" x14ac:dyDescent="0.2">
      <c r="B177" s="292"/>
      <c r="C177" s="460" t="s">
        <v>2226</v>
      </c>
      <c r="D177" s="460" t="s">
        <v>550</v>
      </c>
      <c r="E177" s="461" t="s">
        <v>1813</v>
      </c>
      <c r="F177" s="462" t="s">
        <v>1814</v>
      </c>
      <c r="G177" s="463" t="s">
        <v>771</v>
      </c>
      <c r="H177" s="464">
        <v>20</v>
      </c>
      <c r="I177" s="365"/>
      <c r="J177" s="466">
        <f>ROUND(I177*H177,2)</f>
        <v>0</v>
      </c>
      <c r="K177" s="383"/>
      <c r="L177" s="366"/>
      <c r="M177" s="367" t="s">
        <v>771</v>
      </c>
      <c r="N177" s="368" t="s">
        <v>2877</v>
      </c>
      <c r="O177" s="359">
        <v>0</v>
      </c>
      <c r="P177" s="359">
        <f>O177*H177</f>
        <v>0</v>
      </c>
      <c r="Q177" s="359">
        <v>0</v>
      </c>
      <c r="R177" s="359">
        <f>Q177*H177</f>
        <v>0</v>
      </c>
      <c r="S177" s="359">
        <v>0</v>
      </c>
      <c r="T177" s="359">
        <f>S177*H177</f>
        <v>0</v>
      </c>
      <c r="U177" s="382" t="s">
        <v>771</v>
      </c>
      <c r="AR177" s="361" t="s">
        <v>2918</v>
      </c>
      <c r="AT177" s="361" t="s">
        <v>550</v>
      </c>
      <c r="AU177" s="361" t="s">
        <v>47</v>
      </c>
      <c r="AY177" s="284" t="s">
        <v>2874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2222</v>
      </c>
      <c r="BM177" s="361" t="s">
        <v>4328</v>
      </c>
    </row>
    <row r="178" spans="2:65" s="291" customFormat="1" ht="12.75" x14ac:dyDescent="0.2">
      <c r="B178" s="292"/>
      <c r="D178" s="509" t="s">
        <v>3004</v>
      </c>
      <c r="F178" s="510" t="s">
        <v>1814</v>
      </c>
      <c r="I178" s="467"/>
      <c r="L178" s="292"/>
      <c r="M178" s="363"/>
      <c r="U178" s="364"/>
      <c r="AT178" s="284" t="s">
        <v>3004</v>
      </c>
      <c r="AU178" s="284" t="s">
        <v>47</v>
      </c>
    </row>
    <row r="179" spans="2:65" s="291" customFormat="1" ht="24.4" customHeight="1" x14ac:dyDescent="0.2">
      <c r="B179" s="292"/>
      <c r="C179" s="453" t="s">
        <v>2227</v>
      </c>
      <c r="D179" s="453" t="s">
        <v>516</v>
      </c>
      <c r="E179" s="454" t="s">
        <v>1815</v>
      </c>
      <c r="F179" s="455" t="s">
        <v>1816</v>
      </c>
      <c r="G179" s="456" t="s">
        <v>99</v>
      </c>
      <c r="H179" s="457">
        <v>12</v>
      </c>
      <c r="I179" s="356"/>
      <c r="J179" s="465">
        <f>ROUND(I179*H179,2)</f>
        <v>0</v>
      </c>
      <c r="K179" s="381"/>
      <c r="L179" s="292"/>
      <c r="M179" s="357" t="s">
        <v>771</v>
      </c>
      <c r="N179" s="358" t="s">
        <v>2877</v>
      </c>
      <c r="O179" s="359">
        <v>0.93</v>
      </c>
      <c r="P179" s="359">
        <f>O179*H179</f>
        <v>11.16</v>
      </c>
      <c r="Q179" s="359">
        <v>0</v>
      </c>
      <c r="R179" s="359">
        <f>Q179*H179</f>
        <v>0</v>
      </c>
      <c r="S179" s="359">
        <v>0</v>
      </c>
      <c r="T179" s="359">
        <f>S179*H179</f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2222</v>
      </c>
      <c r="BM179" s="361" t="s">
        <v>4329</v>
      </c>
    </row>
    <row r="180" spans="2:65" s="291" customFormat="1" ht="19.5" x14ac:dyDescent="0.2">
      <c r="B180" s="292"/>
      <c r="D180" s="509" t="s">
        <v>3004</v>
      </c>
      <c r="F180" s="510" t="s">
        <v>4330</v>
      </c>
      <c r="I180" s="467"/>
      <c r="L180" s="292"/>
      <c r="M180" s="363"/>
      <c r="U180" s="364"/>
      <c r="AT180" s="284" t="s">
        <v>3004</v>
      </c>
      <c r="AU180" s="284" t="s">
        <v>47</v>
      </c>
    </row>
    <row r="181" spans="2:65" s="291" customFormat="1" ht="12.75" x14ac:dyDescent="0.2">
      <c r="B181" s="292"/>
      <c r="D181" s="458" t="s">
        <v>3704</v>
      </c>
      <c r="F181" s="459" t="s">
        <v>4331</v>
      </c>
      <c r="I181" s="467"/>
      <c r="L181" s="292"/>
      <c r="M181" s="363"/>
      <c r="U181" s="364"/>
      <c r="AT181" s="284" t="s">
        <v>3704</v>
      </c>
      <c r="AU181" s="284" t="s">
        <v>47</v>
      </c>
    </row>
    <row r="182" spans="2:65" s="291" customFormat="1" ht="16.5" customHeight="1" x14ac:dyDescent="0.2">
      <c r="B182" s="292"/>
      <c r="C182" s="460" t="s">
        <v>2950</v>
      </c>
      <c r="D182" s="460" t="s">
        <v>550</v>
      </c>
      <c r="E182" s="461" t="s">
        <v>1817</v>
      </c>
      <c r="F182" s="462" t="s">
        <v>1818</v>
      </c>
      <c r="G182" s="463" t="s">
        <v>99</v>
      </c>
      <c r="H182" s="464">
        <v>8</v>
      </c>
      <c r="I182" s="365"/>
      <c r="J182" s="466">
        <f>ROUND(I182*H182,2)</f>
        <v>0</v>
      </c>
      <c r="K182" s="383"/>
      <c r="L182" s="366"/>
      <c r="M182" s="367" t="s">
        <v>771</v>
      </c>
      <c r="N182" s="368" t="s">
        <v>2877</v>
      </c>
      <c r="O182" s="359">
        <v>0</v>
      </c>
      <c r="P182" s="359">
        <f>O182*H182</f>
        <v>0</v>
      </c>
      <c r="Q182" s="359">
        <v>2.5000000000000001E-3</v>
      </c>
      <c r="R182" s="359">
        <f>Q182*H182</f>
        <v>0.02</v>
      </c>
      <c r="S182" s="359">
        <v>0</v>
      </c>
      <c r="T182" s="359">
        <f>S182*H182</f>
        <v>0</v>
      </c>
      <c r="U182" s="382" t="s">
        <v>771</v>
      </c>
      <c r="AR182" s="361" t="s">
        <v>2918</v>
      </c>
      <c r="AT182" s="361" t="s">
        <v>550</v>
      </c>
      <c r="AU182" s="361" t="s">
        <v>47</v>
      </c>
      <c r="AY182" s="284" t="s">
        <v>2874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2222</v>
      </c>
      <c r="BM182" s="361" t="s">
        <v>4332</v>
      </c>
    </row>
    <row r="183" spans="2:65" s="291" customFormat="1" ht="12.75" x14ac:dyDescent="0.2">
      <c r="B183" s="292"/>
      <c r="D183" s="509" t="s">
        <v>3004</v>
      </c>
      <c r="F183" s="510" t="s">
        <v>1818</v>
      </c>
      <c r="I183" s="467"/>
      <c r="L183" s="292"/>
      <c r="M183" s="363"/>
      <c r="U183" s="364"/>
      <c r="AT183" s="284" t="s">
        <v>3004</v>
      </c>
      <c r="AU183" s="284" t="s">
        <v>47</v>
      </c>
    </row>
    <row r="184" spans="2:65" s="291" customFormat="1" ht="16.5" customHeight="1" x14ac:dyDescent="0.2">
      <c r="B184" s="292"/>
      <c r="C184" s="460" t="s">
        <v>3952</v>
      </c>
      <c r="D184" s="460" t="s">
        <v>550</v>
      </c>
      <c r="E184" s="461" t="s">
        <v>1819</v>
      </c>
      <c r="F184" s="462" t="s">
        <v>1820</v>
      </c>
      <c r="G184" s="463" t="s">
        <v>99</v>
      </c>
      <c r="H184" s="464">
        <v>4</v>
      </c>
      <c r="I184" s="365"/>
      <c r="J184" s="466">
        <f>ROUND(I184*H184,2)</f>
        <v>0</v>
      </c>
      <c r="K184" s="383"/>
      <c r="L184" s="366"/>
      <c r="M184" s="367" t="s">
        <v>771</v>
      </c>
      <c r="N184" s="368" t="s">
        <v>2877</v>
      </c>
      <c r="O184" s="359">
        <v>0</v>
      </c>
      <c r="P184" s="359">
        <f>O184*H184</f>
        <v>0</v>
      </c>
      <c r="Q184" s="359">
        <v>3.0999999999999999E-3</v>
      </c>
      <c r="R184" s="359">
        <f>Q184*H184</f>
        <v>1.24E-2</v>
      </c>
      <c r="S184" s="359">
        <v>0</v>
      </c>
      <c r="T184" s="359">
        <f>S184*H184</f>
        <v>0</v>
      </c>
      <c r="U184" s="382" t="s">
        <v>771</v>
      </c>
      <c r="AR184" s="361" t="s">
        <v>2918</v>
      </c>
      <c r="AT184" s="361" t="s">
        <v>550</v>
      </c>
      <c r="AU184" s="361" t="s">
        <v>47</v>
      </c>
      <c r="AY184" s="284" t="s">
        <v>2874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2222</v>
      </c>
      <c r="BM184" s="361" t="s">
        <v>4333</v>
      </c>
    </row>
    <row r="185" spans="2:65" s="291" customFormat="1" ht="12.75" x14ac:dyDescent="0.2">
      <c r="B185" s="292"/>
      <c r="D185" s="509" t="s">
        <v>3004</v>
      </c>
      <c r="F185" s="510" t="s">
        <v>1820</v>
      </c>
      <c r="I185" s="467"/>
      <c r="L185" s="292"/>
      <c r="M185" s="363"/>
      <c r="U185" s="364"/>
      <c r="AT185" s="284" t="s">
        <v>3004</v>
      </c>
      <c r="AU185" s="284" t="s">
        <v>47</v>
      </c>
    </row>
    <row r="186" spans="2:65" s="291" customFormat="1" ht="24.4" customHeight="1" x14ac:dyDescent="0.2">
      <c r="B186" s="292"/>
      <c r="C186" s="453" t="s">
        <v>4148</v>
      </c>
      <c r="D186" s="453" t="s">
        <v>516</v>
      </c>
      <c r="E186" s="454" t="s">
        <v>1821</v>
      </c>
      <c r="F186" s="455" t="s">
        <v>1822</v>
      </c>
      <c r="G186" s="456" t="s">
        <v>99</v>
      </c>
      <c r="H186" s="457">
        <v>6</v>
      </c>
      <c r="I186" s="356"/>
      <c r="J186" s="465">
        <f>ROUND(I186*H186,2)</f>
        <v>0</v>
      </c>
      <c r="K186" s="381"/>
      <c r="L186" s="292"/>
      <c r="M186" s="357" t="s">
        <v>771</v>
      </c>
      <c r="N186" s="358" t="s">
        <v>2877</v>
      </c>
      <c r="O186" s="359">
        <v>0.67700000000000005</v>
      </c>
      <c r="P186" s="359">
        <f>O186*H186</f>
        <v>4.0620000000000003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2874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2222</v>
      </c>
      <c r="BM186" s="361" t="s">
        <v>4334</v>
      </c>
    </row>
    <row r="187" spans="2:65" s="291" customFormat="1" ht="19.5" x14ac:dyDescent="0.2">
      <c r="B187" s="292"/>
      <c r="D187" s="509" t="s">
        <v>3004</v>
      </c>
      <c r="F187" s="510" t="s">
        <v>4335</v>
      </c>
      <c r="I187" s="467"/>
      <c r="L187" s="292"/>
      <c r="M187" s="363"/>
      <c r="U187" s="364"/>
      <c r="AT187" s="284" t="s">
        <v>3004</v>
      </c>
      <c r="AU187" s="284" t="s">
        <v>47</v>
      </c>
    </row>
    <row r="188" spans="2:65" s="291" customFormat="1" ht="12.75" x14ac:dyDescent="0.2">
      <c r="B188" s="292"/>
      <c r="D188" s="458" t="s">
        <v>3704</v>
      </c>
      <c r="F188" s="459" t="s">
        <v>4336</v>
      </c>
      <c r="I188" s="467"/>
      <c r="L188" s="292"/>
      <c r="M188" s="363"/>
      <c r="U188" s="364"/>
      <c r="AT188" s="284" t="s">
        <v>3704</v>
      </c>
      <c r="AU188" s="284" t="s">
        <v>47</v>
      </c>
    </row>
    <row r="189" spans="2:65" s="291" customFormat="1" ht="24.4" customHeight="1" x14ac:dyDescent="0.2">
      <c r="B189" s="292"/>
      <c r="C189" s="460" t="s">
        <v>3955</v>
      </c>
      <c r="D189" s="460" t="s">
        <v>550</v>
      </c>
      <c r="E189" s="461" t="s">
        <v>1823</v>
      </c>
      <c r="F189" s="462" t="s">
        <v>1824</v>
      </c>
      <c r="G189" s="463" t="s">
        <v>99</v>
      </c>
      <c r="H189" s="464">
        <v>4</v>
      </c>
      <c r="I189" s="365"/>
      <c r="J189" s="466">
        <f>ROUND(I189*H189,2)</f>
        <v>0</v>
      </c>
      <c r="K189" s="383"/>
      <c r="L189" s="366"/>
      <c r="M189" s="367" t="s">
        <v>771</v>
      </c>
      <c r="N189" s="368" t="s">
        <v>2877</v>
      </c>
      <c r="O189" s="359">
        <v>0</v>
      </c>
      <c r="P189" s="359">
        <f>O189*H189</f>
        <v>0</v>
      </c>
      <c r="Q189" s="359">
        <v>8.0000000000000004E-4</v>
      </c>
      <c r="R189" s="359">
        <f>Q189*H189</f>
        <v>3.2000000000000002E-3</v>
      </c>
      <c r="S189" s="359">
        <v>0</v>
      </c>
      <c r="T189" s="359">
        <f>S189*H189</f>
        <v>0</v>
      </c>
      <c r="U189" s="382" t="s">
        <v>771</v>
      </c>
      <c r="AR189" s="361" t="s">
        <v>2918</v>
      </c>
      <c r="AT189" s="361" t="s">
        <v>550</v>
      </c>
      <c r="AU189" s="361" t="s">
        <v>47</v>
      </c>
      <c r="AY189" s="284" t="s">
        <v>2874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4337</v>
      </c>
    </row>
    <row r="190" spans="2:65" s="291" customFormat="1" ht="19.5" x14ac:dyDescent="0.2">
      <c r="B190" s="292"/>
      <c r="D190" s="509" t="s">
        <v>3004</v>
      </c>
      <c r="F190" s="510" t="s">
        <v>1824</v>
      </c>
      <c r="I190" s="467"/>
      <c r="L190" s="292"/>
      <c r="M190" s="363"/>
      <c r="U190" s="364"/>
      <c r="AT190" s="284" t="s">
        <v>3004</v>
      </c>
      <c r="AU190" s="284" t="s">
        <v>47</v>
      </c>
    </row>
    <row r="191" spans="2:65" s="291" customFormat="1" ht="24.4" customHeight="1" x14ac:dyDescent="0.2">
      <c r="B191" s="292"/>
      <c r="C191" s="460" t="s">
        <v>3958</v>
      </c>
      <c r="D191" s="460" t="s">
        <v>550</v>
      </c>
      <c r="E191" s="461" t="s">
        <v>1825</v>
      </c>
      <c r="F191" s="462" t="s">
        <v>1826</v>
      </c>
      <c r="G191" s="463" t="s">
        <v>99</v>
      </c>
      <c r="H191" s="464">
        <v>2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2877</v>
      </c>
      <c r="O191" s="359">
        <v>0</v>
      </c>
      <c r="P191" s="359">
        <f>O191*H191</f>
        <v>0</v>
      </c>
      <c r="Q191" s="359">
        <v>1.1000000000000001E-3</v>
      </c>
      <c r="R191" s="359">
        <f>Q191*H191</f>
        <v>2.2000000000000001E-3</v>
      </c>
      <c r="S191" s="359">
        <v>0</v>
      </c>
      <c r="T191" s="359">
        <f>S191*H191</f>
        <v>0</v>
      </c>
      <c r="U191" s="382" t="s">
        <v>771</v>
      </c>
      <c r="AR191" s="361" t="s">
        <v>2918</v>
      </c>
      <c r="AT191" s="361" t="s">
        <v>550</v>
      </c>
      <c r="AU191" s="361" t="s">
        <v>47</v>
      </c>
      <c r="AY191" s="284" t="s">
        <v>2874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4338</v>
      </c>
    </row>
    <row r="192" spans="2:65" s="291" customFormat="1" ht="19.5" x14ac:dyDescent="0.2">
      <c r="B192" s="292"/>
      <c r="D192" s="509" t="s">
        <v>3004</v>
      </c>
      <c r="F192" s="510" t="s">
        <v>1826</v>
      </c>
      <c r="I192" s="467"/>
      <c r="L192" s="292"/>
      <c r="M192" s="363"/>
      <c r="U192" s="364"/>
      <c r="AT192" s="284" t="s">
        <v>3004</v>
      </c>
      <c r="AU192" s="284" t="s">
        <v>47</v>
      </c>
    </row>
    <row r="193" spans="2:65" s="291" customFormat="1" ht="37.9" customHeight="1" x14ac:dyDescent="0.2">
      <c r="B193" s="292"/>
      <c r="C193" s="453" t="s">
        <v>3882</v>
      </c>
      <c r="D193" s="453" t="s">
        <v>516</v>
      </c>
      <c r="E193" s="454" t="s">
        <v>1827</v>
      </c>
      <c r="F193" s="455" t="s">
        <v>1828</v>
      </c>
      <c r="G193" s="456" t="s">
        <v>223</v>
      </c>
      <c r="H193" s="457">
        <v>75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2877</v>
      </c>
      <c r="O193" s="359">
        <v>0.52300000000000002</v>
      </c>
      <c r="P193" s="359">
        <f>O193*H193</f>
        <v>39.225000000000001</v>
      </c>
      <c r="Q193" s="359">
        <v>3.4399999999999999E-3</v>
      </c>
      <c r="R193" s="359">
        <f>Q193*H193</f>
        <v>0.25800000000000001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4339</v>
      </c>
    </row>
    <row r="194" spans="2:65" s="291" customFormat="1" ht="19.5" x14ac:dyDescent="0.2">
      <c r="B194" s="292"/>
      <c r="D194" s="509" t="s">
        <v>3004</v>
      </c>
      <c r="F194" s="510" t="s">
        <v>4340</v>
      </c>
      <c r="I194" s="467"/>
      <c r="L194" s="292"/>
      <c r="M194" s="363"/>
      <c r="U194" s="364"/>
      <c r="AT194" s="284" t="s">
        <v>3004</v>
      </c>
      <c r="AU194" s="284" t="s">
        <v>47</v>
      </c>
    </row>
    <row r="195" spans="2:65" s="291" customFormat="1" ht="12.75" x14ac:dyDescent="0.2">
      <c r="B195" s="292"/>
      <c r="D195" s="458" t="s">
        <v>3704</v>
      </c>
      <c r="F195" s="459" t="s">
        <v>4341</v>
      </c>
      <c r="I195" s="467"/>
      <c r="L195" s="292"/>
      <c r="M195" s="363"/>
      <c r="U195" s="364"/>
      <c r="AT195" s="284" t="s">
        <v>3704</v>
      </c>
      <c r="AU195" s="284" t="s">
        <v>47</v>
      </c>
    </row>
    <row r="196" spans="2:65" s="291" customFormat="1" ht="37.9" customHeight="1" x14ac:dyDescent="0.2">
      <c r="B196" s="292"/>
      <c r="C196" s="453" t="s">
        <v>3885</v>
      </c>
      <c r="D196" s="453" t="s">
        <v>516</v>
      </c>
      <c r="E196" s="454" t="s">
        <v>1829</v>
      </c>
      <c r="F196" s="455" t="s">
        <v>1830</v>
      </c>
      <c r="G196" s="456" t="s">
        <v>223</v>
      </c>
      <c r="H196" s="457">
        <v>31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2877</v>
      </c>
      <c r="O196" s="359">
        <v>0.76300000000000001</v>
      </c>
      <c r="P196" s="359">
        <f>O196*H196</f>
        <v>23.652999999999999</v>
      </c>
      <c r="Q196" s="359">
        <v>5.2199999999999998E-3</v>
      </c>
      <c r="R196" s="359">
        <f>Q196*H196</f>
        <v>0.16181999999999999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4342</v>
      </c>
    </row>
    <row r="197" spans="2:65" s="291" customFormat="1" ht="19.5" x14ac:dyDescent="0.2">
      <c r="B197" s="292"/>
      <c r="D197" s="509" t="s">
        <v>3004</v>
      </c>
      <c r="F197" s="510" t="s">
        <v>4343</v>
      </c>
      <c r="I197" s="467"/>
      <c r="L197" s="292"/>
      <c r="M197" s="363"/>
      <c r="U197" s="364"/>
      <c r="AT197" s="284" t="s">
        <v>3004</v>
      </c>
      <c r="AU197" s="284" t="s">
        <v>47</v>
      </c>
    </row>
    <row r="198" spans="2:65" s="291" customFormat="1" ht="12.75" x14ac:dyDescent="0.2">
      <c r="B198" s="292"/>
      <c r="D198" s="458" t="s">
        <v>3704</v>
      </c>
      <c r="F198" s="459" t="s">
        <v>4344</v>
      </c>
      <c r="I198" s="467"/>
      <c r="L198" s="292"/>
      <c r="M198" s="363"/>
      <c r="U198" s="364"/>
      <c r="AT198" s="284" t="s">
        <v>3704</v>
      </c>
      <c r="AU198" s="284" t="s">
        <v>47</v>
      </c>
    </row>
    <row r="199" spans="2:65" s="291" customFormat="1" ht="37.9" customHeight="1" x14ac:dyDescent="0.2">
      <c r="B199" s="292"/>
      <c r="C199" s="453" t="s">
        <v>3964</v>
      </c>
      <c r="D199" s="453" t="s">
        <v>516</v>
      </c>
      <c r="E199" s="454" t="s">
        <v>1831</v>
      </c>
      <c r="F199" s="455" t="s">
        <v>1832</v>
      </c>
      <c r="G199" s="456" t="s">
        <v>223</v>
      </c>
      <c r="H199" s="457">
        <v>2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2877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2874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4345</v>
      </c>
    </row>
    <row r="200" spans="2:65" s="291" customFormat="1" ht="19.5" x14ac:dyDescent="0.2">
      <c r="B200" s="292"/>
      <c r="D200" s="509" t="s">
        <v>3004</v>
      </c>
      <c r="F200" s="510" t="s">
        <v>4346</v>
      </c>
      <c r="I200" s="467"/>
      <c r="L200" s="292"/>
      <c r="M200" s="363"/>
      <c r="U200" s="364"/>
      <c r="AT200" s="284" t="s">
        <v>3004</v>
      </c>
      <c r="AU200" s="284" t="s">
        <v>47</v>
      </c>
    </row>
    <row r="201" spans="2:65" s="291" customFormat="1" ht="12.75" x14ac:dyDescent="0.2">
      <c r="B201" s="292"/>
      <c r="D201" s="458" t="s">
        <v>3704</v>
      </c>
      <c r="F201" s="459" t="s">
        <v>4347</v>
      </c>
      <c r="I201" s="467"/>
      <c r="L201" s="292"/>
      <c r="M201" s="363"/>
      <c r="U201" s="364"/>
      <c r="AT201" s="284" t="s">
        <v>3704</v>
      </c>
      <c r="AU201" s="284" t="s">
        <v>47</v>
      </c>
    </row>
    <row r="202" spans="2:65" s="291" customFormat="1" ht="37.9" customHeight="1" x14ac:dyDescent="0.2">
      <c r="B202" s="292"/>
      <c r="C202" s="453" t="s">
        <v>3888</v>
      </c>
      <c r="D202" s="453" t="s">
        <v>516</v>
      </c>
      <c r="E202" s="454" t="s">
        <v>1083</v>
      </c>
      <c r="F202" s="455" t="s">
        <v>1833</v>
      </c>
      <c r="G202" s="456" t="s">
        <v>99</v>
      </c>
      <c r="H202" s="457">
        <v>1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2877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2874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4348</v>
      </c>
    </row>
    <row r="203" spans="2:65" s="291" customFormat="1" ht="19.5" x14ac:dyDescent="0.2">
      <c r="B203" s="292"/>
      <c r="D203" s="509" t="s">
        <v>3004</v>
      </c>
      <c r="F203" s="510" t="s">
        <v>1084</v>
      </c>
      <c r="I203" s="467"/>
      <c r="L203" s="292"/>
      <c r="M203" s="363"/>
      <c r="U203" s="364"/>
      <c r="AT203" s="284" t="s">
        <v>3004</v>
      </c>
      <c r="AU203" s="284" t="s">
        <v>47</v>
      </c>
    </row>
    <row r="204" spans="2:65" s="291" customFormat="1" ht="12.75" x14ac:dyDescent="0.2">
      <c r="B204" s="292"/>
      <c r="D204" s="458" t="s">
        <v>3704</v>
      </c>
      <c r="F204" s="459" t="s">
        <v>4107</v>
      </c>
      <c r="I204" s="467"/>
      <c r="L204" s="292"/>
      <c r="M204" s="363"/>
      <c r="U204" s="364"/>
      <c r="AT204" s="284" t="s">
        <v>3704</v>
      </c>
      <c r="AU204" s="284" t="s">
        <v>47</v>
      </c>
    </row>
    <row r="205" spans="2:65" s="291" customFormat="1" ht="37.9" customHeight="1" x14ac:dyDescent="0.2">
      <c r="B205" s="292"/>
      <c r="C205" s="460" t="s">
        <v>3891</v>
      </c>
      <c r="D205" s="460" t="s">
        <v>550</v>
      </c>
      <c r="E205" s="461" t="s">
        <v>1834</v>
      </c>
      <c r="F205" s="462" t="s">
        <v>1835</v>
      </c>
      <c r="G205" s="463" t="s">
        <v>99</v>
      </c>
      <c r="H205" s="464">
        <v>1</v>
      </c>
      <c r="I205" s="365"/>
      <c r="J205" s="466">
        <f>ROUND(I205*H205,2)</f>
        <v>0</v>
      </c>
      <c r="K205" s="383"/>
      <c r="L205" s="366"/>
      <c r="M205" s="367" t="s">
        <v>771</v>
      </c>
      <c r="N205" s="368" t="s">
        <v>2877</v>
      </c>
      <c r="O205" s="359">
        <v>0</v>
      </c>
      <c r="P205" s="359">
        <f>O205*H205</f>
        <v>0</v>
      </c>
      <c r="Q205" s="359">
        <v>0.51</v>
      </c>
      <c r="R205" s="359">
        <f>Q205*H205</f>
        <v>0.51</v>
      </c>
      <c r="S205" s="359">
        <v>0</v>
      </c>
      <c r="T205" s="359">
        <f>S205*H205</f>
        <v>0</v>
      </c>
      <c r="U205" s="382" t="s">
        <v>771</v>
      </c>
      <c r="AR205" s="361" t="s">
        <v>2918</v>
      </c>
      <c r="AT205" s="361" t="s">
        <v>550</v>
      </c>
      <c r="AU205" s="361" t="s">
        <v>47</v>
      </c>
      <c r="AY205" s="284" t="s">
        <v>2874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4349</v>
      </c>
    </row>
    <row r="206" spans="2:65" s="291" customFormat="1" ht="19.5" x14ac:dyDescent="0.2">
      <c r="B206" s="292"/>
      <c r="D206" s="509" t="s">
        <v>3004</v>
      </c>
      <c r="F206" s="510" t="s">
        <v>1835</v>
      </c>
      <c r="I206" s="467"/>
      <c r="L206" s="292"/>
      <c r="M206" s="363"/>
      <c r="U206" s="364"/>
      <c r="AT206" s="284" t="s">
        <v>3004</v>
      </c>
      <c r="AU206" s="284" t="s">
        <v>47</v>
      </c>
    </row>
    <row r="207" spans="2:65" s="291" customFormat="1" ht="37.9" customHeight="1" x14ac:dyDescent="0.2">
      <c r="B207" s="292"/>
      <c r="C207" s="453" t="s">
        <v>2918</v>
      </c>
      <c r="D207" s="453" t="s">
        <v>516</v>
      </c>
      <c r="E207" s="454" t="s">
        <v>1836</v>
      </c>
      <c r="F207" s="455" t="s">
        <v>1837</v>
      </c>
      <c r="G207" s="456" t="s">
        <v>99</v>
      </c>
      <c r="H207" s="457">
        <v>1</v>
      </c>
      <c r="I207" s="356"/>
      <c r="J207" s="465">
        <f>ROUND(I207*H207,2)</f>
        <v>0</v>
      </c>
      <c r="K207" s="381"/>
      <c r="L207" s="292"/>
      <c r="M207" s="357" t="s">
        <v>771</v>
      </c>
      <c r="N207" s="358" t="s">
        <v>2877</v>
      </c>
      <c r="O207" s="359">
        <v>4</v>
      </c>
      <c r="P207" s="359">
        <f>O207*H207</f>
        <v>4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2874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4350</v>
      </c>
    </row>
    <row r="208" spans="2:65" s="291" customFormat="1" ht="19.5" x14ac:dyDescent="0.2">
      <c r="B208" s="292"/>
      <c r="D208" s="509" t="s">
        <v>3004</v>
      </c>
      <c r="F208" s="510" t="s">
        <v>4351</v>
      </c>
      <c r="I208" s="467"/>
      <c r="L208" s="292"/>
      <c r="M208" s="363"/>
      <c r="U208" s="364"/>
      <c r="AT208" s="284" t="s">
        <v>3004</v>
      </c>
      <c r="AU208" s="284" t="s">
        <v>47</v>
      </c>
    </row>
    <row r="209" spans="2:65" s="291" customFormat="1" ht="12.75" x14ac:dyDescent="0.2">
      <c r="B209" s="292"/>
      <c r="D209" s="458" t="s">
        <v>3704</v>
      </c>
      <c r="F209" s="459" t="s">
        <v>4352</v>
      </c>
      <c r="I209" s="467"/>
      <c r="L209" s="292"/>
      <c r="M209" s="363"/>
      <c r="U209" s="364"/>
      <c r="AT209" s="284" t="s">
        <v>3704</v>
      </c>
      <c r="AU209" s="284" t="s">
        <v>47</v>
      </c>
    </row>
    <row r="210" spans="2:65" s="291" customFormat="1" ht="24.4" customHeight="1" x14ac:dyDescent="0.2">
      <c r="B210" s="292"/>
      <c r="C210" s="460" t="s">
        <v>3895</v>
      </c>
      <c r="D210" s="460" t="s">
        <v>550</v>
      </c>
      <c r="E210" s="461" t="s">
        <v>1838</v>
      </c>
      <c r="F210" s="462" t="s">
        <v>1839</v>
      </c>
      <c r="G210" s="463" t="s">
        <v>99</v>
      </c>
      <c r="H210" s="464">
        <v>1</v>
      </c>
      <c r="I210" s="365"/>
      <c r="J210" s="466">
        <f>ROUND(I210*H210,2)</f>
        <v>0</v>
      </c>
      <c r="K210" s="383"/>
      <c r="L210" s="366"/>
      <c r="M210" s="367" t="s">
        <v>771</v>
      </c>
      <c r="N210" s="368" t="s">
        <v>2877</v>
      </c>
      <c r="O210" s="359">
        <v>0</v>
      </c>
      <c r="P210" s="359">
        <f>O210*H210</f>
        <v>0</v>
      </c>
      <c r="Q210" s="359">
        <v>0.115</v>
      </c>
      <c r="R210" s="359">
        <f>Q210*H210</f>
        <v>0.115</v>
      </c>
      <c r="S210" s="359">
        <v>0</v>
      </c>
      <c r="T210" s="359">
        <f>S210*H210</f>
        <v>0</v>
      </c>
      <c r="U210" s="382" t="s">
        <v>771</v>
      </c>
      <c r="AR210" s="361" t="s">
        <v>2918</v>
      </c>
      <c r="AT210" s="361" t="s">
        <v>550</v>
      </c>
      <c r="AU210" s="361" t="s">
        <v>47</v>
      </c>
      <c r="AY210" s="284" t="s">
        <v>2874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4353</v>
      </c>
    </row>
    <row r="211" spans="2:65" s="291" customFormat="1" ht="19.5" x14ac:dyDescent="0.2">
      <c r="B211" s="292"/>
      <c r="D211" s="509" t="s">
        <v>3004</v>
      </c>
      <c r="F211" s="510" t="s">
        <v>1839</v>
      </c>
      <c r="I211" s="467"/>
      <c r="L211" s="292"/>
      <c r="M211" s="363"/>
      <c r="U211" s="364"/>
      <c r="AT211" s="284" t="s">
        <v>3004</v>
      </c>
      <c r="AU211" s="284" t="s">
        <v>47</v>
      </c>
    </row>
    <row r="212" spans="2:65" s="291" customFormat="1" ht="33" customHeight="1" x14ac:dyDescent="0.2">
      <c r="B212" s="292"/>
      <c r="C212" s="453" t="s">
        <v>4158</v>
      </c>
      <c r="D212" s="453" t="s">
        <v>516</v>
      </c>
      <c r="E212" s="454" t="s">
        <v>1840</v>
      </c>
      <c r="F212" s="455" t="s">
        <v>1841</v>
      </c>
      <c r="G212" s="456" t="s">
        <v>99</v>
      </c>
      <c r="H212" s="457">
        <v>4</v>
      </c>
      <c r="I212" s="356"/>
      <c r="J212" s="465">
        <f>ROUND(I212*H212,2)</f>
        <v>0</v>
      </c>
      <c r="K212" s="381"/>
      <c r="L212" s="292"/>
      <c r="M212" s="357" t="s">
        <v>771</v>
      </c>
      <c r="N212" s="358" t="s">
        <v>2877</v>
      </c>
      <c r="O212" s="359">
        <v>3.25</v>
      </c>
      <c r="P212" s="359">
        <f>O212*H212</f>
        <v>13</v>
      </c>
      <c r="Q212" s="359">
        <v>0</v>
      </c>
      <c r="R212" s="359">
        <f>Q212*H212</f>
        <v>0</v>
      </c>
      <c r="S212" s="359">
        <v>0</v>
      </c>
      <c r="T212" s="359">
        <f>S212*H212</f>
        <v>0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2874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2222</v>
      </c>
      <c r="BM212" s="361" t="s">
        <v>4354</v>
      </c>
    </row>
    <row r="213" spans="2:65" s="291" customFormat="1" ht="19.5" x14ac:dyDescent="0.2">
      <c r="B213" s="292"/>
      <c r="D213" s="509" t="s">
        <v>3004</v>
      </c>
      <c r="F213" s="510" t="s">
        <v>4355</v>
      </c>
      <c r="I213" s="467"/>
      <c r="L213" s="292"/>
      <c r="M213" s="363"/>
      <c r="U213" s="364"/>
      <c r="AT213" s="284" t="s">
        <v>3004</v>
      </c>
      <c r="AU213" s="284" t="s">
        <v>47</v>
      </c>
    </row>
    <row r="214" spans="2:65" s="291" customFormat="1" ht="12.75" x14ac:dyDescent="0.2">
      <c r="B214" s="292"/>
      <c r="D214" s="458" t="s">
        <v>3704</v>
      </c>
      <c r="F214" s="459" t="s">
        <v>4356</v>
      </c>
      <c r="I214" s="467"/>
      <c r="L214" s="292"/>
      <c r="M214" s="363"/>
      <c r="U214" s="364"/>
      <c r="AT214" s="284" t="s">
        <v>3704</v>
      </c>
      <c r="AU214" s="284" t="s">
        <v>47</v>
      </c>
    </row>
    <row r="215" spans="2:65" s="291" customFormat="1" ht="24.4" customHeight="1" x14ac:dyDescent="0.2">
      <c r="B215" s="292"/>
      <c r="C215" s="460" t="s">
        <v>3897</v>
      </c>
      <c r="D215" s="460" t="s">
        <v>550</v>
      </c>
      <c r="E215" s="461" t="s">
        <v>1842</v>
      </c>
      <c r="F215" s="462" t="s">
        <v>1843</v>
      </c>
      <c r="G215" s="463" t="s">
        <v>99</v>
      </c>
      <c r="H215" s="464">
        <v>4</v>
      </c>
      <c r="I215" s="365"/>
      <c r="J215" s="466">
        <f>ROUND(I215*H215,2)</f>
        <v>0</v>
      </c>
      <c r="K215" s="383"/>
      <c r="L215" s="366"/>
      <c r="M215" s="367" t="s">
        <v>771</v>
      </c>
      <c r="N215" s="368" t="s">
        <v>2877</v>
      </c>
      <c r="O215" s="359">
        <v>0</v>
      </c>
      <c r="P215" s="359">
        <f>O215*H215</f>
        <v>0</v>
      </c>
      <c r="Q215" s="359">
        <v>0.03</v>
      </c>
      <c r="R215" s="359">
        <f>Q215*H215</f>
        <v>0.12</v>
      </c>
      <c r="S215" s="359">
        <v>0</v>
      </c>
      <c r="T215" s="359">
        <f>S215*H215</f>
        <v>0</v>
      </c>
      <c r="U215" s="382" t="s">
        <v>771</v>
      </c>
      <c r="AR215" s="361" t="s">
        <v>2918</v>
      </c>
      <c r="AT215" s="361" t="s">
        <v>550</v>
      </c>
      <c r="AU215" s="361" t="s">
        <v>47</v>
      </c>
      <c r="AY215" s="284" t="s">
        <v>2874</v>
      </c>
      <c r="BE215" s="362">
        <f>IF(N215="základní",J215,0)</f>
        <v>0</v>
      </c>
      <c r="BF215" s="362">
        <f>IF(N215="snížená",J215,0)</f>
        <v>0</v>
      </c>
      <c r="BG215" s="362">
        <f>IF(N215="zákl. přenesená",J215,0)</f>
        <v>0</v>
      </c>
      <c r="BH215" s="362">
        <f>IF(N215="sníž. přenesená",J215,0)</f>
        <v>0</v>
      </c>
      <c r="BI215" s="362">
        <f>IF(N215="nulová",J215,0)</f>
        <v>0</v>
      </c>
      <c r="BJ215" s="284" t="s">
        <v>45</v>
      </c>
      <c r="BK215" s="362">
        <f>ROUND(I215*H215,2)</f>
        <v>0</v>
      </c>
      <c r="BL215" s="284" t="s">
        <v>2222</v>
      </c>
      <c r="BM215" s="361" t="s">
        <v>4357</v>
      </c>
    </row>
    <row r="216" spans="2:65" s="291" customFormat="1" ht="19.5" x14ac:dyDescent="0.2">
      <c r="B216" s="292"/>
      <c r="D216" s="509" t="s">
        <v>3004</v>
      </c>
      <c r="F216" s="510" t="s">
        <v>1843</v>
      </c>
      <c r="L216" s="292"/>
      <c r="M216" s="369"/>
      <c r="N216" s="370"/>
      <c r="O216" s="370"/>
      <c r="P216" s="370"/>
      <c r="Q216" s="370"/>
      <c r="R216" s="370"/>
      <c r="S216" s="370"/>
      <c r="T216" s="370"/>
      <c r="U216" s="371"/>
      <c r="AT216" s="284" t="s">
        <v>3004</v>
      </c>
      <c r="AU216" s="284" t="s">
        <v>47</v>
      </c>
    </row>
    <row r="217" spans="2:65" s="291" customFormat="1" ht="7.15" customHeight="1" x14ac:dyDescent="0.2">
      <c r="B217" s="312"/>
      <c r="C217" s="313"/>
      <c r="D217" s="313"/>
      <c r="E217" s="313"/>
      <c r="F217" s="313"/>
      <c r="G217" s="313"/>
      <c r="H217" s="313"/>
      <c r="I217" s="313"/>
      <c r="J217" s="313"/>
      <c r="K217" s="313"/>
      <c r="L217" s="292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1"/>
  <sheetViews>
    <sheetView zoomScale="115" zoomScaleNormal="115" workbookViewId="0">
      <pane ySplit="1" topLeftCell="A479" activePane="bottomLeft" state="frozen"/>
      <selection pane="bottomLeft" activeCell="C481" sqref="C481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6" t="s">
        <v>100</v>
      </c>
      <c r="B1" s="656"/>
      <c r="C1" s="656"/>
      <c r="D1" s="656"/>
      <c r="E1" s="656"/>
      <c r="F1" s="656"/>
      <c r="G1" s="65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7" t="s">
        <v>4</v>
      </c>
      <c r="D2" s="658"/>
      <c r="E2" s="658"/>
      <c r="F2" s="658"/>
      <c r="G2" s="659"/>
      <c r="AG2" t="s">
        <v>102</v>
      </c>
    </row>
    <row r="3" spans="1:60" ht="25.15" customHeight="1" x14ac:dyDescent="0.2">
      <c r="A3" s="247" t="s">
        <v>89</v>
      </c>
      <c r="B3" s="197" t="s">
        <v>33</v>
      </c>
      <c r="C3" s="657" t="s">
        <v>34</v>
      </c>
      <c r="D3" s="658"/>
      <c r="E3" s="658"/>
      <c r="F3" s="658"/>
      <c r="G3" s="659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35</v>
      </c>
      <c r="C4" s="660" t="s">
        <v>29</v>
      </c>
      <c r="D4" s="661"/>
      <c r="E4" s="661"/>
      <c r="F4" s="661"/>
      <c r="G4" s="66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52" t="s">
        <v>133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1844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52" t="s">
        <v>138</v>
      </c>
      <c r="D14" s="653"/>
      <c r="E14" s="653"/>
      <c r="F14" s="653"/>
      <c r="G14" s="653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4</v>
      </c>
      <c r="B16" s="214" t="s">
        <v>1087</v>
      </c>
      <c r="C16" s="215" t="s">
        <v>1088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52" t="s">
        <v>1089</v>
      </c>
      <c r="D17" s="653"/>
      <c r="E17" s="653"/>
      <c r="F17" s="653"/>
      <c r="G17" s="653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54" t="s">
        <v>1090</v>
      </c>
      <c r="D18" s="655"/>
      <c r="E18" s="655"/>
      <c r="F18" s="655"/>
      <c r="G18" s="655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52" t="s">
        <v>146</v>
      </c>
      <c r="D22" s="653"/>
      <c r="E22" s="653"/>
      <c r="F22" s="653"/>
      <c r="G22" s="653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1845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52" t="s">
        <v>146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3309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652" t="s">
        <v>151</v>
      </c>
      <c r="D28" s="653"/>
      <c r="E28" s="653"/>
      <c r="F28" s="653"/>
      <c r="G28" s="653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3310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652" t="s">
        <v>151</v>
      </c>
      <c r="D31" s="653"/>
      <c r="E31" s="653"/>
      <c r="F31" s="653"/>
      <c r="G31" s="653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226" t="s">
        <v>1846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10</v>
      </c>
      <c r="B33" s="214" t="s">
        <v>1847</v>
      </c>
      <c r="C33" s="215" t="s">
        <v>1848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652" t="s">
        <v>1849</v>
      </c>
      <c r="D34" s="653"/>
      <c r="E34" s="653"/>
      <c r="F34" s="653"/>
      <c r="G34" s="653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1850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2">
      <c r="A36" s="213">
        <v>11</v>
      </c>
      <c r="B36" s="214" t="s">
        <v>1851</v>
      </c>
      <c r="C36" s="215" t="s">
        <v>1852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1853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x14ac:dyDescent="0.2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2.5" outlineLevel="1" x14ac:dyDescent="0.2">
      <c r="A39" s="213">
        <v>12</v>
      </c>
      <c r="B39" s="214" t="s">
        <v>1123</v>
      </c>
      <c r="C39" s="215" t="s">
        <v>1124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216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652" t="s">
        <v>1121</v>
      </c>
      <c r="D40" s="653"/>
      <c r="E40" s="653"/>
      <c r="F40" s="653"/>
      <c r="G40" s="653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226" t="s">
        <v>1854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1855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2">
      <c r="A43" s="223"/>
      <c r="B43" s="224"/>
      <c r="C43" s="226" t="s">
        <v>1856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2.5" outlineLevel="1" x14ac:dyDescent="0.2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226" t="s">
        <v>1857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29">
        <v>14</v>
      </c>
      <c r="B46" s="230" t="s">
        <v>1135</v>
      </c>
      <c r="C46" s="231" t="s">
        <v>1136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1858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2">
      <c r="A49" s="213">
        <v>16</v>
      </c>
      <c r="B49" s="214" t="s">
        <v>1138</v>
      </c>
      <c r="C49" s="215" t="s">
        <v>1139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52" t="s">
        <v>1140</v>
      </c>
      <c r="D50" s="653"/>
      <c r="E50" s="653"/>
      <c r="F50" s="653"/>
      <c r="G50" s="653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3311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3312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2">
      <c r="A53" s="223"/>
      <c r="B53" s="224"/>
      <c r="C53" s="226" t="s">
        <v>3313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2">
      <c r="A54" s="223"/>
      <c r="B54" s="224"/>
      <c r="C54" s="226" t="s">
        <v>3314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3315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3316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3317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2">
      <c r="A58" s="223"/>
      <c r="B58" s="224"/>
      <c r="C58" s="226" t="s">
        <v>3318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2.5" outlineLevel="1" x14ac:dyDescent="0.2">
      <c r="A59" s="213">
        <v>17</v>
      </c>
      <c r="B59" s="214" t="s">
        <v>1159</v>
      </c>
      <c r="C59" s="215" t="s">
        <v>1160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2.5" outlineLevel="2" x14ac:dyDescent="0.2">
      <c r="A60" s="223"/>
      <c r="B60" s="224"/>
      <c r="C60" s="652" t="s">
        <v>1161</v>
      </c>
      <c r="D60" s="653"/>
      <c r="E60" s="653"/>
      <c r="F60" s="653"/>
      <c r="G60" s="653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1859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2.5" outlineLevel="1" x14ac:dyDescent="0.2">
      <c r="A62" s="213">
        <v>18</v>
      </c>
      <c r="B62" s="214" t="s">
        <v>1164</v>
      </c>
      <c r="C62" s="215" t="s">
        <v>1165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2" x14ac:dyDescent="0.2">
      <c r="A63" s="223"/>
      <c r="B63" s="224"/>
      <c r="C63" s="652" t="s">
        <v>1161</v>
      </c>
      <c r="D63" s="653"/>
      <c r="E63" s="653"/>
      <c r="F63" s="653"/>
      <c r="G63" s="653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1860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2">
      <c r="A65" s="223"/>
      <c r="B65" s="224"/>
      <c r="C65" s="226" t="s">
        <v>1861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52" t="s">
        <v>185</v>
      </c>
      <c r="D67" s="653"/>
      <c r="E67" s="653"/>
      <c r="F67" s="653"/>
      <c r="G67" s="65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1862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1863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52" t="s">
        <v>185</v>
      </c>
      <c r="D71" s="653"/>
      <c r="E71" s="653"/>
      <c r="F71" s="653"/>
      <c r="G71" s="65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1864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1865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1866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21</v>
      </c>
      <c r="B75" s="214" t="s">
        <v>1172</v>
      </c>
      <c r="C75" s="215" t="s">
        <v>1173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52" t="s">
        <v>1174</v>
      </c>
      <c r="D76" s="653"/>
      <c r="E76" s="653"/>
      <c r="F76" s="653"/>
      <c r="G76" s="653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3319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2">
      <c r="A78" s="223"/>
      <c r="B78" s="224"/>
      <c r="C78" s="226" t="s">
        <v>3320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13">
        <v>22</v>
      </c>
      <c r="B79" s="214" t="s">
        <v>1175</v>
      </c>
      <c r="C79" s="215" t="s">
        <v>1176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2" x14ac:dyDescent="0.2">
      <c r="A80" s="223"/>
      <c r="B80" s="224"/>
      <c r="C80" s="652" t="s">
        <v>1177</v>
      </c>
      <c r="D80" s="653"/>
      <c r="E80" s="653"/>
      <c r="F80" s="653"/>
      <c r="G80" s="653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1867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23</v>
      </c>
      <c r="B82" s="214" t="s">
        <v>192</v>
      </c>
      <c r="C82" s="215" t="s">
        <v>1868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3321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2">
      <c r="A84" s="213">
        <v>24</v>
      </c>
      <c r="B84" s="214" t="s">
        <v>1179</v>
      </c>
      <c r="C84" s="215" t="s">
        <v>1180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3322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2">
      <c r="A86" s="213">
        <v>25</v>
      </c>
      <c r="B86" s="214" t="s">
        <v>1191</v>
      </c>
      <c r="C86" s="215" t="s">
        <v>1192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1193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331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337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652" t="s">
        <v>1194</v>
      </c>
      <c r="D87" s="653"/>
      <c r="E87" s="653"/>
      <c r="F87" s="653"/>
      <c r="G87" s="653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1869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2">
      <c r="A89" s="223"/>
      <c r="B89" s="224"/>
      <c r="C89" s="226" t="s">
        <v>1870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1871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2">
      <c r="A91" s="223"/>
      <c r="B91" s="224"/>
      <c r="C91" s="226" t="s">
        <v>1872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x14ac:dyDescent="0.2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2.5" outlineLevel="1" x14ac:dyDescent="0.2">
      <c r="A93" s="213">
        <v>26</v>
      </c>
      <c r="B93" s="214" t="s">
        <v>1873</v>
      </c>
      <c r="C93" s="215" t="s">
        <v>1874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216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652" t="s">
        <v>1875</v>
      </c>
      <c r="D94" s="653"/>
      <c r="E94" s="653"/>
      <c r="F94" s="653"/>
      <c r="G94" s="653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22.5" outlineLevel="1" x14ac:dyDescent="0.2">
      <c r="A95" s="213">
        <v>27</v>
      </c>
      <c r="B95" s="214" t="s">
        <v>1876</v>
      </c>
      <c r="C95" s="215" t="s">
        <v>1877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216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ht="22.5" outlineLevel="2" x14ac:dyDescent="0.2">
      <c r="A96" s="223"/>
      <c r="B96" s="224"/>
      <c r="C96" s="652" t="s">
        <v>1878</v>
      </c>
      <c r="D96" s="653"/>
      <c r="E96" s="653"/>
      <c r="F96" s="653"/>
      <c r="G96" s="65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1879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1880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28</v>
      </c>
      <c r="B99" s="214" t="s">
        <v>1881</v>
      </c>
      <c r="C99" s="215" t="s">
        <v>1882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1193</v>
      </c>
      <c r="S99" s="219" t="s">
        <v>129</v>
      </c>
      <c r="T99" s="220" t="s">
        <v>346</v>
      </c>
      <c r="U99" s="221">
        <v>39.45243</v>
      </c>
      <c r="V99" s="221">
        <f>ROUND(E99*U99,2)</f>
        <v>78.900000000000006</v>
      </c>
      <c r="W99" s="221"/>
      <c r="X99" s="221" t="s">
        <v>331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52" t="s">
        <v>1883</v>
      </c>
      <c r="D100" s="653"/>
      <c r="E100" s="653"/>
      <c r="F100" s="653"/>
      <c r="G100" s="653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x14ac:dyDescent="0.2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2">
      <c r="A102" s="213">
        <v>29</v>
      </c>
      <c r="B102" s="214" t="s">
        <v>1210</v>
      </c>
      <c r="C102" s="215" t="s">
        <v>1211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1212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652" t="s">
        <v>1213</v>
      </c>
      <c r="D103" s="653"/>
      <c r="E103" s="653"/>
      <c r="F103" s="653"/>
      <c r="G103" s="653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1" x14ac:dyDescent="0.2">
      <c r="A104" s="213">
        <v>30</v>
      </c>
      <c r="B104" s="214" t="s">
        <v>1215</v>
      </c>
      <c r="C104" s="215" t="s">
        <v>1216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652" t="s">
        <v>212</v>
      </c>
      <c r="D105" s="653"/>
      <c r="E105" s="653"/>
      <c r="F105" s="653"/>
      <c r="G105" s="653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33.75" outlineLevel="1" x14ac:dyDescent="0.2">
      <c r="A106" s="213">
        <v>31</v>
      </c>
      <c r="B106" s="214" t="s">
        <v>1218</v>
      </c>
      <c r="C106" s="215" t="s">
        <v>1219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216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50" t="s">
        <v>217</v>
      </c>
      <c r="D107" s="651"/>
      <c r="E107" s="651"/>
      <c r="F107" s="651"/>
      <c r="G107" s="65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226" t="s">
        <v>3323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2">
      <c r="A109" s="223"/>
      <c r="B109" s="224"/>
      <c r="C109" s="226" t="s">
        <v>3324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2">
      <c r="A110" s="223"/>
      <c r="B110" s="224"/>
      <c r="C110" s="226" t="s">
        <v>1917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2">
      <c r="A111" s="223"/>
      <c r="B111" s="224"/>
      <c r="C111" s="226" t="s">
        <v>3325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ht="22.5" outlineLevel="1" x14ac:dyDescent="0.2">
      <c r="A112" s="213">
        <v>32</v>
      </c>
      <c r="B112" s="214" t="s">
        <v>1220</v>
      </c>
      <c r="C112" s="215" t="s">
        <v>1221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2.5" outlineLevel="2" x14ac:dyDescent="0.2">
      <c r="A113" s="223"/>
      <c r="B113" s="224"/>
      <c r="C113" s="652" t="s">
        <v>1222</v>
      </c>
      <c r="D113" s="653"/>
      <c r="E113" s="653"/>
      <c r="F113" s="653"/>
      <c r="G113" s="653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ht="22.5" outlineLevel="1" x14ac:dyDescent="0.2">
      <c r="A114" s="213">
        <v>33</v>
      </c>
      <c r="B114" s="214" t="s">
        <v>214</v>
      </c>
      <c r="C114" s="215" t="s">
        <v>215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216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650" t="s">
        <v>217</v>
      </c>
      <c r="D115" s="651"/>
      <c r="E115" s="651"/>
      <c r="F115" s="651"/>
      <c r="G115" s="65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226" t="s">
        <v>3326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34</v>
      </c>
      <c r="B117" s="214" t="s">
        <v>218</v>
      </c>
      <c r="C117" s="215" t="s">
        <v>219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ht="22.5" outlineLevel="2" x14ac:dyDescent="0.2">
      <c r="A118" s="223"/>
      <c r="B118" s="224"/>
      <c r="C118" s="652" t="s">
        <v>220</v>
      </c>
      <c r="D118" s="653"/>
      <c r="E118" s="653"/>
      <c r="F118" s="653"/>
      <c r="G118" s="653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3327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2">
      <c r="A120" s="223"/>
      <c r="B120" s="224"/>
      <c r="C120" s="226" t="s">
        <v>3328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2">
      <c r="A121" s="213">
        <v>35</v>
      </c>
      <c r="B121" s="214" t="s">
        <v>221</v>
      </c>
      <c r="C121" s="215" t="s">
        <v>222</v>
      </c>
      <c r="D121" s="216" t="s">
        <v>223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652" t="s">
        <v>224</v>
      </c>
      <c r="D122" s="653"/>
      <c r="E122" s="653"/>
      <c r="F122" s="653"/>
      <c r="G122" s="653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ht="22.5" outlineLevel="1" x14ac:dyDescent="0.2">
      <c r="A123" s="213">
        <v>36</v>
      </c>
      <c r="B123" s="214" t="s">
        <v>225</v>
      </c>
      <c r="C123" s="215" t="s">
        <v>226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3329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33.75" outlineLevel="1" x14ac:dyDescent="0.2">
      <c r="A125" s="213">
        <v>37</v>
      </c>
      <c r="B125" s="214" t="s">
        <v>1884</v>
      </c>
      <c r="C125" s="215" t="s">
        <v>1885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2" x14ac:dyDescent="0.2">
      <c r="A126" s="223"/>
      <c r="B126" s="224"/>
      <c r="C126" s="652" t="s">
        <v>1228</v>
      </c>
      <c r="D126" s="653"/>
      <c r="E126" s="653"/>
      <c r="F126" s="653"/>
      <c r="G126" s="653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54" t="s">
        <v>1886</v>
      </c>
      <c r="D127" s="655"/>
      <c r="E127" s="655"/>
      <c r="F127" s="655"/>
      <c r="G127" s="655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226" t="s">
        <v>1887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1231</v>
      </c>
      <c r="C129" s="215" t="s">
        <v>1232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1888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2">
      <c r="A131" s="213">
        <v>39</v>
      </c>
      <c r="B131" s="214" t="s">
        <v>227</v>
      </c>
      <c r="C131" s="215" t="s">
        <v>228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652" t="s">
        <v>229</v>
      </c>
      <c r="D132" s="653"/>
      <c r="E132" s="653"/>
      <c r="F132" s="653"/>
      <c r="G132" s="653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54" t="s">
        <v>230</v>
      </c>
      <c r="D133" s="655"/>
      <c r="E133" s="655"/>
      <c r="F133" s="655"/>
      <c r="G133" s="655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1889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2">
      <c r="A135" s="213">
        <v>40</v>
      </c>
      <c r="B135" s="214" t="s">
        <v>1115</v>
      </c>
      <c r="C135" s="215" t="s">
        <v>1116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52" t="s">
        <v>229</v>
      </c>
      <c r="D136" s="653"/>
      <c r="E136" s="653"/>
      <c r="F136" s="653"/>
      <c r="G136" s="653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654" t="s">
        <v>230</v>
      </c>
      <c r="D137" s="655"/>
      <c r="E137" s="655"/>
      <c r="F137" s="655"/>
      <c r="G137" s="655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1890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2">
      <c r="A139" s="213">
        <v>41</v>
      </c>
      <c r="B139" s="214" t="s">
        <v>1891</v>
      </c>
      <c r="C139" s="215" t="s">
        <v>1892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652" t="s">
        <v>229</v>
      </c>
      <c r="D140" s="653"/>
      <c r="E140" s="653"/>
      <c r="F140" s="653"/>
      <c r="G140" s="653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654" t="s">
        <v>230</v>
      </c>
      <c r="D141" s="655"/>
      <c r="E141" s="655"/>
      <c r="F141" s="655"/>
      <c r="G141" s="655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1893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13">
        <v>42</v>
      </c>
      <c r="B143" s="214" t="s">
        <v>236</v>
      </c>
      <c r="C143" s="215" t="s">
        <v>237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652" t="s">
        <v>151</v>
      </c>
      <c r="D144" s="653"/>
      <c r="E144" s="653"/>
      <c r="F144" s="653"/>
      <c r="G144" s="653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2.5" outlineLevel="2" x14ac:dyDescent="0.2">
      <c r="A145" s="223"/>
      <c r="B145" s="224"/>
      <c r="C145" s="226" t="s">
        <v>3330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2.5" outlineLevel="1" x14ac:dyDescent="0.2">
      <c r="A146" s="213">
        <v>43</v>
      </c>
      <c r="B146" s="214" t="s">
        <v>238</v>
      </c>
      <c r="C146" s="215" t="s">
        <v>239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652" t="s">
        <v>240</v>
      </c>
      <c r="D147" s="653"/>
      <c r="E147" s="653"/>
      <c r="F147" s="653"/>
      <c r="G147" s="653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1236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2.5" outlineLevel="3" x14ac:dyDescent="0.2">
      <c r="A149" s="223"/>
      <c r="B149" s="224"/>
      <c r="C149" s="226" t="s">
        <v>3331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44</v>
      </c>
      <c r="B150" s="214" t="s">
        <v>241</v>
      </c>
      <c r="C150" s="215" t="s">
        <v>242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2">
      <c r="A151" s="223"/>
      <c r="B151" s="224"/>
      <c r="C151" s="652" t="s">
        <v>240</v>
      </c>
      <c r="D151" s="653"/>
      <c r="E151" s="653"/>
      <c r="F151" s="653"/>
      <c r="G151" s="65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226" t="s">
        <v>1237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2">
      <c r="A153" s="223"/>
      <c r="B153" s="224"/>
      <c r="C153" s="226" t="s">
        <v>3332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33.75" outlineLevel="1" x14ac:dyDescent="0.2">
      <c r="A154" s="213">
        <v>45</v>
      </c>
      <c r="B154" s="214" t="s">
        <v>1238</v>
      </c>
      <c r="C154" s="215" t="s">
        <v>1239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52" t="s">
        <v>1240</v>
      </c>
      <c r="D155" s="653"/>
      <c r="E155" s="653"/>
      <c r="F155" s="653"/>
      <c r="G155" s="653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54" t="s">
        <v>1241</v>
      </c>
      <c r="D156" s="655"/>
      <c r="E156" s="655"/>
      <c r="F156" s="655"/>
      <c r="G156" s="655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226" t="s">
        <v>1894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1" x14ac:dyDescent="0.2">
      <c r="A158" s="213">
        <v>46</v>
      </c>
      <c r="B158" s="214" t="s">
        <v>1243</v>
      </c>
      <c r="C158" s="215" t="s">
        <v>1244</v>
      </c>
      <c r="D158" s="216" t="s">
        <v>223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1212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652" t="s">
        <v>1245</v>
      </c>
      <c r="D159" s="653"/>
      <c r="E159" s="653"/>
      <c r="F159" s="653"/>
      <c r="G159" s="653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47</v>
      </c>
      <c r="B160" s="214" t="s">
        <v>243</v>
      </c>
      <c r="C160" s="215" t="s">
        <v>1246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3.75" outlineLevel="2" x14ac:dyDescent="0.2">
      <c r="A161" s="223"/>
      <c r="B161" s="224"/>
      <c r="C161" s="226" t="s">
        <v>1895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2">
      <c r="A162" s="213">
        <v>48</v>
      </c>
      <c r="B162" s="214" t="s">
        <v>1249</v>
      </c>
      <c r="C162" s="215" t="s">
        <v>1250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3.75" outlineLevel="2" x14ac:dyDescent="0.2">
      <c r="A163" s="223"/>
      <c r="B163" s="224"/>
      <c r="C163" s="226" t="s">
        <v>1896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49</v>
      </c>
      <c r="B164" s="214" t="s">
        <v>1252</v>
      </c>
      <c r="C164" s="215" t="s">
        <v>1253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226" t="s">
        <v>1897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2">
      <c r="A166" s="213">
        <v>50</v>
      </c>
      <c r="B166" s="214" t="s">
        <v>1255</v>
      </c>
      <c r="C166" s="215" t="s">
        <v>1256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2">
      <c r="A167" s="223"/>
      <c r="B167" s="224"/>
      <c r="C167" s="226" t="s">
        <v>1898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2">
      <c r="A168" s="213">
        <v>51</v>
      </c>
      <c r="B168" s="214" t="s">
        <v>245</v>
      </c>
      <c r="C168" s="215" t="s">
        <v>4979</v>
      </c>
      <c r="D168" s="216" t="s">
        <v>158</v>
      </c>
      <c r="E168" s="217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1899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3333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52</v>
      </c>
      <c r="B171" s="214" t="s">
        <v>246</v>
      </c>
      <c r="C171" s="215" t="s">
        <v>247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226" t="s">
        <v>1263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2">
      <c r="A173" s="223"/>
      <c r="B173" s="224"/>
      <c r="C173" s="226" t="s">
        <v>3334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3335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3336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3337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3338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2">
      <c r="A178" s="213">
        <v>53</v>
      </c>
      <c r="B178" s="214" t="s">
        <v>1267</v>
      </c>
      <c r="C178" s="215" t="s">
        <v>1900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2">
      <c r="A179" s="223"/>
      <c r="B179" s="224"/>
      <c r="C179" s="226" t="s">
        <v>3339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2">
      <c r="A180" s="213">
        <v>54</v>
      </c>
      <c r="B180" s="214" t="s">
        <v>3340</v>
      </c>
      <c r="C180" s="215" t="s">
        <v>4969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226" t="s">
        <v>4968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2">
      <c r="A182" s="213">
        <v>55</v>
      </c>
      <c r="B182" s="214" t="s">
        <v>3341</v>
      </c>
      <c r="C182" s="215" t="s">
        <v>4970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226" t="s">
        <v>3342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2">
      <c r="A184" s="213">
        <v>56</v>
      </c>
      <c r="B184" s="214" t="s">
        <v>248</v>
      </c>
      <c r="C184" s="215" t="s">
        <v>249</v>
      </c>
      <c r="D184" s="216" t="s">
        <v>223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2">
      <c r="A185" s="223"/>
      <c r="B185" s="224"/>
      <c r="C185" s="226" t="s">
        <v>1901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2">
      <c r="A186" s="213">
        <v>57</v>
      </c>
      <c r="B186" s="214" t="s">
        <v>227</v>
      </c>
      <c r="C186" s="215" t="s">
        <v>228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1902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3343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52" t="s">
        <v>229</v>
      </c>
      <c r="D187" s="653"/>
      <c r="E187" s="653"/>
      <c r="F187" s="653"/>
      <c r="G187" s="653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54" t="s">
        <v>230</v>
      </c>
      <c r="D188" s="655"/>
      <c r="E188" s="655"/>
      <c r="F188" s="655"/>
      <c r="G188" s="655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231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3344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3345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3346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3347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3348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3349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ht="22.5" outlineLevel="1" x14ac:dyDescent="0.2">
      <c r="A196" s="229">
        <v>58</v>
      </c>
      <c r="B196" s="230" t="s">
        <v>1270</v>
      </c>
      <c r="C196" s="231" t="s">
        <v>1271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363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364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365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x14ac:dyDescent="0.2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2">
      <c r="A198" s="213">
        <v>59</v>
      </c>
      <c r="B198" s="214" t="s">
        <v>1903</v>
      </c>
      <c r="C198" s="215" t="s">
        <v>1904</v>
      </c>
      <c r="D198" s="216" t="s">
        <v>223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1212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52" t="s">
        <v>1905</v>
      </c>
      <c r="D199" s="653"/>
      <c r="E199" s="653"/>
      <c r="F199" s="653"/>
      <c r="G199" s="653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60</v>
      </c>
      <c r="B200" s="214" t="s">
        <v>1272</v>
      </c>
      <c r="C200" s="215" t="s">
        <v>1273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252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2.5" outlineLevel="2" x14ac:dyDescent="0.2">
      <c r="A201" s="223"/>
      <c r="B201" s="224"/>
      <c r="C201" s="652" t="s">
        <v>253</v>
      </c>
      <c r="D201" s="653"/>
      <c r="E201" s="653"/>
      <c r="F201" s="653"/>
      <c r="G201" s="653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1906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1907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13">
        <v>61</v>
      </c>
      <c r="B204" s="214" t="s">
        <v>250</v>
      </c>
      <c r="C204" s="215" t="s">
        <v>251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252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2" x14ac:dyDescent="0.2">
      <c r="A205" s="223"/>
      <c r="B205" s="224"/>
      <c r="C205" s="652" t="s">
        <v>253</v>
      </c>
      <c r="D205" s="653"/>
      <c r="E205" s="653"/>
      <c r="F205" s="653"/>
      <c r="G205" s="653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226" t="s">
        <v>1908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2">
      <c r="A207" s="223"/>
      <c r="B207" s="224"/>
      <c r="C207" s="226" t="s">
        <v>1909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1" x14ac:dyDescent="0.2">
      <c r="A208" s="213">
        <v>62</v>
      </c>
      <c r="B208" s="214" t="s">
        <v>254</v>
      </c>
      <c r="C208" s="215" t="s">
        <v>255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252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2" x14ac:dyDescent="0.2">
      <c r="A209" s="223"/>
      <c r="B209" s="224"/>
      <c r="C209" s="652" t="s">
        <v>256</v>
      </c>
      <c r="D209" s="653"/>
      <c r="E209" s="653"/>
      <c r="F209" s="653"/>
      <c r="G209" s="653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226" t="s">
        <v>1910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2">
      <c r="A211" s="223"/>
      <c r="B211" s="224"/>
      <c r="C211" s="226" t="s">
        <v>1911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1" x14ac:dyDescent="0.2">
      <c r="A212" s="213">
        <v>63</v>
      </c>
      <c r="B212" s="214" t="s">
        <v>1283</v>
      </c>
      <c r="C212" s="215" t="s">
        <v>1284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252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1912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2">
      <c r="A214" s="223"/>
      <c r="B214" s="224"/>
      <c r="C214" s="226" t="s">
        <v>1913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1" x14ac:dyDescent="0.2">
      <c r="A215" s="213">
        <v>64</v>
      </c>
      <c r="B215" s="214" t="s">
        <v>261</v>
      </c>
      <c r="C215" s="215" t="s">
        <v>262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252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1914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2">
      <c r="A217" s="223"/>
      <c r="B217" s="224"/>
      <c r="C217" s="226" t="s">
        <v>1915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2">
      <c r="A218" s="213">
        <v>65</v>
      </c>
      <c r="B218" s="214" t="s">
        <v>263</v>
      </c>
      <c r="C218" s="215" t="s">
        <v>264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252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652" t="s">
        <v>265</v>
      </c>
      <c r="D219" s="653"/>
      <c r="E219" s="653"/>
      <c r="F219" s="653"/>
      <c r="G219" s="653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2">
      <c r="A220" s="223"/>
      <c r="B220" s="224"/>
      <c r="C220" s="226" t="s">
        <v>1916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1917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2">
      <c r="A222" s="223"/>
      <c r="B222" s="224"/>
      <c r="C222" s="226" t="s">
        <v>1918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1" x14ac:dyDescent="0.2">
      <c r="A223" s="213">
        <v>66</v>
      </c>
      <c r="B223" s="214" t="s">
        <v>1290</v>
      </c>
      <c r="C223" s="215" t="s">
        <v>1291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252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652" t="s">
        <v>265</v>
      </c>
      <c r="D224" s="653"/>
      <c r="E224" s="653"/>
      <c r="F224" s="653"/>
      <c r="G224" s="653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1919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67</v>
      </c>
      <c r="B226" s="214" t="s">
        <v>266</v>
      </c>
      <c r="C226" s="215" t="s">
        <v>267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252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652" t="s">
        <v>268</v>
      </c>
      <c r="D227" s="653"/>
      <c r="E227" s="653"/>
      <c r="F227" s="653"/>
      <c r="G227" s="653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1920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33.75" outlineLevel="1" x14ac:dyDescent="0.2">
      <c r="A229" s="213">
        <v>68</v>
      </c>
      <c r="B229" s="214" t="s">
        <v>270</v>
      </c>
      <c r="C229" s="215" t="s">
        <v>271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252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1921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33.75" outlineLevel="1" x14ac:dyDescent="0.2">
      <c r="A231" s="213">
        <v>69</v>
      </c>
      <c r="B231" s="214" t="s">
        <v>273</v>
      </c>
      <c r="C231" s="215" t="s">
        <v>274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252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1922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70</v>
      </c>
      <c r="B233" s="214" t="s">
        <v>1923</v>
      </c>
      <c r="C233" s="215" t="s">
        <v>1924</v>
      </c>
      <c r="D233" s="216" t="s">
        <v>223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252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1925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71</v>
      </c>
      <c r="B235" s="214" t="s">
        <v>1926</v>
      </c>
      <c r="C235" s="215" t="s">
        <v>1927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252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652" t="s">
        <v>1304</v>
      </c>
      <c r="D236" s="653"/>
      <c r="E236" s="653"/>
      <c r="F236" s="653"/>
      <c r="G236" s="653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2">
      <c r="A237" s="223"/>
      <c r="B237" s="224"/>
      <c r="C237" s="654" t="s">
        <v>283</v>
      </c>
      <c r="D237" s="655"/>
      <c r="E237" s="655"/>
      <c r="F237" s="655"/>
      <c r="G237" s="655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1928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1929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2.5" outlineLevel="1" x14ac:dyDescent="0.2">
      <c r="A240" s="213">
        <v>72</v>
      </c>
      <c r="B240" s="214" t="s">
        <v>1311</v>
      </c>
      <c r="C240" s="215" t="s">
        <v>1312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252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2">
      <c r="A241" s="223"/>
      <c r="B241" s="224"/>
      <c r="C241" s="652" t="s">
        <v>1304</v>
      </c>
      <c r="D241" s="653"/>
      <c r="E241" s="653"/>
      <c r="F241" s="653"/>
      <c r="G241" s="653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226" t="s">
        <v>1930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2.5" outlineLevel="1" x14ac:dyDescent="0.2">
      <c r="A243" s="213">
        <v>73</v>
      </c>
      <c r="B243" s="214" t="s">
        <v>1315</v>
      </c>
      <c r="C243" s="215" t="s">
        <v>1316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252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2">
      <c r="A244" s="223"/>
      <c r="B244" s="224"/>
      <c r="C244" s="652" t="s">
        <v>1304</v>
      </c>
      <c r="D244" s="653"/>
      <c r="E244" s="653"/>
      <c r="F244" s="653"/>
      <c r="G244" s="653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654" t="s">
        <v>283</v>
      </c>
      <c r="D245" s="655"/>
      <c r="E245" s="655"/>
      <c r="F245" s="655"/>
      <c r="G245" s="655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2">
      <c r="A246" s="223"/>
      <c r="B246" s="224"/>
      <c r="C246" s="226" t="s">
        <v>1931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2.5" outlineLevel="1" x14ac:dyDescent="0.2">
      <c r="A247" s="213">
        <v>74</v>
      </c>
      <c r="B247" s="214" t="s">
        <v>1318</v>
      </c>
      <c r="C247" s="215" t="s">
        <v>1319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252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2">
      <c r="A248" s="223"/>
      <c r="B248" s="224"/>
      <c r="C248" s="652" t="s">
        <v>1304</v>
      </c>
      <c r="D248" s="653"/>
      <c r="E248" s="653"/>
      <c r="F248" s="653"/>
      <c r="G248" s="653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54" t="s">
        <v>283</v>
      </c>
      <c r="D249" s="655"/>
      <c r="E249" s="655"/>
      <c r="F249" s="655"/>
      <c r="G249" s="655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226" t="s">
        <v>1932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281</v>
      </c>
      <c r="C251" s="215" t="s">
        <v>282</v>
      </c>
      <c r="D251" s="216" t="s">
        <v>223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252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50" t="s">
        <v>283</v>
      </c>
      <c r="D252" s="651"/>
      <c r="E252" s="651"/>
      <c r="F252" s="651"/>
      <c r="G252" s="651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3350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76</v>
      </c>
      <c r="B254" s="214" t="s">
        <v>1322</v>
      </c>
      <c r="C254" s="215" t="s">
        <v>1323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252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33.75" outlineLevel="2" x14ac:dyDescent="0.2">
      <c r="A255" s="223"/>
      <c r="B255" s="224"/>
      <c r="C255" s="226" t="s">
        <v>1933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ht="22.5" outlineLevel="1" x14ac:dyDescent="0.2">
      <c r="A256" s="213">
        <v>77</v>
      </c>
      <c r="B256" s="214" t="s">
        <v>287</v>
      </c>
      <c r="C256" s="215" t="s">
        <v>288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252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52" t="s">
        <v>289</v>
      </c>
      <c r="D257" s="653"/>
      <c r="E257" s="653"/>
      <c r="F257" s="653"/>
      <c r="G257" s="653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1934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2">
      <c r="A259" s="223"/>
      <c r="B259" s="224"/>
      <c r="C259" s="226" t="s">
        <v>1935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2">
      <c r="A260" s="223"/>
      <c r="B260" s="224"/>
      <c r="C260" s="226" t="s">
        <v>1936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1937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2">
      <c r="A262" s="223"/>
      <c r="B262" s="224"/>
      <c r="C262" s="226" t="s">
        <v>1938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2">
      <c r="A263" s="223"/>
      <c r="B263" s="224"/>
      <c r="C263" s="226" t="s">
        <v>1939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2">
      <c r="A264" s="213">
        <v>78</v>
      </c>
      <c r="B264" s="214" t="s">
        <v>290</v>
      </c>
      <c r="C264" s="215" t="s">
        <v>291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292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293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1940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79</v>
      </c>
      <c r="B266" s="230" t="s">
        <v>1941</v>
      </c>
      <c r="C266" s="231" t="s">
        <v>1942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292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80</v>
      </c>
      <c r="B267" s="214" t="s">
        <v>1325</v>
      </c>
      <c r="C267" s="215" t="s">
        <v>1326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1327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293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226" t="s">
        <v>1943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13">
        <v>81</v>
      </c>
      <c r="B269" s="214" t="s">
        <v>298</v>
      </c>
      <c r="C269" s="215" t="s">
        <v>1331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2">
      <c r="A270" s="223"/>
      <c r="B270" s="224"/>
      <c r="C270" s="226" t="s">
        <v>1944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2">
      <c r="A271" s="223"/>
      <c r="B271" s="224"/>
      <c r="C271" s="226" t="s">
        <v>1945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13">
        <v>82</v>
      </c>
      <c r="B272" s="214" t="s">
        <v>1333</v>
      </c>
      <c r="C272" s="215" t="s">
        <v>1946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1947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29">
        <v>83</v>
      </c>
      <c r="B274" s="230" t="s">
        <v>301</v>
      </c>
      <c r="C274" s="231" t="s">
        <v>1948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29">
        <v>84</v>
      </c>
      <c r="B275" s="230" t="s">
        <v>304</v>
      </c>
      <c r="C275" s="231" t="s">
        <v>1949</v>
      </c>
      <c r="D275" s="232" t="s">
        <v>303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2">
      <c r="A276" s="229">
        <v>85</v>
      </c>
      <c r="B276" s="230" t="s">
        <v>306</v>
      </c>
      <c r="C276" s="231" t="s">
        <v>1118</v>
      </c>
      <c r="D276" s="232" t="s">
        <v>303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86</v>
      </c>
      <c r="B277" s="230" t="s">
        <v>307</v>
      </c>
      <c r="C277" s="231" t="s">
        <v>3351</v>
      </c>
      <c r="D277" s="232" t="s">
        <v>303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87</v>
      </c>
      <c r="B278" s="230" t="s">
        <v>1950</v>
      </c>
      <c r="C278" s="231" t="s">
        <v>1951</v>
      </c>
      <c r="D278" s="232" t="s">
        <v>303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88</v>
      </c>
      <c r="B279" s="230" t="s">
        <v>1952</v>
      </c>
      <c r="C279" s="231" t="s">
        <v>1953</v>
      </c>
      <c r="D279" s="232" t="s">
        <v>303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89</v>
      </c>
      <c r="B280" s="230" t="s">
        <v>313</v>
      </c>
      <c r="C280" s="231" t="s">
        <v>314</v>
      </c>
      <c r="D280" s="232" t="s">
        <v>303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90</v>
      </c>
      <c r="B281" s="230" t="s">
        <v>315</v>
      </c>
      <c r="C281" s="231" t="s">
        <v>1339</v>
      </c>
      <c r="D281" s="232" t="s">
        <v>303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91</v>
      </c>
      <c r="B282" s="230" t="s">
        <v>317</v>
      </c>
      <c r="C282" s="231" t="s">
        <v>318</v>
      </c>
      <c r="D282" s="232" t="s">
        <v>303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92</v>
      </c>
      <c r="B283" s="230" t="s">
        <v>321</v>
      </c>
      <c r="C283" s="231" t="s">
        <v>322</v>
      </c>
      <c r="D283" s="232" t="s">
        <v>303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93</v>
      </c>
      <c r="B284" s="230" t="s">
        <v>323</v>
      </c>
      <c r="C284" s="231" t="s">
        <v>1340</v>
      </c>
      <c r="D284" s="232" t="s">
        <v>303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94</v>
      </c>
      <c r="B285" s="230" t="s">
        <v>1341</v>
      </c>
      <c r="C285" s="231" t="s">
        <v>1342</v>
      </c>
      <c r="D285" s="232" t="s">
        <v>303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95</v>
      </c>
      <c r="B286" s="230" t="s">
        <v>1343</v>
      </c>
      <c r="C286" s="231" t="s">
        <v>1344</v>
      </c>
      <c r="D286" s="232" t="s">
        <v>303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96</v>
      </c>
      <c r="B287" s="230" t="s">
        <v>1345</v>
      </c>
      <c r="C287" s="231" t="s">
        <v>1346</v>
      </c>
      <c r="D287" s="232" t="s">
        <v>303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97</v>
      </c>
      <c r="B288" s="230" t="s">
        <v>1347</v>
      </c>
      <c r="C288" s="231" t="s">
        <v>1348</v>
      </c>
      <c r="D288" s="232" t="s">
        <v>303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x14ac:dyDescent="0.2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2.5" outlineLevel="1" x14ac:dyDescent="0.2">
      <c r="A290" s="213">
        <v>98</v>
      </c>
      <c r="B290" s="214" t="s">
        <v>339</v>
      </c>
      <c r="C290" s="215" t="s">
        <v>340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216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341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52" t="s">
        <v>343</v>
      </c>
      <c r="D291" s="653"/>
      <c r="E291" s="653"/>
      <c r="F291" s="653"/>
      <c r="G291" s="653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x14ac:dyDescent="0.2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2.5" outlineLevel="1" x14ac:dyDescent="0.2">
      <c r="A293" s="213">
        <v>99</v>
      </c>
      <c r="B293" s="214" t="s">
        <v>1369</v>
      </c>
      <c r="C293" s="215" t="s">
        <v>1370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292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1954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2.5" outlineLevel="1" x14ac:dyDescent="0.2">
      <c r="A295" s="213">
        <v>100</v>
      </c>
      <c r="B295" s="214" t="s">
        <v>1372</v>
      </c>
      <c r="C295" s="215" t="s">
        <v>1373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292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3352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22.5" outlineLevel="1" x14ac:dyDescent="0.2">
      <c r="A297" s="213">
        <v>101</v>
      </c>
      <c r="B297" s="214" t="s">
        <v>1375</v>
      </c>
      <c r="C297" s="215" t="s">
        <v>1376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292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1955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56.25" outlineLevel="1" x14ac:dyDescent="0.2">
      <c r="A299" s="213">
        <v>102</v>
      </c>
      <c r="B299" s="214" t="s">
        <v>1379</v>
      </c>
      <c r="C299" s="215" t="s">
        <v>1380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330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331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337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2">
      <c r="A300" s="223"/>
      <c r="B300" s="224"/>
      <c r="C300" s="226" t="s">
        <v>3353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56.25" outlineLevel="1" x14ac:dyDescent="0.2">
      <c r="A301" s="213">
        <v>103</v>
      </c>
      <c r="B301" s="214" t="s">
        <v>1381</v>
      </c>
      <c r="C301" s="215" t="s">
        <v>1382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330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331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337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226" t="s">
        <v>1957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2.5" outlineLevel="1" x14ac:dyDescent="0.2">
      <c r="A303" s="213">
        <v>104</v>
      </c>
      <c r="B303" s="214" t="s">
        <v>348</v>
      </c>
      <c r="C303" s="215" t="s">
        <v>349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330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331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337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2" x14ac:dyDescent="0.2">
      <c r="A304" s="223"/>
      <c r="B304" s="224"/>
      <c r="C304" s="650" t="s">
        <v>350</v>
      </c>
      <c r="D304" s="651"/>
      <c r="E304" s="651"/>
      <c r="F304" s="651"/>
      <c r="G304" s="65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351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3354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3.75" outlineLevel="3" x14ac:dyDescent="0.2">
      <c r="A307" s="223"/>
      <c r="B307" s="224"/>
      <c r="C307" s="226" t="s">
        <v>1958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2.5" outlineLevel="3" x14ac:dyDescent="0.2">
      <c r="A308" s="223"/>
      <c r="B308" s="224"/>
      <c r="C308" s="226" t="s">
        <v>1959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2">
      <c r="A309" s="223"/>
      <c r="B309" s="224"/>
      <c r="C309" s="226" t="s">
        <v>1960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2.5" outlineLevel="1" x14ac:dyDescent="0.2">
      <c r="A310" s="213">
        <v>105</v>
      </c>
      <c r="B310" s="214" t="s">
        <v>1391</v>
      </c>
      <c r="C310" s="215" t="s">
        <v>1392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363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364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1961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2.5" outlineLevel="1" x14ac:dyDescent="0.2">
      <c r="A312" s="213">
        <v>106</v>
      </c>
      <c r="B312" s="214" t="s">
        <v>1394</v>
      </c>
      <c r="C312" s="215" t="s">
        <v>1395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363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364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365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2">
      <c r="A313" s="223"/>
      <c r="B313" s="224"/>
      <c r="C313" s="226" t="s">
        <v>1962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2">
      <c r="A314" s="223"/>
      <c r="B314" s="224"/>
      <c r="C314" s="226" t="s">
        <v>1963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13">
        <v>107</v>
      </c>
      <c r="B315" s="214" t="s">
        <v>1397</v>
      </c>
      <c r="C315" s="215" t="s">
        <v>1398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292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341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652" t="s">
        <v>1399</v>
      </c>
      <c r="D316" s="653"/>
      <c r="E316" s="653"/>
      <c r="F316" s="653"/>
      <c r="G316" s="653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x14ac:dyDescent="0.2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2">
      <c r="A318" s="213">
        <v>108</v>
      </c>
      <c r="B318" s="214" t="s">
        <v>353</v>
      </c>
      <c r="C318" s="215" t="s">
        <v>354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355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2">
      <c r="A319" s="223"/>
      <c r="B319" s="224"/>
      <c r="C319" s="226" t="s">
        <v>358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2">
      <c r="A320" s="223"/>
      <c r="B320" s="224"/>
      <c r="C320" s="226" t="s">
        <v>3355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2">
      <c r="A321" s="223"/>
      <c r="B321" s="224"/>
      <c r="C321" s="226" t="s">
        <v>3356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3357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109</v>
      </c>
      <c r="B323" s="214" t="s">
        <v>1401</v>
      </c>
      <c r="C323" s="215" t="s">
        <v>1402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355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2">
      <c r="A324" s="223"/>
      <c r="B324" s="224"/>
      <c r="C324" s="650" t="s">
        <v>1403</v>
      </c>
      <c r="D324" s="651"/>
      <c r="E324" s="651"/>
      <c r="F324" s="651"/>
      <c r="G324" s="65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1964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2">
      <c r="A326" s="223"/>
      <c r="B326" s="224"/>
      <c r="C326" s="226" t="s">
        <v>1965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2">
      <c r="A327" s="223"/>
      <c r="B327" s="224"/>
      <c r="C327" s="226" t="s">
        <v>1966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110</v>
      </c>
      <c r="B328" s="214" t="s">
        <v>359</v>
      </c>
      <c r="C328" s="215" t="s">
        <v>360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355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1406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3358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2.5" outlineLevel="1" x14ac:dyDescent="0.2">
      <c r="A331" s="213">
        <v>111</v>
      </c>
      <c r="B331" s="214" t="s">
        <v>361</v>
      </c>
      <c r="C331" s="215" t="s">
        <v>362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363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364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365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3359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3360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2">
      <c r="A334" s="223"/>
      <c r="B334" s="224"/>
      <c r="C334" s="226" t="s">
        <v>3361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2.5" outlineLevel="1" x14ac:dyDescent="0.2">
      <c r="A335" s="213">
        <v>112</v>
      </c>
      <c r="B335" s="214" t="s">
        <v>1409</v>
      </c>
      <c r="C335" s="215" t="s">
        <v>1410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363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364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365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2">
      <c r="A336" s="223"/>
      <c r="B336" s="224"/>
      <c r="C336" s="226" t="s">
        <v>1967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113</v>
      </c>
      <c r="B337" s="214" t="s">
        <v>367</v>
      </c>
      <c r="C337" s="215" t="s">
        <v>368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355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652" t="s">
        <v>369</v>
      </c>
      <c r="D338" s="653"/>
      <c r="E338" s="653"/>
      <c r="F338" s="653"/>
      <c r="G338" s="653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x14ac:dyDescent="0.2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2.5" outlineLevel="1" x14ac:dyDescent="0.2">
      <c r="A340" s="213">
        <v>114</v>
      </c>
      <c r="B340" s="214" t="s">
        <v>1968</v>
      </c>
      <c r="C340" s="215" t="s">
        <v>1969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1970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2">
      <c r="A341" s="223"/>
      <c r="B341" s="224"/>
      <c r="C341" s="226" t="s">
        <v>1971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115</v>
      </c>
      <c r="B342" s="214" t="s">
        <v>1972</v>
      </c>
      <c r="C342" s="215" t="s">
        <v>1973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1970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341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52" t="s">
        <v>369</v>
      </c>
      <c r="D343" s="653"/>
      <c r="E343" s="653"/>
      <c r="F343" s="653"/>
      <c r="G343" s="653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x14ac:dyDescent="0.2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ht="22.5" outlineLevel="1" x14ac:dyDescent="0.2">
      <c r="A345" s="213">
        <v>116</v>
      </c>
      <c r="B345" s="214" t="s">
        <v>1413</v>
      </c>
      <c r="C345" s="215" t="s">
        <v>1414</v>
      </c>
      <c r="D345" s="216" t="s">
        <v>223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374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52" t="s">
        <v>1415</v>
      </c>
      <c r="D346" s="653"/>
      <c r="E346" s="653"/>
      <c r="F346" s="653"/>
      <c r="G346" s="653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2">
      <c r="A347" s="223"/>
      <c r="B347" s="224"/>
      <c r="C347" s="654" t="s">
        <v>1416</v>
      </c>
      <c r="D347" s="655"/>
      <c r="E347" s="655"/>
      <c r="F347" s="655"/>
      <c r="G347" s="655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33.75" outlineLevel="1" x14ac:dyDescent="0.2">
      <c r="A348" s="229">
        <v>117</v>
      </c>
      <c r="B348" s="230" t="s">
        <v>1417</v>
      </c>
      <c r="C348" s="231" t="s">
        <v>1418</v>
      </c>
      <c r="D348" s="232" t="s">
        <v>223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374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13">
        <v>118</v>
      </c>
      <c r="B349" s="214" t="s">
        <v>372</v>
      </c>
      <c r="C349" s="215" t="s">
        <v>373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374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341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2">
      <c r="A350" s="223"/>
      <c r="B350" s="224"/>
      <c r="C350" s="652" t="s">
        <v>369</v>
      </c>
      <c r="D350" s="653"/>
      <c r="E350" s="653"/>
      <c r="F350" s="653"/>
      <c r="G350" s="653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x14ac:dyDescent="0.2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2">
      <c r="A352" s="229">
        <v>119</v>
      </c>
      <c r="B352" s="230" t="s">
        <v>375</v>
      </c>
      <c r="C352" s="231" t="s">
        <v>1974</v>
      </c>
      <c r="D352" s="232" t="s">
        <v>303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377</v>
      </c>
      <c r="C353" s="231" t="s">
        <v>1975</v>
      </c>
      <c r="D353" s="232" t="s">
        <v>303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29">
        <v>121</v>
      </c>
      <c r="B354" s="230" t="s">
        <v>379</v>
      </c>
      <c r="C354" s="231" t="s">
        <v>1976</v>
      </c>
      <c r="D354" s="232" t="s">
        <v>303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2">
      <c r="A355" s="229">
        <v>122</v>
      </c>
      <c r="B355" s="230" t="s">
        <v>381</v>
      </c>
      <c r="C355" s="231" t="s">
        <v>1423</v>
      </c>
      <c r="D355" s="232" t="s">
        <v>303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29">
        <v>123</v>
      </c>
      <c r="B356" s="230" t="s">
        <v>383</v>
      </c>
      <c r="C356" s="231" t="s">
        <v>1977</v>
      </c>
      <c r="D356" s="232" t="s">
        <v>303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2">
      <c r="A357" s="229">
        <v>124</v>
      </c>
      <c r="B357" s="230" t="s">
        <v>385</v>
      </c>
      <c r="C357" s="231" t="s">
        <v>1978</v>
      </c>
      <c r="D357" s="232" t="s">
        <v>303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29">
        <v>125</v>
      </c>
      <c r="B358" s="230" t="s">
        <v>387</v>
      </c>
      <c r="C358" s="231" t="s">
        <v>1979</v>
      </c>
      <c r="D358" s="232" t="s">
        <v>303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2">
      <c r="A359" s="229">
        <v>126</v>
      </c>
      <c r="B359" s="230" t="s">
        <v>389</v>
      </c>
      <c r="C359" s="231" t="s">
        <v>380</v>
      </c>
      <c r="D359" s="232" t="s">
        <v>303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2">
      <c r="A360" s="229">
        <v>127</v>
      </c>
      <c r="B360" s="230" t="s">
        <v>391</v>
      </c>
      <c r="C360" s="231" t="s">
        <v>1980</v>
      </c>
      <c r="D360" s="232" t="s">
        <v>303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29">
        <v>128</v>
      </c>
      <c r="B361" s="230" t="s">
        <v>393</v>
      </c>
      <c r="C361" s="231" t="s">
        <v>1427</v>
      </c>
      <c r="D361" s="232" t="s">
        <v>303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2">
      <c r="A362" s="229">
        <v>129</v>
      </c>
      <c r="B362" s="230" t="s">
        <v>395</v>
      </c>
      <c r="C362" s="231" t="s">
        <v>386</v>
      </c>
      <c r="D362" s="232" t="s">
        <v>303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2">
      <c r="A363" s="229">
        <v>130</v>
      </c>
      <c r="B363" s="230" t="s">
        <v>396</v>
      </c>
      <c r="C363" s="231" t="s">
        <v>388</v>
      </c>
      <c r="D363" s="232" t="s">
        <v>303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2">
      <c r="A364" s="229">
        <v>131</v>
      </c>
      <c r="B364" s="230" t="s">
        <v>1430</v>
      </c>
      <c r="C364" s="231" t="s">
        <v>390</v>
      </c>
      <c r="D364" s="232" t="s">
        <v>303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2">
      <c r="A365" s="229">
        <v>132</v>
      </c>
      <c r="B365" s="230" t="s">
        <v>1432</v>
      </c>
      <c r="C365" s="231" t="s">
        <v>1981</v>
      </c>
      <c r="D365" s="232" t="s">
        <v>303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2">
      <c r="A366" s="229">
        <v>133</v>
      </c>
      <c r="B366" s="230" t="s">
        <v>1434</v>
      </c>
      <c r="C366" s="231" t="s">
        <v>1435</v>
      </c>
      <c r="D366" s="232" t="s">
        <v>303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2">
      <c r="A367" s="229">
        <v>134</v>
      </c>
      <c r="B367" s="230" t="s">
        <v>1436</v>
      </c>
      <c r="C367" s="231" t="s">
        <v>1437</v>
      </c>
      <c r="D367" s="232" t="s">
        <v>303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29">
        <v>135</v>
      </c>
      <c r="B368" s="230" t="s">
        <v>1438</v>
      </c>
      <c r="C368" s="231" t="s">
        <v>1439</v>
      </c>
      <c r="D368" s="232" t="s">
        <v>303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2">
      <c r="A369" s="229">
        <v>136</v>
      </c>
      <c r="B369" s="230" t="s">
        <v>1440</v>
      </c>
      <c r="C369" s="231" t="s">
        <v>1441</v>
      </c>
      <c r="D369" s="232" t="s">
        <v>303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2">
      <c r="A370" s="229">
        <v>137</v>
      </c>
      <c r="B370" s="230" t="s">
        <v>1442</v>
      </c>
      <c r="C370" s="231" t="s">
        <v>1443</v>
      </c>
      <c r="D370" s="232" t="s">
        <v>303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2">
      <c r="A371" s="229">
        <v>138</v>
      </c>
      <c r="B371" s="230" t="s">
        <v>1444</v>
      </c>
      <c r="C371" s="231" t="s">
        <v>1982</v>
      </c>
      <c r="D371" s="232" t="s">
        <v>303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2">
      <c r="A372" s="229">
        <v>139</v>
      </c>
      <c r="B372" s="230" t="s">
        <v>1447</v>
      </c>
      <c r="C372" s="231" t="s">
        <v>1446</v>
      </c>
      <c r="D372" s="232" t="s">
        <v>303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2">
      <c r="A373" s="229">
        <v>140</v>
      </c>
      <c r="B373" s="230" t="s">
        <v>1449</v>
      </c>
      <c r="C373" s="231" t="s">
        <v>2409</v>
      </c>
      <c r="D373" s="232" t="s">
        <v>303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2">
      <c r="A374" s="229">
        <v>141</v>
      </c>
      <c r="B374" s="230" t="s">
        <v>1451</v>
      </c>
      <c r="C374" s="231" t="s">
        <v>4959</v>
      </c>
      <c r="D374" s="232" t="s">
        <v>303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29">
        <v>142</v>
      </c>
      <c r="B375" s="230" t="s">
        <v>1453</v>
      </c>
      <c r="C375" s="231" t="s">
        <v>1984</v>
      </c>
      <c r="D375" s="232" t="s">
        <v>303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2">
      <c r="A376" s="229">
        <v>143</v>
      </c>
      <c r="B376" s="230" t="s">
        <v>1455</v>
      </c>
      <c r="C376" s="231" t="s">
        <v>1985</v>
      </c>
      <c r="D376" s="232" t="s">
        <v>303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2">
      <c r="A377" s="229">
        <v>144</v>
      </c>
      <c r="B377" s="230" t="s">
        <v>1471</v>
      </c>
      <c r="C377" s="231" t="s">
        <v>2417</v>
      </c>
      <c r="D377" s="232" t="s">
        <v>303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2">
      <c r="A378" s="229">
        <v>145</v>
      </c>
      <c r="B378" s="230" t="s">
        <v>1473</v>
      </c>
      <c r="C378" s="231" t="s">
        <v>1986</v>
      </c>
      <c r="D378" s="232" t="s">
        <v>303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146</v>
      </c>
      <c r="B379" s="230" t="s">
        <v>1475</v>
      </c>
      <c r="C379" s="231" t="s">
        <v>4960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147</v>
      </c>
      <c r="B380" s="230" t="s">
        <v>1477</v>
      </c>
      <c r="C380" s="231" t="s">
        <v>1987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148</v>
      </c>
      <c r="B381" s="230" t="s">
        <v>1478</v>
      </c>
      <c r="C381" s="231" t="s">
        <v>1988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149</v>
      </c>
      <c r="B382" s="230" t="s">
        <v>1480</v>
      </c>
      <c r="C382" s="231" t="s">
        <v>2421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150</v>
      </c>
      <c r="B383" s="230" t="s">
        <v>1482</v>
      </c>
      <c r="C383" s="231" t="s">
        <v>1989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151</v>
      </c>
      <c r="B384" s="230" t="s">
        <v>1484</v>
      </c>
      <c r="C384" s="231" t="s">
        <v>1483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152</v>
      </c>
      <c r="B385" s="230" t="s">
        <v>1486</v>
      </c>
      <c r="C385" s="231" t="s">
        <v>1485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153</v>
      </c>
      <c r="B386" s="230" t="s">
        <v>1488</v>
      </c>
      <c r="C386" s="231" t="s">
        <v>1487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154</v>
      </c>
      <c r="B387" s="230" t="s">
        <v>1490</v>
      </c>
      <c r="C387" s="231" t="s">
        <v>4961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155</v>
      </c>
      <c r="B388" s="230" t="s">
        <v>1492</v>
      </c>
      <c r="C388" s="231" t="s">
        <v>1491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156</v>
      </c>
      <c r="B389" s="230" t="s">
        <v>1494</v>
      </c>
      <c r="C389" s="231" t="s">
        <v>1990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157</v>
      </c>
      <c r="B390" s="230" t="s">
        <v>1496</v>
      </c>
      <c r="C390" s="231" t="s">
        <v>1991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158</v>
      </c>
      <c r="B391" s="214" t="s">
        <v>1992</v>
      </c>
      <c r="C391" s="215" t="s">
        <v>1993</v>
      </c>
      <c r="D391" s="216" t="s">
        <v>223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1994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x14ac:dyDescent="0.2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SUMIF(AG394:AG422,"&lt;&gt;NOR",G394:G422)</f>
        <v>0</v>
      </c>
      <c r="H393" s="210"/>
      <c r="I393" s="210">
        <f>SUM(I394:I422)</f>
        <v>0</v>
      </c>
      <c r="J393" s="210"/>
      <c r="K393" s="210">
        <f>SUM(K394:K422)</f>
        <v>1210642.1499999999</v>
      </c>
      <c r="L393" s="210"/>
      <c r="M393" s="210">
        <f>SUM(M394:M422)</f>
        <v>0</v>
      </c>
      <c r="N393" s="209"/>
      <c r="O393" s="209">
        <f>SUM(O394:O422)</f>
        <v>0</v>
      </c>
      <c r="P393" s="209"/>
      <c r="Q393" s="209">
        <f>SUM(Q394:Q422)</f>
        <v>0</v>
      </c>
      <c r="R393" s="210"/>
      <c r="S393" s="210"/>
      <c r="T393" s="211"/>
      <c r="U393" s="212"/>
      <c r="V393" s="212">
        <f>SUM(V394:V422)</f>
        <v>0</v>
      </c>
      <c r="W393" s="212"/>
      <c r="X393" s="212"/>
      <c r="Y393" s="212"/>
      <c r="AG393" t="s">
        <v>124</v>
      </c>
    </row>
    <row r="394" spans="1:60" outlineLevel="1" x14ac:dyDescent="0.2">
      <c r="A394" s="229">
        <v>159</v>
      </c>
      <c r="B394" s="230" t="s">
        <v>403</v>
      </c>
      <c r="C394" s="231" t="s">
        <v>1995</v>
      </c>
      <c r="D394" s="232" t="s">
        <v>303</v>
      </c>
      <c r="E394" s="233">
        <v>2</v>
      </c>
      <c r="F394" s="234"/>
      <c r="G394" s="235">
        <f t="shared" ref="G394:G422" si="14">ROUND(E394*F394,2)</f>
        <v>0</v>
      </c>
      <c r="H394" s="234">
        <v>0</v>
      </c>
      <c r="I394" s="235">
        <f t="shared" ref="I394:I422" si="15">ROUND(E394*H394,2)</f>
        <v>0</v>
      </c>
      <c r="J394" s="234">
        <v>6500</v>
      </c>
      <c r="K394" s="235">
        <f t="shared" ref="K394:K422" si="16">ROUND(E394*J394,2)</f>
        <v>13000</v>
      </c>
      <c r="L394" s="235">
        <v>21</v>
      </c>
      <c r="M394" s="235">
        <f t="shared" ref="M394:M422" si="17">G394*(1+L394/100)</f>
        <v>0</v>
      </c>
      <c r="N394" s="233">
        <v>0</v>
      </c>
      <c r="O394" s="233">
        <f t="shared" ref="O394:O422" si="18">ROUND(E394*N394,2)</f>
        <v>0</v>
      </c>
      <c r="P394" s="233">
        <v>0</v>
      </c>
      <c r="Q394" s="233">
        <f t="shared" ref="Q394:Q422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2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160</v>
      </c>
      <c r="B395" s="230" t="s">
        <v>405</v>
      </c>
      <c r="C395" s="231" t="s">
        <v>1996</v>
      </c>
      <c r="D395" s="232" t="s">
        <v>303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161</v>
      </c>
      <c r="B396" s="230" t="s">
        <v>407</v>
      </c>
      <c r="C396" s="231" t="s">
        <v>1997</v>
      </c>
      <c r="D396" s="232" t="s">
        <v>303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162</v>
      </c>
      <c r="B397" s="230" t="s">
        <v>409</v>
      </c>
      <c r="C397" s="231" t="s">
        <v>1998</v>
      </c>
      <c r="D397" s="232" t="s">
        <v>303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163</v>
      </c>
      <c r="B398" s="230" t="s">
        <v>411</v>
      </c>
      <c r="C398" s="231" t="s">
        <v>1999</v>
      </c>
      <c r="D398" s="232" t="s">
        <v>303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164</v>
      </c>
      <c r="B399" s="230" t="s">
        <v>413</v>
      </c>
      <c r="C399" s="231" t="s">
        <v>2000</v>
      </c>
      <c r="D399" s="232" t="s">
        <v>303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165</v>
      </c>
      <c r="B400" s="230" t="s">
        <v>415</v>
      </c>
      <c r="C400" s="231" t="s">
        <v>2001</v>
      </c>
      <c r="D400" s="232" t="s">
        <v>303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166</v>
      </c>
      <c r="B401" s="230" t="s">
        <v>417</v>
      </c>
      <c r="C401" s="231" t="s">
        <v>2002</v>
      </c>
      <c r="D401" s="232" t="s">
        <v>303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167</v>
      </c>
      <c r="B402" s="230" t="s">
        <v>419</v>
      </c>
      <c r="C402" s="231" t="s">
        <v>2003</v>
      </c>
      <c r="D402" s="232" t="s">
        <v>303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168</v>
      </c>
      <c r="B403" s="230" t="s">
        <v>1549</v>
      </c>
      <c r="C403" s="231" t="s">
        <v>2004</v>
      </c>
      <c r="D403" s="232" t="s">
        <v>303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169</v>
      </c>
      <c r="B404" s="230" t="s">
        <v>1551</v>
      </c>
      <c r="C404" s="231" t="s">
        <v>2005</v>
      </c>
      <c r="D404" s="232" t="s">
        <v>303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170</v>
      </c>
      <c r="B405" s="230" t="s">
        <v>1553</v>
      </c>
      <c r="C405" s="231" t="s">
        <v>2006</v>
      </c>
      <c r="D405" s="232" t="s">
        <v>303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171</v>
      </c>
      <c r="B406" s="230" t="s">
        <v>1555</v>
      </c>
      <c r="C406" s="231" t="s">
        <v>5142</v>
      </c>
      <c r="D406" s="232" t="s">
        <v>303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173</v>
      </c>
      <c r="B407" s="230" t="s">
        <v>1559</v>
      </c>
      <c r="C407" s="231" t="s">
        <v>2007</v>
      </c>
      <c r="D407" s="232" t="s">
        <v>223</v>
      </c>
      <c r="E407" s="233">
        <v>13.427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450</v>
      </c>
      <c r="K407" s="235">
        <f t="shared" si="16"/>
        <v>6042.15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ht="22.5" outlineLevel="1" x14ac:dyDescent="0.2">
      <c r="A408" s="229">
        <v>174</v>
      </c>
      <c r="B408" s="230" t="s">
        <v>421</v>
      </c>
      <c r="C408" s="231" t="s">
        <v>2008</v>
      </c>
      <c r="D408" s="232" t="s">
        <v>303</v>
      </c>
      <c r="E408" s="233">
        <v>1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250000</v>
      </c>
      <c r="K408" s="235">
        <f t="shared" si="16"/>
        <v>250000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ht="22.5" outlineLevel="1" x14ac:dyDescent="0.2">
      <c r="A409" s="229">
        <v>175</v>
      </c>
      <c r="B409" s="230" t="s">
        <v>423</v>
      </c>
      <c r="C409" s="231" t="s">
        <v>4962</v>
      </c>
      <c r="D409" s="232" t="s">
        <v>303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1" x14ac:dyDescent="0.2">
      <c r="A410" s="229">
        <v>176</v>
      </c>
      <c r="B410" s="230" t="s">
        <v>425</v>
      </c>
      <c r="C410" s="231" t="s">
        <v>4963</v>
      </c>
      <c r="D410" s="232" t="s">
        <v>303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45000</v>
      </c>
      <c r="K410" s="235">
        <f t="shared" si="16"/>
        <v>45000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ht="22.5" outlineLevel="1" x14ac:dyDescent="0.2">
      <c r="A411" s="229">
        <v>177</v>
      </c>
      <c r="B411" s="230" t="s">
        <v>427</v>
      </c>
      <c r="C411" s="231" t="s">
        <v>4964</v>
      </c>
      <c r="D411" s="232" t="s">
        <v>303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32000</v>
      </c>
      <c r="K411" s="235">
        <f t="shared" si="16"/>
        <v>32000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178</v>
      </c>
      <c r="B412" s="230" t="s">
        <v>429</v>
      </c>
      <c r="C412" s="231" t="s">
        <v>4965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45000</v>
      </c>
      <c r="K412" s="235">
        <f t="shared" si="16"/>
        <v>45000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179</v>
      </c>
      <c r="B413" s="230" t="s">
        <v>431</v>
      </c>
      <c r="C413" s="231" t="s">
        <v>4966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32000</v>
      </c>
      <c r="K413" s="235">
        <f t="shared" si="16"/>
        <v>32000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180</v>
      </c>
      <c r="B414" s="230" t="s">
        <v>2009</v>
      </c>
      <c r="C414" s="231" t="s">
        <v>4967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250000</v>
      </c>
      <c r="K414" s="235">
        <f t="shared" si="16"/>
        <v>250000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181</v>
      </c>
      <c r="B415" s="230" t="s">
        <v>433</v>
      </c>
      <c r="C415" s="231" t="s">
        <v>1584</v>
      </c>
      <c r="D415" s="232" t="s">
        <v>303</v>
      </c>
      <c r="E415" s="233">
        <v>4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6000</v>
      </c>
      <c r="K415" s="235">
        <f t="shared" si="16"/>
        <v>24000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182</v>
      </c>
      <c r="B416" s="230" t="s">
        <v>435</v>
      </c>
      <c r="C416" s="231" t="s">
        <v>1585</v>
      </c>
      <c r="D416" s="232" t="s">
        <v>303</v>
      </c>
      <c r="E416" s="233">
        <v>2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12000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183</v>
      </c>
      <c r="B417" s="230" t="s">
        <v>437</v>
      </c>
      <c r="C417" s="231" t="s">
        <v>2010</v>
      </c>
      <c r="D417" s="232" t="s">
        <v>303</v>
      </c>
      <c r="E417" s="233">
        <v>13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1800</v>
      </c>
      <c r="K417" s="235">
        <f t="shared" si="16"/>
        <v>23400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184</v>
      </c>
      <c r="B418" s="230" t="s">
        <v>439</v>
      </c>
      <c r="C418" s="231" t="s">
        <v>2011</v>
      </c>
      <c r="D418" s="232" t="s">
        <v>303</v>
      </c>
      <c r="E418" s="233">
        <v>2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2000</v>
      </c>
      <c r="K418" s="235">
        <f t="shared" si="16"/>
        <v>4000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185</v>
      </c>
      <c r="B419" s="230" t="s">
        <v>441</v>
      </c>
      <c r="C419" s="231" t="s">
        <v>2012</v>
      </c>
      <c r="D419" s="232" t="s">
        <v>303</v>
      </c>
      <c r="E419" s="233">
        <v>5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1800</v>
      </c>
      <c r="K419" s="235">
        <f t="shared" si="16"/>
        <v>9000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186</v>
      </c>
      <c r="B420" s="230" t="s">
        <v>443</v>
      </c>
      <c r="C420" s="231" t="s">
        <v>2013</v>
      </c>
      <c r="D420" s="232" t="s">
        <v>303</v>
      </c>
      <c r="E420" s="233">
        <v>60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1000</v>
      </c>
      <c r="K420" s="235">
        <f t="shared" si="16"/>
        <v>60000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ht="22.5" outlineLevel="1" x14ac:dyDescent="0.2">
      <c r="A421" s="229">
        <v>187</v>
      </c>
      <c r="B421" s="230" t="s">
        <v>445</v>
      </c>
      <c r="C421" s="231" t="s">
        <v>2014</v>
      </c>
      <c r="D421" s="232" t="s">
        <v>303</v>
      </c>
      <c r="E421" s="233">
        <v>18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2000</v>
      </c>
      <c r="K421" s="235">
        <f t="shared" si="16"/>
        <v>36000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188</v>
      </c>
      <c r="B422" s="230" t="s">
        <v>447</v>
      </c>
      <c r="C422" s="231" t="s">
        <v>2015</v>
      </c>
      <c r="D422" s="232" t="s">
        <v>303</v>
      </c>
      <c r="E422" s="233">
        <v>13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1000</v>
      </c>
      <c r="K422" s="235">
        <f t="shared" si="16"/>
        <v>13000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x14ac:dyDescent="0.2">
      <c r="A423" s="237" t="s">
        <v>123</v>
      </c>
      <c r="B423" s="206" t="s">
        <v>73</v>
      </c>
      <c r="C423" s="207" t="s">
        <v>74</v>
      </c>
      <c r="D423" s="208"/>
      <c r="E423" s="209"/>
      <c r="F423" s="210"/>
      <c r="G423" s="210">
        <f>SUMIF(AG424:AG425,"&lt;&gt;NOR",G424:G425)</f>
        <v>0</v>
      </c>
      <c r="H423" s="210"/>
      <c r="I423" s="210">
        <f>SUM(I424:I425)</f>
        <v>0</v>
      </c>
      <c r="J423" s="210"/>
      <c r="K423" s="210">
        <f>SUM(K424:K425)</f>
        <v>36000</v>
      </c>
      <c r="L423" s="210"/>
      <c r="M423" s="210">
        <f>SUM(M424:M425)</f>
        <v>0</v>
      </c>
      <c r="N423" s="209"/>
      <c r="O423" s="209">
        <f>SUM(O424:O425)</f>
        <v>0</v>
      </c>
      <c r="P423" s="209"/>
      <c r="Q423" s="209">
        <f>SUM(Q424:Q425)</f>
        <v>0</v>
      </c>
      <c r="R423" s="210"/>
      <c r="S423" s="210"/>
      <c r="T423" s="211"/>
      <c r="U423" s="212"/>
      <c r="V423" s="212">
        <f>SUM(V424:V425)</f>
        <v>0</v>
      </c>
      <c r="W423" s="212"/>
      <c r="X423" s="212"/>
      <c r="Y423" s="212"/>
      <c r="AG423" t="s">
        <v>124</v>
      </c>
    </row>
    <row r="424" spans="1:60" outlineLevel="1" x14ac:dyDescent="0.2">
      <c r="A424" s="229">
        <v>190</v>
      </c>
      <c r="B424" s="230" t="s">
        <v>2016</v>
      </c>
      <c r="C424" s="231" t="s">
        <v>2017</v>
      </c>
      <c r="D424" s="232" t="s">
        <v>303</v>
      </c>
      <c r="E424" s="233">
        <v>1</v>
      </c>
      <c r="F424" s="234"/>
      <c r="G424" s="235">
        <f>ROUND(E424*F424,2)</f>
        <v>0</v>
      </c>
      <c r="H424" s="234">
        <v>0</v>
      </c>
      <c r="I424" s="235">
        <f>ROUND(E424*H424,2)</f>
        <v>0</v>
      </c>
      <c r="J424" s="234">
        <v>18000</v>
      </c>
      <c r="K424" s="235">
        <f>ROUND(E424*J424,2)</f>
        <v>18000</v>
      </c>
      <c r="L424" s="235">
        <v>21</v>
      </c>
      <c r="M424" s="235">
        <f>G424*(1+L424/100)</f>
        <v>0</v>
      </c>
      <c r="N424" s="233">
        <v>0</v>
      </c>
      <c r="O424" s="233">
        <f>ROUND(E424*N424,2)</f>
        <v>0</v>
      </c>
      <c r="P424" s="233">
        <v>0</v>
      </c>
      <c r="Q424" s="233">
        <f>ROUND(E424*P424,2)</f>
        <v>0</v>
      </c>
      <c r="R424" s="235"/>
      <c r="S424" s="235" t="s">
        <v>190</v>
      </c>
      <c r="T424" s="236" t="s">
        <v>191</v>
      </c>
      <c r="U424" s="221">
        <v>0</v>
      </c>
      <c r="V424" s="221">
        <f>ROUND(E424*U424,2)</f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191</v>
      </c>
      <c r="B425" s="230" t="s">
        <v>2018</v>
      </c>
      <c r="C425" s="231" t="s">
        <v>2019</v>
      </c>
      <c r="D425" s="232" t="s">
        <v>303</v>
      </c>
      <c r="E425" s="233">
        <v>1</v>
      </c>
      <c r="F425" s="234"/>
      <c r="G425" s="235">
        <f>ROUND(E425*F425,2)</f>
        <v>0</v>
      </c>
      <c r="H425" s="234">
        <v>0</v>
      </c>
      <c r="I425" s="235">
        <f>ROUND(E425*H425,2)</f>
        <v>0</v>
      </c>
      <c r="J425" s="234">
        <v>18000</v>
      </c>
      <c r="K425" s="235">
        <f>ROUND(E425*J425,2)</f>
        <v>18000</v>
      </c>
      <c r="L425" s="235">
        <v>21</v>
      </c>
      <c r="M425" s="235">
        <f>G425*(1+L425/100)</f>
        <v>0</v>
      </c>
      <c r="N425" s="233">
        <v>0</v>
      </c>
      <c r="O425" s="233">
        <f>ROUND(E425*N425,2)</f>
        <v>0</v>
      </c>
      <c r="P425" s="233">
        <v>0</v>
      </c>
      <c r="Q425" s="233">
        <f>ROUND(E425*P425,2)</f>
        <v>0</v>
      </c>
      <c r="R425" s="235"/>
      <c r="S425" s="235" t="s">
        <v>190</v>
      </c>
      <c r="T425" s="236" t="s">
        <v>191</v>
      </c>
      <c r="U425" s="221">
        <v>0</v>
      </c>
      <c r="V425" s="221">
        <f>ROUND(E425*U425,2)</f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x14ac:dyDescent="0.2">
      <c r="A426" s="237" t="s">
        <v>123</v>
      </c>
      <c r="B426" s="206" t="s">
        <v>75</v>
      </c>
      <c r="C426" s="207" t="s">
        <v>76</v>
      </c>
      <c r="D426" s="208"/>
      <c r="E426" s="209"/>
      <c r="F426" s="210"/>
      <c r="G426" s="210">
        <f>SUMIF(AG427:AG441,"&lt;&gt;NOR",G427:G441)</f>
        <v>0</v>
      </c>
      <c r="H426" s="210"/>
      <c r="I426" s="210">
        <f>SUM(I427:I441)</f>
        <v>61218.74</v>
      </c>
      <c r="J426" s="210"/>
      <c r="K426" s="210">
        <f>SUM(K427:K441)</f>
        <v>434254.17</v>
      </c>
      <c r="L426" s="210"/>
      <c r="M426" s="210">
        <f>SUM(M427:M441)</f>
        <v>0</v>
      </c>
      <c r="N426" s="209"/>
      <c r="O426" s="209">
        <f>SUM(O427:O441)</f>
        <v>8.5400000000000009</v>
      </c>
      <c r="P426" s="209"/>
      <c r="Q426" s="209">
        <f>SUM(Q427:Q441)</f>
        <v>0</v>
      </c>
      <c r="R426" s="210"/>
      <c r="S426" s="210"/>
      <c r="T426" s="211"/>
      <c r="U426" s="212"/>
      <c r="V426" s="212">
        <f>SUM(V427:V441)</f>
        <v>377.08</v>
      </c>
      <c r="W426" s="212"/>
      <c r="X426" s="212"/>
      <c r="Y426" s="212"/>
      <c r="AG426" t="s">
        <v>124</v>
      </c>
    </row>
    <row r="427" spans="1:60" ht="33.75" outlineLevel="1" x14ac:dyDescent="0.2">
      <c r="A427" s="229">
        <v>192</v>
      </c>
      <c r="B427" s="230" t="s">
        <v>462</v>
      </c>
      <c r="C427" s="231" t="s">
        <v>463</v>
      </c>
      <c r="D427" s="232" t="s">
        <v>158</v>
      </c>
      <c r="E427" s="233">
        <v>287.41000000000003</v>
      </c>
      <c r="F427" s="234"/>
      <c r="G427" s="235">
        <f>ROUND(E427*F427,2)</f>
        <v>0</v>
      </c>
      <c r="H427" s="234">
        <v>25.73</v>
      </c>
      <c r="I427" s="235">
        <f>ROUND(E427*H427,2)</f>
        <v>7395.06</v>
      </c>
      <c r="J427" s="234">
        <v>28.17</v>
      </c>
      <c r="K427" s="235">
        <f>ROUND(E427*J427,2)</f>
        <v>8096.34</v>
      </c>
      <c r="L427" s="235">
        <v>21</v>
      </c>
      <c r="M427" s="235">
        <f>G427*(1+L427/100)</f>
        <v>0</v>
      </c>
      <c r="N427" s="233">
        <v>2.1000000000000001E-4</v>
      </c>
      <c r="O427" s="233">
        <f>ROUND(E427*N427,2)</f>
        <v>0.06</v>
      </c>
      <c r="P427" s="233">
        <v>0</v>
      </c>
      <c r="Q427" s="233">
        <f>ROUND(E427*P427,2)</f>
        <v>0</v>
      </c>
      <c r="R427" s="235" t="s">
        <v>464</v>
      </c>
      <c r="S427" s="235" t="s">
        <v>129</v>
      </c>
      <c r="T427" s="236" t="s">
        <v>129</v>
      </c>
      <c r="U427" s="221">
        <v>0.05</v>
      </c>
      <c r="V427" s="221">
        <f>ROUND(E427*U427,2)</f>
        <v>14.37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293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13">
        <v>193</v>
      </c>
      <c r="B428" s="214" t="s">
        <v>465</v>
      </c>
      <c r="C428" s="215" t="s">
        <v>466</v>
      </c>
      <c r="D428" s="216" t="s">
        <v>223</v>
      </c>
      <c r="E428" s="217">
        <v>209.28200000000001</v>
      </c>
      <c r="F428" s="218"/>
      <c r="G428" s="219">
        <f>ROUND(E428*F428,2)</f>
        <v>0</v>
      </c>
      <c r="H428" s="218">
        <v>0</v>
      </c>
      <c r="I428" s="219">
        <f>ROUND(E428*H428,2)</f>
        <v>0</v>
      </c>
      <c r="J428" s="218">
        <v>133</v>
      </c>
      <c r="K428" s="219">
        <f>ROUND(E428*J428,2)</f>
        <v>27834.51</v>
      </c>
      <c r="L428" s="219">
        <v>21</v>
      </c>
      <c r="M428" s="219">
        <f>G428*(1+L428/100)</f>
        <v>0</v>
      </c>
      <c r="N428" s="217">
        <v>0</v>
      </c>
      <c r="O428" s="217">
        <f>ROUND(E428*N428,2)</f>
        <v>0</v>
      </c>
      <c r="P428" s="217">
        <v>0</v>
      </c>
      <c r="Q428" s="217">
        <f>ROUND(E428*P428,2)</f>
        <v>0</v>
      </c>
      <c r="R428" s="219" t="s">
        <v>464</v>
      </c>
      <c r="S428" s="219" t="s">
        <v>129</v>
      </c>
      <c r="T428" s="220" t="s">
        <v>129</v>
      </c>
      <c r="U428" s="221">
        <v>0.23599999999999999</v>
      </c>
      <c r="V428" s="221">
        <f>ROUND(E428*U428,2)</f>
        <v>49.39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2" x14ac:dyDescent="0.2">
      <c r="A429" s="223"/>
      <c r="B429" s="224"/>
      <c r="C429" s="226" t="s">
        <v>2020</v>
      </c>
      <c r="D429" s="227"/>
      <c r="E429" s="228">
        <v>209.28200000000001</v>
      </c>
      <c r="F429" s="221"/>
      <c r="G429" s="221"/>
      <c r="H429" s="221"/>
      <c r="I429" s="221"/>
      <c r="J429" s="221"/>
      <c r="K429" s="221"/>
      <c r="L429" s="221"/>
      <c r="M429" s="221"/>
      <c r="N429" s="225"/>
      <c r="O429" s="225"/>
      <c r="P429" s="225"/>
      <c r="Q429" s="225"/>
      <c r="R429" s="221"/>
      <c r="S429" s="221"/>
      <c r="T429" s="221"/>
      <c r="U429" s="221"/>
      <c r="V429" s="221"/>
      <c r="W429" s="221"/>
      <c r="X429" s="221"/>
      <c r="Y429" s="221"/>
      <c r="Z429" s="222"/>
      <c r="AA429" s="222"/>
      <c r="AB429" s="222"/>
      <c r="AC429" s="222"/>
      <c r="AD429" s="222"/>
      <c r="AE429" s="222"/>
      <c r="AF429" s="222"/>
      <c r="AG429" s="222" t="s">
        <v>147</v>
      </c>
      <c r="AH429" s="222">
        <v>0</v>
      </c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194</v>
      </c>
      <c r="B430" s="230" t="s">
        <v>467</v>
      </c>
      <c r="C430" s="231" t="s">
        <v>468</v>
      </c>
      <c r="D430" s="232" t="s">
        <v>223</v>
      </c>
      <c r="E430" s="233">
        <v>209.28200000000001</v>
      </c>
      <c r="F430" s="234"/>
      <c r="G430" s="235">
        <f>ROUND(E430*F430,2)</f>
        <v>0</v>
      </c>
      <c r="H430" s="234">
        <v>5.66</v>
      </c>
      <c r="I430" s="235">
        <f>ROUND(E430*H430,2)</f>
        <v>1184.54</v>
      </c>
      <c r="J430" s="234">
        <v>99.34</v>
      </c>
      <c r="K430" s="235">
        <f>ROUND(E430*J430,2)</f>
        <v>20790.07</v>
      </c>
      <c r="L430" s="235">
        <v>21</v>
      </c>
      <c r="M430" s="235">
        <f>G430*(1+L430/100)</f>
        <v>0</v>
      </c>
      <c r="N430" s="233">
        <v>0</v>
      </c>
      <c r="O430" s="233">
        <f>ROUND(E430*N430,2)</f>
        <v>0</v>
      </c>
      <c r="P430" s="233">
        <v>0</v>
      </c>
      <c r="Q430" s="233">
        <f>ROUND(E430*P430,2)</f>
        <v>0</v>
      </c>
      <c r="R430" s="235" t="s">
        <v>464</v>
      </c>
      <c r="S430" s="235" t="s">
        <v>129</v>
      </c>
      <c r="T430" s="236" t="s">
        <v>129</v>
      </c>
      <c r="U430" s="221">
        <v>0.154</v>
      </c>
      <c r="V430" s="221">
        <f>ROUND(E430*U430,2)</f>
        <v>32.229999999999997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ht="22.5" outlineLevel="1" x14ac:dyDescent="0.2">
      <c r="A431" s="213">
        <v>195</v>
      </c>
      <c r="B431" s="214" t="s">
        <v>3113</v>
      </c>
      <c r="C431" s="215" t="s">
        <v>3114</v>
      </c>
      <c r="D431" s="216" t="s">
        <v>158</v>
      </c>
      <c r="E431" s="217">
        <v>287.41000000000003</v>
      </c>
      <c r="F431" s="218"/>
      <c r="G431" s="219">
        <f>ROUND(E431*F431,2)</f>
        <v>0</v>
      </c>
      <c r="H431" s="218">
        <v>183.15</v>
      </c>
      <c r="I431" s="219">
        <f>ROUND(E431*H431,2)</f>
        <v>52639.14</v>
      </c>
      <c r="J431" s="218">
        <v>551.85</v>
      </c>
      <c r="K431" s="219">
        <f>ROUND(E431*J431,2)</f>
        <v>158607.21</v>
      </c>
      <c r="L431" s="219">
        <v>21</v>
      </c>
      <c r="M431" s="219">
        <f>G431*(1+L431/100)</f>
        <v>0</v>
      </c>
      <c r="N431" s="217">
        <v>5.0400000000000002E-3</v>
      </c>
      <c r="O431" s="217">
        <f>ROUND(E431*N431,2)</f>
        <v>1.45</v>
      </c>
      <c r="P431" s="217">
        <v>0</v>
      </c>
      <c r="Q431" s="217">
        <f>ROUND(E431*P431,2)</f>
        <v>0</v>
      </c>
      <c r="R431" s="219" t="s">
        <v>464</v>
      </c>
      <c r="S431" s="219" t="s">
        <v>129</v>
      </c>
      <c r="T431" s="220" t="s">
        <v>129</v>
      </c>
      <c r="U431" s="221">
        <v>0.97799999999999998</v>
      </c>
      <c r="V431" s="221">
        <f>ROUND(E431*U431,2)</f>
        <v>281.08999999999997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293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2" x14ac:dyDescent="0.2">
      <c r="A432" s="223"/>
      <c r="B432" s="224"/>
      <c r="C432" s="226" t="s">
        <v>3362</v>
      </c>
      <c r="D432" s="227"/>
      <c r="E432" s="228"/>
      <c r="F432" s="221"/>
      <c r="G432" s="221"/>
      <c r="H432" s="221"/>
      <c r="I432" s="221"/>
      <c r="J432" s="221"/>
      <c r="K432" s="221"/>
      <c r="L432" s="221"/>
      <c r="M432" s="221"/>
      <c r="N432" s="225"/>
      <c r="O432" s="225"/>
      <c r="P432" s="225"/>
      <c r="Q432" s="225"/>
      <c r="R432" s="221"/>
      <c r="S432" s="221"/>
      <c r="T432" s="221"/>
      <c r="U432" s="221"/>
      <c r="V432" s="221"/>
      <c r="W432" s="221"/>
      <c r="X432" s="221"/>
      <c r="Y432" s="221"/>
      <c r="Z432" s="222"/>
      <c r="AA432" s="222"/>
      <c r="AB432" s="222"/>
      <c r="AC432" s="222"/>
      <c r="AD432" s="222"/>
      <c r="AE432" s="222"/>
      <c r="AF432" s="222"/>
      <c r="AG432" s="222" t="s">
        <v>147</v>
      </c>
      <c r="AH432" s="222">
        <v>0</v>
      </c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3" x14ac:dyDescent="0.2">
      <c r="A433" s="223"/>
      <c r="B433" s="224"/>
      <c r="C433" s="226" t="s">
        <v>3363</v>
      </c>
      <c r="D433" s="227"/>
      <c r="E433" s="228">
        <v>45.54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3" x14ac:dyDescent="0.2">
      <c r="A434" s="223"/>
      <c r="B434" s="224"/>
      <c r="C434" s="226" t="s">
        <v>2021</v>
      </c>
      <c r="D434" s="227"/>
      <c r="E434" s="228">
        <v>11.31</v>
      </c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ht="33.75" outlineLevel="3" x14ac:dyDescent="0.2">
      <c r="A435" s="223"/>
      <c r="B435" s="224"/>
      <c r="C435" s="226" t="s">
        <v>3364</v>
      </c>
      <c r="D435" s="227"/>
      <c r="E435" s="228">
        <v>196.27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2">
      <c r="A436" s="223"/>
      <c r="B436" s="224"/>
      <c r="C436" s="226" t="s">
        <v>3365</v>
      </c>
      <c r="D436" s="227"/>
      <c r="E436" s="228">
        <v>34.29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13">
        <v>196</v>
      </c>
      <c r="B437" s="214" t="s">
        <v>469</v>
      </c>
      <c r="C437" s="215" t="s">
        <v>470</v>
      </c>
      <c r="D437" s="216" t="s">
        <v>158</v>
      </c>
      <c r="E437" s="217">
        <v>366.15100000000001</v>
      </c>
      <c r="F437" s="218"/>
      <c r="G437" s="219">
        <f>ROUND(E437*F437,2)</f>
        <v>0</v>
      </c>
      <c r="H437" s="218">
        <v>0</v>
      </c>
      <c r="I437" s="219">
        <f>ROUND(E437*H437,2)</f>
        <v>0</v>
      </c>
      <c r="J437" s="218">
        <v>500</v>
      </c>
      <c r="K437" s="219">
        <f>ROUND(E437*J437,2)</f>
        <v>183075.5</v>
      </c>
      <c r="L437" s="219">
        <v>21</v>
      </c>
      <c r="M437" s="219">
        <f>G437*(1+L437/100)</f>
        <v>0</v>
      </c>
      <c r="N437" s="217">
        <v>1.9199999999999998E-2</v>
      </c>
      <c r="O437" s="217">
        <f>ROUND(E437*N437,2)</f>
        <v>7.03</v>
      </c>
      <c r="P437" s="217">
        <v>0</v>
      </c>
      <c r="Q437" s="217">
        <f>ROUND(E437*P437,2)</f>
        <v>0</v>
      </c>
      <c r="R437" s="219"/>
      <c r="S437" s="219" t="s">
        <v>190</v>
      </c>
      <c r="T437" s="220" t="s">
        <v>191</v>
      </c>
      <c r="U437" s="221">
        <v>0</v>
      </c>
      <c r="V437" s="221">
        <f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137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2" x14ac:dyDescent="0.2">
      <c r="A438" s="223"/>
      <c r="B438" s="224"/>
      <c r="C438" s="226" t="s">
        <v>3366</v>
      </c>
      <c r="D438" s="227"/>
      <c r="E438" s="228">
        <v>316.15100000000001</v>
      </c>
      <c r="F438" s="221"/>
      <c r="G438" s="221"/>
      <c r="H438" s="221"/>
      <c r="I438" s="221"/>
      <c r="J438" s="221"/>
      <c r="K438" s="221"/>
      <c r="L438" s="221"/>
      <c r="M438" s="221"/>
      <c r="N438" s="225"/>
      <c r="O438" s="225"/>
      <c r="P438" s="225"/>
      <c r="Q438" s="225"/>
      <c r="R438" s="221"/>
      <c r="S438" s="221"/>
      <c r="T438" s="221"/>
      <c r="U438" s="221"/>
      <c r="V438" s="221"/>
      <c r="W438" s="221"/>
      <c r="X438" s="221"/>
      <c r="Y438" s="221"/>
      <c r="Z438" s="222"/>
      <c r="AA438" s="222"/>
      <c r="AB438" s="222"/>
      <c r="AC438" s="222"/>
      <c r="AD438" s="222"/>
      <c r="AE438" s="222"/>
      <c r="AF438" s="222"/>
      <c r="AG438" s="222" t="s">
        <v>147</v>
      </c>
      <c r="AH438" s="222">
        <v>0</v>
      </c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3" x14ac:dyDescent="0.2">
      <c r="A439" s="223"/>
      <c r="B439" s="224"/>
      <c r="C439" s="226" t="s">
        <v>2022</v>
      </c>
      <c r="D439" s="227"/>
      <c r="E439" s="228">
        <v>50</v>
      </c>
      <c r="F439" s="221"/>
      <c r="G439" s="221"/>
      <c r="H439" s="221"/>
      <c r="I439" s="221"/>
      <c r="J439" s="221"/>
      <c r="K439" s="221"/>
      <c r="L439" s="221"/>
      <c r="M439" s="221"/>
      <c r="N439" s="225"/>
      <c r="O439" s="225"/>
      <c r="P439" s="225"/>
      <c r="Q439" s="225"/>
      <c r="R439" s="221"/>
      <c r="S439" s="221"/>
      <c r="T439" s="221"/>
      <c r="U439" s="221"/>
      <c r="V439" s="221"/>
      <c r="W439" s="221"/>
      <c r="X439" s="221"/>
      <c r="Y439" s="221"/>
      <c r="Z439" s="222"/>
      <c r="AA439" s="222"/>
      <c r="AB439" s="222"/>
      <c r="AC439" s="222"/>
      <c r="AD439" s="222"/>
      <c r="AE439" s="222"/>
      <c r="AF439" s="222"/>
      <c r="AG439" s="222" t="s">
        <v>147</v>
      </c>
      <c r="AH439" s="222">
        <v>0</v>
      </c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13">
        <v>197</v>
      </c>
      <c r="B440" s="214" t="s">
        <v>472</v>
      </c>
      <c r="C440" s="215" t="s">
        <v>473</v>
      </c>
      <c r="D440" s="216" t="s">
        <v>16</v>
      </c>
      <c r="E440" s="217">
        <v>4596.2236999999996</v>
      </c>
      <c r="F440" s="218"/>
      <c r="G440" s="219">
        <f>ROUND(E440*F440,2)</f>
        <v>0</v>
      </c>
      <c r="H440" s="218">
        <v>0</v>
      </c>
      <c r="I440" s="219">
        <f>ROUND(E440*H440,2)</f>
        <v>0</v>
      </c>
      <c r="J440" s="218">
        <v>7.8</v>
      </c>
      <c r="K440" s="219">
        <f>ROUND(E440*J440,2)</f>
        <v>35850.54</v>
      </c>
      <c r="L440" s="219">
        <v>21</v>
      </c>
      <c r="M440" s="219">
        <f>G440*(1+L440/100)</f>
        <v>0</v>
      </c>
      <c r="N440" s="217">
        <v>0</v>
      </c>
      <c r="O440" s="217">
        <f>ROUND(E440*N440,2)</f>
        <v>0</v>
      </c>
      <c r="P440" s="217">
        <v>0</v>
      </c>
      <c r="Q440" s="217">
        <f>ROUND(E440*P440,2)</f>
        <v>0</v>
      </c>
      <c r="R440" s="219" t="s">
        <v>464</v>
      </c>
      <c r="S440" s="219" t="s">
        <v>129</v>
      </c>
      <c r="T440" s="220" t="s">
        <v>129</v>
      </c>
      <c r="U440" s="221">
        <v>0</v>
      </c>
      <c r="V440" s="221">
        <f>ROUND(E440*U440,2)</f>
        <v>0</v>
      </c>
      <c r="W440" s="221"/>
      <c r="X440" s="221" t="s">
        <v>341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342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2" x14ac:dyDescent="0.2">
      <c r="A441" s="223"/>
      <c r="B441" s="224"/>
      <c r="C441" s="652" t="s">
        <v>369</v>
      </c>
      <c r="D441" s="653"/>
      <c r="E441" s="653"/>
      <c r="F441" s="653"/>
      <c r="G441" s="653"/>
      <c r="H441" s="221"/>
      <c r="I441" s="221"/>
      <c r="J441" s="221"/>
      <c r="K441" s="221"/>
      <c r="L441" s="221"/>
      <c r="M441" s="221"/>
      <c r="N441" s="225"/>
      <c r="O441" s="225"/>
      <c r="P441" s="225"/>
      <c r="Q441" s="225"/>
      <c r="R441" s="221"/>
      <c r="S441" s="221"/>
      <c r="T441" s="221"/>
      <c r="U441" s="221"/>
      <c r="V441" s="221"/>
      <c r="W441" s="221"/>
      <c r="X441" s="221"/>
      <c r="Y441" s="221"/>
      <c r="Z441" s="222"/>
      <c r="AA441" s="222"/>
      <c r="AB441" s="222"/>
      <c r="AC441" s="222"/>
      <c r="AD441" s="222"/>
      <c r="AE441" s="222"/>
      <c r="AF441" s="222"/>
      <c r="AG441" s="222" t="s">
        <v>134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x14ac:dyDescent="0.2">
      <c r="A442" s="237" t="s">
        <v>123</v>
      </c>
      <c r="B442" s="206" t="s">
        <v>3285</v>
      </c>
      <c r="C442" s="207" t="s">
        <v>3286</v>
      </c>
      <c r="D442" s="208"/>
      <c r="E442" s="209"/>
      <c r="F442" s="210"/>
      <c r="G442" s="210">
        <f>SUMIF(AG443:AG448,"&lt;&gt;NOR",G443:G448)</f>
        <v>0</v>
      </c>
      <c r="H442" s="210"/>
      <c r="I442" s="210">
        <f>SUM(I443:I448)</f>
        <v>27628.18</v>
      </c>
      <c r="J442" s="210"/>
      <c r="K442" s="210">
        <f>SUM(K443:K448)</f>
        <v>69258.22</v>
      </c>
      <c r="L442" s="210"/>
      <c r="M442" s="210">
        <f>SUM(M443:M448)</f>
        <v>0</v>
      </c>
      <c r="N442" s="209"/>
      <c r="O442" s="209">
        <f>SUM(O443:O448)</f>
        <v>0.77</v>
      </c>
      <c r="P442" s="209"/>
      <c r="Q442" s="209">
        <f>SUM(Q443:Q448)</f>
        <v>0</v>
      </c>
      <c r="R442" s="210"/>
      <c r="S442" s="210"/>
      <c r="T442" s="211"/>
      <c r="U442" s="212"/>
      <c r="V442" s="212">
        <f>SUM(V443:V448)</f>
        <v>54.2</v>
      </c>
      <c r="W442" s="212"/>
      <c r="X442" s="212"/>
      <c r="Y442" s="212"/>
      <c r="AG442" t="s">
        <v>124</v>
      </c>
    </row>
    <row r="443" spans="1:60" outlineLevel="1" x14ac:dyDescent="0.2">
      <c r="A443" s="213">
        <v>198</v>
      </c>
      <c r="B443" s="214" t="s">
        <v>3287</v>
      </c>
      <c r="C443" s="215" t="s">
        <v>3288</v>
      </c>
      <c r="D443" s="216" t="s">
        <v>158</v>
      </c>
      <c r="E443" s="217">
        <v>77.792000000000002</v>
      </c>
      <c r="F443" s="218"/>
      <c r="G443" s="219">
        <f>ROUND(E443*F443,2)</f>
        <v>0</v>
      </c>
      <c r="H443" s="218">
        <v>0</v>
      </c>
      <c r="I443" s="219">
        <f>ROUND(E443*H443,2)</f>
        <v>0</v>
      </c>
      <c r="J443" s="218">
        <v>800</v>
      </c>
      <c r="K443" s="219">
        <f>ROUND(E443*J443,2)</f>
        <v>62233.599999999999</v>
      </c>
      <c r="L443" s="219">
        <v>21</v>
      </c>
      <c r="M443" s="219">
        <f>G443*(1+L443/100)</f>
        <v>0</v>
      </c>
      <c r="N443" s="217">
        <v>0</v>
      </c>
      <c r="O443" s="217">
        <f>ROUND(E443*N443,2)</f>
        <v>0</v>
      </c>
      <c r="P443" s="217">
        <v>0</v>
      </c>
      <c r="Q443" s="217">
        <f>ROUND(E443*P443,2)</f>
        <v>0</v>
      </c>
      <c r="R443" s="219"/>
      <c r="S443" s="219" t="s">
        <v>190</v>
      </c>
      <c r="T443" s="220" t="s">
        <v>191</v>
      </c>
      <c r="U443" s="221">
        <v>0</v>
      </c>
      <c r="V443" s="221">
        <f>ROUND(E443*U443,2)</f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2" x14ac:dyDescent="0.2">
      <c r="A444" s="223"/>
      <c r="B444" s="224"/>
      <c r="C444" s="226" t="s">
        <v>2023</v>
      </c>
      <c r="D444" s="227"/>
      <c r="E444" s="228">
        <v>77.792000000000002</v>
      </c>
      <c r="F444" s="221"/>
      <c r="G444" s="221"/>
      <c r="H444" s="221"/>
      <c r="I444" s="221"/>
      <c r="J444" s="221"/>
      <c r="K444" s="221"/>
      <c r="L444" s="221"/>
      <c r="M444" s="221"/>
      <c r="N444" s="225"/>
      <c r="O444" s="225"/>
      <c r="P444" s="225"/>
      <c r="Q444" s="225"/>
      <c r="R444" s="221"/>
      <c r="S444" s="221"/>
      <c r="T444" s="221"/>
      <c r="U444" s="221"/>
      <c r="V444" s="221"/>
      <c r="W444" s="221"/>
      <c r="X444" s="221"/>
      <c r="Y444" s="221"/>
      <c r="Z444" s="222"/>
      <c r="AA444" s="222"/>
      <c r="AB444" s="222"/>
      <c r="AC444" s="222"/>
      <c r="AD444" s="222"/>
      <c r="AE444" s="222"/>
      <c r="AF444" s="222"/>
      <c r="AG444" s="222" t="s">
        <v>147</v>
      </c>
      <c r="AH444" s="222">
        <v>0</v>
      </c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13">
        <v>199</v>
      </c>
      <c r="B445" s="214" t="s">
        <v>3294</v>
      </c>
      <c r="C445" s="215" t="s">
        <v>3295</v>
      </c>
      <c r="D445" s="216" t="s">
        <v>158</v>
      </c>
      <c r="E445" s="217">
        <v>70.72</v>
      </c>
      <c r="F445" s="218"/>
      <c r="G445" s="219">
        <f>ROUND(E445*F445,2)</f>
        <v>0</v>
      </c>
      <c r="H445" s="218">
        <v>390.67</v>
      </c>
      <c r="I445" s="219">
        <f>ROUND(E445*H445,2)</f>
        <v>27628.18</v>
      </c>
      <c r="J445" s="218">
        <v>99.33</v>
      </c>
      <c r="K445" s="219">
        <f>ROUND(E445*J445,2)</f>
        <v>7024.62</v>
      </c>
      <c r="L445" s="219">
        <v>21</v>
      </c>
      <c r="M445" s="219">
        <f>G445*(1+L445/100)</f>
        <v>0</v>
      </c>
      <c r="N445" s="217">
        <v>1.09E-2</v>
      </c>
      <c r="O445" s="217">
        <f>ROUND(E445*N445,2)</f>
        <v>0.77</v>
      </c>
      <c r="P445" s="217">
        <v>0</v>
      </c>
      <c r="Q445" s="217">
        <f>ROUND(E445*P445,2)</f>
        <v>0</v>
      </c>
      <c r="R445" s="219" t="s">
        <v>330</v>
      </c>
      <c r="S445" s="219" t="s">
        <v>3296</v>
      </c>
      <c r="T445" s="220" t="s">
        <v>191</v>
      </c>
      <c r="U445" s="221">
        <v>0.76637999999999995</v>
      </c>
      <c r="V445" s="221">
        <f>ROUND(E445*U445,2)</f>
        <v>54.2</v>
      </c>
      <c r="W445" s="221"/>
      <c r="X445" s="221" t="s">
        <v>331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337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2" x14ac:dyDescent="0.2">
      <c r="A446" s="223"/>
      <c r="B446" s="224"/>
      <c r="C446" s="652" t="s">
        <v>3297</v>
      </c>
      <c r="D446" s="653"/>
      <c r="E446" s="653"/>
      <c r="F446" s="653"/>
      <c r="G446" s="653"/>
      <c r="H446" s="221"/>
      <c r="I446" s="221"/>
      <c r="J446" s="221"/>
      <c r="K446" s="221"/>
      <c r="L446" s="221"/>
      <c r="M446" s="221"/>
      <c r="N446" s="225"/>
      <c r="O446" s="225"/>
      <c r="P446" s="225"/>
      <c r="Q446" s="225"/>
      <c r="R446" s="221"/>
      <c r="S446" s="221"/>
      <c r="T446" s="221"/>
      <c r="U446" s="221"/>
      <c r="V446" s="221"/>
      <c r="W446" s="221"/>
      <c r="X446" s="221"/>
      <c r="Y446" s="221"/>
      <c r="Z446" s="222"/>
      <c r="AA446" s="222"/>
      <c r="AB446" s="222"/>
      <c r="AC446" s="222"/>
      <c r="AD446" s="222"/>
      <c r="AE446" s="222"/>
      <c r="AF446" s="222"/>
      <c r="AG446" s="222" t="s">
        <v>134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2" x14ac:dyDescent="0.2">
      <c r="A447" s="223"/>
      <c r="B447" s="224"/>
      <c r="C447" s="226" t="s">
        <v>3367</v>
      </c>
      <c r="D447" s="227"/>
      <c r="E447" s="228"/>
      <c r="F447" s="221"/>
      <c r="G447" s="221"/>
      <c r="H447" s="221"/>
      <c r="I447" s="221"/>
      <c r="J447" s="221"/>
      <c r="K447" s="221"/>
      <c r="L447" s="221"/>
      <c r="M447" s="221"/>
      <c r="N447" s="225"/>
      <c r="O447" s="225"/>
      <c r="P447" s="225"/>
      <c r="Q447" s="225"/>
      <c r="R447" s="221"/>
      <c r="S447" s="221"/>
      <c r="T447" s="221"/>
      <c r="U447" s="221"/>
      <c r="V447" s="221"/>
      <c r="W447" s="221"/>
      <c r="X447" s="221"/>
      <c r="Y447" s="221"/>
      <c r="Z447" s="222"/>
      <c r="AA447" s="222"/>
      <c r="AB447" s="222"/>
      <c r="AC447" s="222"/>
      <c r="AD447" s="222"/>
      <c r="AE447" s="222"/>
      <c r="AF447" s="222"/>
      <c r="AG447" s="222" t="s">
        <v>147</v>
      </c>
      <c r="AH447" s="222">
        <v>0</v>
      </c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3" x14ac:dyDescent="0.2">
      <c r="A448" s="223"/>
      <c r="B448" s="224"/>
      <c r="C448" s="226" t="s">
        <v>3368</v>
      </c>
      <c r="D448" s="227"/>
      <c r="E448" s="228">
        <v>70.72</v>
      </c>
      <c r="F448" s="221"/>
      <c r="G448" s="221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147</v>
      </c>
      <c r="AH448" s="222">
        <v>0</v>
      </c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x14ac:dyDescent="0.2">
      <c r="A449" s="237" t="s">
        <v>123</v>
      </c>
      <c r="B449" s="206" t="s">
        <v>77</v>
      </c>
      <c r="C449" s="207" t="s">
        <v>78</v>
      </c>
      <c r="D449" s="208"/>
      <c r="E449" s="209"/>
      <c r="F449" s="210"/>
      <c r="G449" s="210">
        <f>SUMIF(AG450:AG453,"&lt;&gt;NOR",G450:G453)</f>
        <v>0</v>
      </c>
      <c r="H449" s="210"/>
      <c r="I449" s="210">
        <f>SUM(I450:I453)</f>
        <v>5937.75</v>
      </c>
      <c r="J449" s="210"/>
      <c r="K449" s="210">
        <f>SUM(K450:K453)</f>
        <v>34905.69</v>
      </c>
      <c r="L449" s="210"/>
      <c r="M449" s="210">
        <f>SUM(M450:M453)</f>
        <v>0</v>
      </c>
      <c r="N449" s="209"/>
      <c r="O449" s="209">
        <f>SUM(O450:O453)</f>
        <v>0.02</v>
      </c>
      <c r="P449" s="209"/>
      <c r="Q449" s="209">
        <f>SUM(Q450:Q453)</f>
        <v>0</v>
      </c>
      <c r="R449" s="210"/>
      <c r="S449" s="210"/>
      <c r="T449" s="211"/>
      <c r="U449" s="212"/>
      <c r="V449" s="212">
        <f>SUM(V450:V453)</f>
        <v>15.82</v>
      </c>
      <c r="W449" s="212"/>
      <c r="X449" s="212"/>
      <c r="Y449" s="212"/>
      <c r="AG449" t="s">
        <v>124</v>
      </c>
    </row>
    <row r="450" spans="1:60" outlineLevel="1" x14ac:dyDescent="0.2">
      <c r="A450" s="213">
        <v>200</v>
      </c>
      <c r="B450" s="214" t="s">
        <v>1608</v>
      </c>
      <c r="C450" s="215" t="s">
        <v>3369</v>
      </c>
      <c r="D450" s="216" t="s">
        <v>158</v>
      </c>
      <c r="E450" s="217">
        <v>43.603999999999999</v>
      </c>
      <c r="F450" s="218"/>
      <c r="G450" s="219">
        <f>ROUND(E450*F450,2)</f>
        <v>0</v>
      </c>
      <c r="H450" s="218">
        <v>0</v>
      </c>
      <c r="I450" s="219">
        <f>ROUND(E450*H450,2)</f>
        <v>0</v>
      </c>
      <c r="J450" s="218">
        <v>600</v>
      </c>
      <c r="K450" s="219">
        <f>ROUND(E450*J450,2)</f>
        <v>26162.400000000001</v>
      </c>
      <c r="L450" s="219">
        <v>21</v>
      </c>
      <c r="M450" s="219">
        <f>G450*(1+L450/100)</f>
        <v>0</v>
      </c>
      <c r="N450" s="217">
        <v>0</v>
      </c>
      <c r="O450" s="217">
        <f>ROUND(E450*N450,2)</f>
        <v>0</v>
      </c>
      <c r="P450" s="217">
        <v>0</v>
      </c>
      <c r="Q450" s="217">
        <f>ROUND(E450*P450,2)</f>
        <v>0</v>
      </c>
      <c r="R450" s="219"/>
      <c r="S450" s="219" t="s">
        <v>190</v>
      </c>
      <c r="T450" s="220" t="s">
        <v>191</v>
      </c>
      <c r="U450" s="221">
        <v>0</v>
      </c>
      <c r="V450" s="221">
        <f>ROUND(E450*U450,2)</f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2" x14ac:dyDescent="0.2">
      <c r="A451" s="223"/>
      <c r="B451" s="224"/>
      <c r="C451" s="226" t="s">
        <v>3370</v>
      </c>
      <c r="D451" s="227"/>
      <c r="E451" s="228">
        <v>43.603999999999999</v>
      </c>
      <c r="F451" s="221"/>
      <c r="G451" s="221"/>
      <c r="H451" s="221"/>
      <c r="I451" s="221"/>
      <c r="J451" s="221"/>
      <c r="K451" s="221"/>
      <c r="L451" s="221"/>
      <c r="M451" s="221"/>
      <c r="N451" s="225"/>
      <c r="O451" s="225"/>
      <c r="P451" s="225"/>
      <c r="Q451" s="225"/>
      <c r="R451" s="221"/>
      <c r="S451" s="221"/>
      <c r="T451" s="221"/>
      <c r="U451" s="221"/>
      <c r="V451" s="221"/>
      <c r="W451" s="221"/>
      <c r="X451" s="221"/>
      <c r="Y451" s="221"/>
      <c r="Z451" s="222"/>
      <c r="AA451" s="222"/>
      <c r="AB451" s="222"/>
      <c r="AC451" s="222"/>
      <c r="AD451" s="222"/>
      <c r="AE451" s="222"/>
      <c r="AF451" s="222"/>
      <c r="AG451" s="222" t="s">
        <v>147</v>
      </c>
      <c r="AH451" s="222">
        <v>0</v>
      </c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13">
        <v>201</v>
      </c>
      <c r="B452" s="214" t="s">
        <v>3371</v>
      </c>
      <c r="C452" s="215" t="s">
        <v>3372</v>
      </c>
      <c r="D452" s="216" t="s">
        <v>158</v>
      </c>
      <c r="E452" s="217">
        <v>39.840000000000003</v>
      </c>
      <c r="F452" s="218"/>
      <c r="G452" s="219">
        <f>ROUND(E452*F452,2)</f>
        <v>0</v>
      </c>
      <c r="H452" s="218">
        <v>149.04</v>
      </c>
      <c r="I452" s="219">
        <f>ROUND(E452*H452,2)</f>
        <v>5937.75</v>
      </c>
      <c r="J452" s="218">
        <v>219.46</v>
      </c>
      <c r="K452" s="219">
        <f>ROUND(E452*J452,2)</f>
        <v>8743.2900000000009</v>
      </c>
      <c r="L452" s="219">
        <v>21</v>
      </c>
      <c r="M452" s="219">
        <f>G452*(1+L452/100)</f>
        <v>0</v>
      </c>
      <c r="N452" s="217">
        <v>4.8999999999999998E-4</v>
      </c>
      <c r="O452" s="217">
        <f>ROUND(E452*N452,2)</f>
        <v>0.02</v>
      </c>
      <c r="P452" s="217">
        <v>0</v>
      </c>
      <c r="Q452" s="217">
        <f>ROUND(E452*P452,2)</f>
        <v>0</v>
      </c>
      <c r="R452" s="219" t="s">
        <v>330</v>
      </c>
      <c r="S452" s="219" t="s">
        <v>129</v>
      </c>
      <c r="T452" s="220" t="s">
        <v>129</v>
      </c>
      <c r="U452" s="221">
        <v>0.3972</v>
      </c>
      <c r="V452" s="221">
        <f>ROUND(E452*U452,2)</f>
        <v>15.82</v>
      </c>
      <c r="W452" s="221"/>
      <c r="X452" s="221" t="s">
        <v>331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337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2" x14ac:dyDescent="0.2">
      <c r="A453" s="223"/>
      <c r="B453" s="224"/>
      <c r="C453" s="226" t="s">
        <v>3373</v>
      </c>
      <c r="D453" s="227"/>
      <c r="E453" s="228">
        <v>39.840000000000003</v>
      </c>
      <c r="F453" s="221"/>
      <c r="G453" s="221"/>
      <c r="H453" s="221"/>
      <c r="I453" s="221"/>
      <c r="J453" s="221"/>
      <c r="K453" s="221"/>
      <c r="L453" s="221"/>
      <c r="M453" s="221"/>
      <c r="N453" s="225"/>
      <c r="O453" s="225"/>
      <c r="P453" s="225"/>
      <c r="Q453" s="225"/>
      <c r="R453" s="221"/>
      <c r="S453" s="221"/>
      <c r="T453" s="221"/>
      <c r="U453" s="221"/>
      <c r="V453" s="221"/>
      <c r="W453" s="221"/>
      <c r="X453" s="221"/>
      <c r="Y453" s="221"/>
      <c r="Z453" s="222"/>
      <c r="AA453" s="222"/>
      <c r="AB453" s="222"/>
      <c r="AC453" s="222"/>
      <c r="AD453" s="222"/>
      <c r="AE453" s="222"/>
      <c r="AF453" s="222"/>
      <c r="AG453" s="222" t="s">
        <v>147</v>
      </c>
      <c r="AH453" s="222">
        <v>0</v>
      </c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x14ac:dyDescent="0.2">
      <c r="A454" s="237" t="s">
        <v>123</v>
      </c>
      <c r="B454" s="206" t="s">
        <v>79</v>
      </c>
      <c r="C454" s="207" t="s">
        <v>80</v>
      </c>
      <c r="D454" s="208"/>
      <c r="E454" s="209"/>
      <c r="F454" s="210"/>
      <c r="G454" s="210">
        <f>SUMIF(AG455:AG472,"&lt;&gt;NOR",G455:G472)</f>
        <v>0</v>
      </c>
      <c r="H454" s="210"/>
      <c r="I454" s="210">
        <f>SUM(I455:I472)</f>
        <v>61548.65</v>
      </c>
      <c r="J454" s="210"/>
      <c r="K454" s="210">
        <f>SUM(K455:K472)</f>
        <v>298490.10000000003</v>
      </c>
      <c r="L454" s="210"/>
      <c r="M454" s="210">
        <f>SUM(M455:M472)</f>
        <v>0</v>
      </c>
      <c r="N454" s="209"/>
      <c r="O454" s="209">
        <f>SUM(O455:O472)</f>
        <v>1.37</v>
      </c>
      <c r="P454" s="209"/>
      <c r="Q454" s="209">
        <f>SUM(Q455:Q472)</f>
        <v>0</v>
      </c>
      <c r="R454" s="210"/>
      <c r="S454" s="210"/>
      <c r="T454" s="211"/>
      <c r="U454" s="212"/>
      <c r="V454" s="212">
        <f>SUM(V455:V472)</f>
        <v>256.42</v>
      </c>
      <c r="W454" s="212"/>
      <c r="X454" s="212"/>
      <c r="Y454" s="212"/>
      <c r="AG454" t="s">
        <v>124</v>
      </c>
    </row>
    <row r="455" spans="1:60" ht="33.75" outlineLevel="1" x14ac:dyDescent="0.2">
      <c r="A455" s="229">
        <v>202</v>
      </c>
      <c r="B455" s="230" t="s">
        <v>477</v>
      </c>
      <c r="C455" s="231" t="s">
        <v>478</v>
      </c>
      <c r="D455" s="232" t="s">
        <v>158</v>
      </c>
      <c r="E455" s="233">
        <v>251.67</v>
      </c>
      <c r="F455" s="234"/>
      <c r="G455" s="235">
        <f>ROUND(E455*F455,2)</f>
        <v>0</v>
      </c>
      <c r="H455" s="234">
        <v>25.73</v>
      </c>
      <c r="I455" s="235">
        <f>ROUND(E455*H455,2)</f>
        <v>6475.47</v>
      </c>
      <c r="J455" s="234">
        <v>28.17</v>
      </c>
      <c r="K455" s="235">
        <f>ROUND(E455*J455,2)</f>
        <v>7089.54</v>
      </c>
      <c r="L455" s="235">
        <v>21</v>
      </c>
      <c r="M455" s="235">
        <f>G455*(1+L455/100)</f>
        <v>0</v>
      </c>
      <c r="N455" s="233">
        <v>2.1000000000000001E-4</v>
      </c>
      <c r="O455" s="233">
        <f>ROUND(E455*N455,2)</f>
        <v>0.05</v>
      </c>
      <c r="P455" s="233">
        <v>0</v>
      </c>
      <c r="Q455" s="233">
        <f>ROUND(E455*P455,2)</f>
        <v>0</v>
      </c>
      <c r="R455" s="235" t="s">
        <v>464</v>
      </c>
      <c r="S455" s="235" t="s">
        <v>129</v>
      </c>
      <c r="T455" s="236" t="s">
        <v>129</v>
      </c>
      <c r="U455" s="221">
        <v>0.05</v>
      </c>
      <c r="V455" s="221">
        <f>ROUND(E455*U455,2)</f>
        <v>12.58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293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ht="22.5" outlineLevel="1" x14ac:dyDescent="0.2">
      <c r="A456" s="213">
        <v>203</v>
      </c>
      <c r="B456" s="214" t="s">
        <v>3121</v>
      </c>
      <c r="C456" s="215" t="s">
        <v>3122</v>
      </c>
      <c r="D456" s="216" t="s">
        <v>158</v>
      </c>
      <c r="E456" s="217">
        <v>251.67</v>
      </c>
      <c r="F456" s="218"/>
      <c r="G456" s="219">
        <f>ROUND(E456*F456,2)</f>
        <v>0</v>
      </c>
      <c r="H456" s="218">
        <v>189.03</v>
      </c>
      <c r="I456" s="219">
        <f>ROUND(E456*H456,2)</f>
        <v>47573.18</v>
      </c>
      <c r="J456" s="218">
        <v>542.97</v>
      </c>
      <c r="K456" s="219">
        <f>ROUND(E456*J456,2)</f>
        <v>136649.26</v>
      </c>
      <c r="L456" s="219">
        <v>21</v>
      </c>
      <c r="M456" s="219">
        <f>G456*(1+L456/100)</f>
        <v>0</v>
      </c>
      <c r="N456" s="217">
        <v>5.2399999999999999E-3</v>
      </c>
      <c r="O456" s="217">
        <f>ROUND(E456*N456,2)</f>
        <v>1.32</v>
      </c>
      <c r="P456" s="217">
        <v>0</v>
      </c>
      <c r="Q456" s="217">
        <f>ROUND(E456*P456,2)</f>
        <v>0</v>
      </c>
      <c r="R456" s="219" t="s">
        <v>464</v>
      </c>
      <c r="S456" s="219" t="s">
        <v>129</v>
      </c>
      <c r="T456" s="220" t="s">
        <v>129</v>
      </c>
      <c r="U456" s="221">
        <v>0.95840000000000003</v>
      </c>
      <c r="V456" s="221">
        <f>ROUND(E456*U456,2)</f>
        <v>241.2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293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2" x14ac:dyDescent="0.2">
      <c r="A457" s="223"/>
      <c r="B457" s="224"/>
      <c r="C457" s="226" t="s">
        <v>3374</v>
      </c>
      <c r="D457" s="227"/>
      <c r="E457" s="228">
        <v>13.811999999999999</v>
      </c>
      <c r="F457" s="221"/>
      <c r="G457" s="221"/>
      <c r="H457" s="221"/>
      <c r="I457" s="221"/>
      <c r="J457" s="221"/>
      <c r="K457" s="221"/>
      <c r="L457" s="221"/>
      <c r="M457" s="221"/>
      <c r="N457" s="225"/>
      <c r="O457" s="225"/>
      <c r="P457" s="225"/>
      <c r="Q457" s="225"/>
      <c r="R457" s="221"/>
      <c r="S457" s="221"/>
      <c r="T457" s="221"/>
      <c r="U457" s="221"/>
      <c r="V457" s="221"/>
      <c r="W457" s="221"/>
      <c r="X457" s="221"/>
      <c r="Y457" s="221"/>
      <c r="Z457" s="222"/>
      <c r="AA457" s="222"/>
      <c r="AB457" s="222"/>
      <c r="AC457" s="222"/>
      <c r="AD457" s="222"/>
      <c r="AE457" s="222"/>
      <c r="AF457" s="222"/>
      <c r="AG457" s="222" t="s">
        <v>147</v>
      </c>
      <c r="AH457" s="222">
        <v>0</v>
      </c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3" x14ac:dyDescent="0.2">
      <c r="A458" s="223"/>
      <c r="B458" s="224"/>
      <c r="C458" s="226" t="s">
        <v>3375</v>
      </c>
      <c r="D458" s="227"/>
      <c r="E458" s="228">
        <v>14.016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2">
      <c r="A459" s="223"/>
      <c r="B459" s="224"/>
      <c r="C459" s="226" t="s">
        <v>3376</v>
      </c>
      <c r="D459" s="227"/>
      <c r="E459" s="228">
        <v>15.492000000000001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3377</v>
      </c>
      <c r="D460" s="227"/>
      <c r="E460" s="228">
        <v>9.08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54" t="s">
        <v>3300</v>
      </c>
      <c r="D461" s="255"/>
      <c r="E461" s="256">
        <v>52.4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1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2">
      <c r="A462" s="223"/>
      <c r="B462" s="224"/>
      <c r="C462" s="226" t="s">
        <v>3378</v>
      </c>
      <c r="D462" s="227"/>
      <c r="E462" s="228">
        <v>59.387999999999998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2">
      <c r="A463" s="223"/>
      <c r="B463" s="224"/>
      <c r="C463" s="254" t="s">
        <v>3300</v>
      </c>
      <c r="D463" s="255"/>
      <c r="E463" s="256">
        <v>59.387999999999998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1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3379</v>
      </c>
      <c r="D464" s="227"/>
      <c r="E464" s="228">
        <v>26.73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2">
      <c r="A465" s="223"/>
      <c r="B465" s="224"/>
      <c r="C465" s="254" t="s">
        <v>3300</v>
      </c>
      <c r="D465" s="255"/>
      <c r="E465" s="256">
        <v>26.73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1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22.5" outlineLevel="3" x14ac:dyDescent="0.2">
      <c r="A466" s="223"/>
      <c r="B466" s="224"/>
      <c r="C466" s="226" t="s">
        <v>3380</v>
      </c>
      <c r="D466" s="227"/>
      <c r="E466" s="228">
        <v>113.152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0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2">
      <c r="A467" s="223"/>
      <c r="B467" s="224"/>
      <c r="C467" s="254" t="s">
        <v>3300</v>
      </c>
      <c r="D467" s="255"/>
      <c r="E467" s="256">
        <v>113.152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1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204</v>
      </c>
      <c r="B468" s="230" t="s">
        <v>481</v>
      </c>
      <c r="C468" s="231" t="s">
        <v>482</v>
      </c>
      <c r="D468" s="232" t="s">
        <v>223</v>
      </c>
      <c r="E468" s="233">
        <v>22</v>
      </c>
      <c r="F468" s="234"/>
      <c r="G468" s="235">
        <f>ROUND(E468*F468,2)</f>
        <v>0</v>
      </c>
      <c r="H468" s="234">
        <v>0</v>
      </c>
      <c r="I468" s="235">
        <f>ROUND(E468*H468,2)</f>
        <v>0</v>
      </c>
      <c r="J468" s="234">
        <v>67.7</v>
      </c>
      <c r="K468" s="235">
        <f>ROUND(E468*J468,2)</f>
        <v>1489.4</v>
      </c>
      <c r="L468" s="235">
        <v>21</v>
      </c>
      <c r="M468" s="235">
        <f>G468*(1+L468/100)</f>
        <v>0</v>
      </c>
      <c r="N468" s="233">
        <v>0</v>
      </c>
      <c r="O468" s="233">
        <f>ROUND(E468*N468,2)</f>
        <v>0</v>
      </c>
      <c r="P468" s="233">
        <v>0</v>
      </c>
      <c r="Q468" s="233">
        <f>ROUND(E468*P468,2)</f>
        <v>0</v>
      </c>
      <c r="R468" s="235" t="s">
        <v>464</v>
      </c>
      <c r="S468" s="235" t="s">
        <v>129</v>
      </c>
      <c r="T468" s="236" t="s">
        <v>129</v>
      </c>
      <c r="U468" s="221">
        <v>0.12</v>
      </c>
      <c r="V468" s="221">
        <f>ROUND(E468*U468,2)</f>
        <v>2.64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205</v>
      </c>
      <c r="B469" s="214" t="s">
        <v>483</v>
      </c>
      <c r="C469" s="215" t="s">
        <v>484</v>
      </c>
      <c r="D469" s="216" t="s">
        <v>158</v>
      </c>
      <c r="E469" s="217">
        <v>276.83699999999999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500</v>
      </c>
      <c r="K469" s="219">
        <f>ROUND(E469*J469,2)</f>
        <v>138418.5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/>
      <c r="S469" s="219" t="s">
        <v>190</v>
      </c>
      <c r="T469" s="220" t="s">
        <v>191</v>
      </c>
      <c r="U469" s="221">
        <v>0</v>
      </c>
      <c r="V469" s="221">
        <f>ROUND(E469*U469,2)</f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137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226" t="s">
        <v>3381</v>
      </c>
      <c r="D470" s="227"/>
      <c r="E470" s="228">
        <v>276.83699999999999</v>
      </c>
      <c r="F470" s="221"/>
      <c r="G470" s="221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147</v>
      </c>
      <c r="AH470" s="222">
        <v>0</v>
      </c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206</v>
      </c>
      <c r="B471" s="230" t="s">
        <v>485</v>
      </c>
      <c r="C471" s="231" t="s">
        <v>486</v>
      </c>
      <c r="D471" s="232" t="s">
        <v>223</v>
      </c>
      <c r="E471" s="233">
        <v>25</v>
      </c>
      <c r="F471" s="234"/>
      <c r="G471" s="235">
        <f>ROUND(E471*F471,2)</f>
        <v>0</v>
      </c>
      <c r="H471" s="234">
        <v>300</v>
      </c>
      <c r="I471" s="235">
        <f>ROUND(E471*H471,2)</f>
        <v>7500</v>
      </c>
      <c r="J471" s="234">
        <v>0</v>
      </c>
      <c r="K471" s="235">
        <f>ROUND(E471*J471,2)</f>
        <v>0</v>
      </c>
      <c r="L471" s="235">
        <v>21</v>
      </c>
      <c r="M471" s="235">
        <f>G471*(1+L471/100)</f>
        <v>0</v>
      </c>
      <c r="N471" s="233">
        <v>0</v>
      </c>
      <c r="O471" s="233">
        <f>ROUND(E471*N471,2)</f>
        <v>0</v>
      </c>
      <c r="P471" s="233">
        <v>0</v>
      </c>
      <c r="Q471" s="233">
        <f>ROUND(E471*P471,2)</f>
        <v>0</v>
      </c>
      <c r="R471" s="235"/>
      <c r="S471" s="235" t="s">
        <v>190</v>
      </c>
      <c r="T471" s="236" t="s">
        <v>191</v>
      </c>
      <c r="U471" s="221">
        <v>0</v>
      </c>
      <c r="V471" s="221">
        <f>ROUND(E471*U471,2)</f>
        <v>0</v>
      </c>
      <c r="W471" s="221"/>
      <c r="X471" s="221" t="s">
        <v>364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365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207</v>
      </c>
      <c r="B472" s="230" t="s">
        <v>487</v>
      </c>
      <c r="C472" s="231" t="s">
        <v>488</v>
      </c>
      <c r="D472" s="232" t="s">
        <v>16</v>
      </c>
      <c r="E472" s="233">
        <v>3451.9535000000001</v>
      </c>
      <c r="F472" s="234"/>
      <c r="G472" s="235">
        <f>ROUND(E472*F472,2)</f>
        <v>0</v>
      </c>
      <c r="H472" s="234">
        <v>0</v>
      </c>
      <c r="I472" s="235">
        <f>ROUND(E472*H472,2)</f>
        <v>0</v>
      </c>
      <c r="J472" s="234">
        <v>4.3</v>
      </c>
      <c r="K472" s="235">
        <f>ROUND(E472*J472,2)</f>
        <v>14843.4</v>
      </c>
      <c r="L472" s="235">
        <v>21</v>
      </c>
      <c r="M472" s="235">
        <f>G472*(1+L472/100)</f>
        <v>0</v>
      </c>
      <c r="N472" s="233">
        <v>0</v>
      </c>
      <c r="O472" s="233">
        <f>ROUND(E472*N472,2)</f>
        <v>0</v>
      </c>
      <c r="P472" s="233">
        <v>0</v>
      </c>
      <c r="Q472" s="233">
        <f>ROUND(E472*P472,2)</f>
        <v>0</v>
      </c>
      <c r="R472" s="235" t="s">
        <v>464</v>
      </c>
      <c r="S472" s="235" t="s">
        <v>129</v>
      </c>
      <c r="T472" s="236" t="s">
        <v>129</v>
      </c>
      <c r="U472" s="221">
        <v>0</v>
      </c>
      <c r="V472" s="221">
        <f>ROUND(E472*U472,2)</f>
        <v>0</v>
      </c>
      <c r="W472" s="221"/>
      <c r="X472" s="221" t="s">
        <v>341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342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x14ac:dyDescent="0.2">
      <c r="A473" s="237" t="s">
        <v>123</v>
      </c>
      <c r="B473" s="206" t="s">
        <v>83</v>
      </c>
      <c r="C473" s="207" t="s">
        <v>84</v>
      </c>
      <c r="D473" s="208"/>
      <c r="E473" s="209"/>
      <c r="F473" s="210"/>
      <c r="G473" s="210">
        <f>SUMIF(AG474:AG484,"&lt;&gt;NOR",G474:G484)</f>
        <v>0</v>
      </c>
      <c r="H473" s="210"/>
      <c r="I473" s="210">
        <f>SUM(I474:I484)</f>
        <v>37595.11</v>
      </c>
      <c r="J473" s="210"/>
      <c r="K473" s="210">
        <f>SUM(K474:K484)</f>
        <v>368621.66000000003</v>
      </c>
      <c r="L473" s="210"/>
      <c r="M473" s="210">
        <f>SUM(M474:M484)</f>
        <v>0</v>
      </c>
      <c r="N473" s="209"/>
      <c r="O473" s="209">
        <f>SUM(O474:O484)</f>
        <v>0.7</v>
      </c>
      <c r="P473" s="209"/>
      <c r="Q473" s="209">
        <f>SUM(Q474:Q484)</f>
        <v>0</v>
      </c>
      <c r="R473" s="210"/>
      <c r="S473" s="210"/>
      <c r="T473" s="211"/>
      <c r="U473" s="212"/>
      <c r="V473" s="212">
        <f>SUM(V474:V484)</f>
        <v>661.16000000000008</v>
      </c>
      <c r="W473" s="212"/>
      <c r="X473" s="212"/>
      <c r="Y473" s="212"/>
      <c r="AG473" t="s">
        <v>124</v>
      </c>
    </row>
    <row r="474" spans="1:60" outlineLevel="1" x14ac:dyDescent="0.2">
      <c r="A474" s="213">
        <v>208</v>
      </c>
      <c r="B474" s="214" t="s">
        <v>1641</v>
      </c>
      <c r="C474" s="215" t="s">
        <v>1642</v>
      </c>
      <c r="D474" s="216" t="s">
        <v>158</v>
      </c>
      <c r="E474" s="217">
        <v>2800.9591999999998</v>
      </c>
      <c r="F474" s="218"/>
      <c r="G474" s="219">
        <f>ROUND(E474*F474,2)</f>
        <v>0</v>
      </c>
      <c r="H474" s="218">
        <v>0.11</v>
      </c>
      <c r="I474" s="219">
        <f>ROUND(E474*H474,2)</f>
        <v>308.11</v>
      </c>
      <c r="J474" s="218">
        <v>49.49</v>
      </c>
      <c r="K474" s="219">
        <f>ROUND(E474*J474,2)</f>
        <v>138619.47</v>
      </c>
      <c r="L474" s="219">
        <v>21</v>
      </c>
      <c r="M474" s="219">
        <f>G474*(1+L474/100)</f>
        <v>0</v>
      </c>
      <c r="N474" s="217">
        <v>0</v>
      </c>
      <c r="O474" s="217">
        <f>ROUND(E474*N474,2)</f>
        <v>0</v>
      </c>
      <c r="P474" s="217">
        <v>0</v>
      </c>
      <c r="Q474" s="217">
        <f>ROUND(E474*P474,2)</f>
        <v>0</v>
      </c>
      <c r="R474" s="219" t="s">
        <v>491</v>
      </c>
      <c r="S474" s="219" t="s">
        <v>129</v>
      </c>
      <c r="T474" s="220" t="s">
        <v>129</v>
      </c>
      <c r="U474" s="221">
        <v>9.0480000000000005E-2</v>
      </c>
      <c r="V474" s="221">
        <f>ROUND(E474*U474,2)</f>
        <v>253.43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ht="33.75" outlineLevel="2" x14ac:dyDescent="0.2">
      <c r="A475" s="223"/>
      <c r="B475" s="224"/>
      <c r="C475" s="226" t="s">
        <v>3382</v>
      </c>
      <c r="D475" s="227"/>
      <c r="E475" s="228">
        <v>880.18</v>
      </c>
      <c r="F475" s="221"/>
      <c r="G475" s="221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147</v>
      </c>
      <c r="AH475" s="222">
        <v>0</v>
      </c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3" x14ac:dyDescent="0.2">
      <c r="A476" s="223"/>
      <c r="B476" s="224"/>
      <c r="C476" s="254" t="s">
        <v>3300</v>
      </c>
      <c r="D476" s="255"/>
      <c r="E476" s="256">
        <v>880.18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1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3" x14ac:dyDescent="0.2">
      <c r="A477" s="223"/>
      <c r="B477" s="224"/>
      <c r="C477" s="226" t="s">
        <v>2179</v>
      </c>
      <c r="D477" s="227"/>
      <c r="E477" s="228"/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0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ht="33.75" outlineLevel="3" x14ac:dyDescent="0.2">
      <c r="A478" s="223"/>
      <c r="B478" s="224"/>
      <c r="C478" s="226" t="s">
        <v>3383</v>
      </c>
      <c r="D478" s="227"/>
      <c r="E478" s="228">
        <v>1064.9192</v>
      </c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0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3" x14ac:dyDescent="0.2">
      <c r="A479" s="223"/>
      <c r="B479" s="224"/>
      <c r="C479" s="226" t="s">
        <v>3384</v>
      </c>
      <c r="D479" s="227"/>
      <c r="E479" s="228">
        <v>36.68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ht="33.75" outlineLevel="3" x14ac:dyDescent="0.2">
      <c r="A480" s="223"/>
      <c r="B480" s="224"/>
      <c r="C480" s="226" t="s">
        <v>3385</v>
      </c>
      <c r="D480" s="227"/>
      <c r="E480" s="228">
        <v>819.18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ht="33.75" outlineLevel="1" x14ac:dyDescent="0.2">
      <c r="A481" s="213">
        <v>209</v>
      </c>
      <c r="B481" s="214" t="s">
        <v>492</v>
      </c>
      <c r="C481" s="215" t="s">
        <v>493</v>
      </c>
      <c r="D481" s="216" t="s">
        <v>158</v>
      </c>
      <c r="E481" s="217">
        <v>3033.9294</v>
      </c>
      <c r="F481" s="218"/>
      <c r="G481" s="219">
        <f>ROUND(E481*F481,2)</f>
        <v>0</v>
      </c>
      <c r="H481" s="218">
        <v>5.59</v>
      </c>
      <c r="I481" s="219">
        <f>ROUND(E481*H481,2)</f>
        <v>16959.669999999998</v>
      </c>
      <c r="J481" s="218">
        <v>18.309999999999999</v>
      </c>
      <c r="K481" s="219">
        <f>ROUND(E481*J481,2)</f>
        <v>55551.25</v>
      </c>
      <c r="L481" s="219">
        <v>21</v>
      </c>
      <c r="M481" s="219">
        <f>G481*(1+L481/100)</f>
        <v>0</v>
      </c>
      <c r="N481" s="217">
        <v>6.9999999999999994E-5</v>
      </c>
      <c r="O481" s="217">
        <f>ROUND(E481*N481,2)</f>
        <v>0.21</v>
      </c>
      <c r="P481" s="217">
        <v>0</v>
      </c>
      <c r="Q481" s="217">
        <f>ROUND(E481*P481,2)</f>
        <v>0</v>
      </c>
      <c r="R481" s="219" t="s">
        <v>491</v>
      </c>
      <c r="S481" s="219" t="s">
        <v>129</v>
      </c>
      <c r="T481" s="220" t="s">
        <v>129</v>
      </c>
      <c r="U481" s="221">
        <v>3.2480000000000002E-2</v>
      </c>
      <c r="V481" s="221">
        <f>ROUND(E481*U481,2)</f>
        <v>98.54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2" x14ac:dyDescent="0.2">
      <c r="A482" s="223"/>
      <c r="B482" s="224"/>
      <c r="C482" s="226" t="s">
        <v>3386</v>
      </c>
      <c r="D482" s="227"/>
      <c r="E482" s="228">
        <v>3033.9294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13">
        <v>210</v>
      </c>
      <c r="B483" s="214" t="s">
        <v>494</v>
      </c>
      <c r="C483" s="215" t="s">
        <v>495</v>
      </c>
      <c r="D483" s="216" t="s">
        <v>158</v>
      </c>
      <c r="E483" s="217">
        <v>3033.9294</v>
      </c>
      <c r="F483" s="218"/>
      <c r="G483" s="219">
        <f>ROUND(E483*F483,2)</f>
        <v>0</v>
      </c>
      <c r="H483" s="218">
        <v>6.7</v>
      </c>
      <c r="I483" s="219">
        <f>ROUND(E483*H483,2)</f>
        <v>20327.330000000002</v>
      </c>
      <c r="J483" s="218">
        <v>57.5</v>
      </c>
      <c r="K483" s="219">
        <f>ROUND(E483*J483,2)</f>
        <v>174450.94</v>
      </c>
      <c r="L483" s="219">
        <v>21</v>
      </c>
      <c r="M483" s="219">
        <f>G483*(1+L483/100)</f>
        <v>0</v>
      </c>
      <c r="N483" s="217">
        <v>1.6000000000000001E-4</v>
      </c>
      <c r="O483" s="217">
        <f>ROUND(E483*N483,2)</f>
        <v>0.49</v>
      </c>
      <c r="P483" s="217">
        <v>0</v>
      </c>
      <c r="Q483" s="217">
        <f>ROUND(E483*P483,2)</f>
        <v>0</v>
      </c>
      <c r="R483" s="219" t="s">
        <v>491</v>
      </c>
      <c r="S483" s="219" t="s">
        <v>129</v>
      </c>
      <c r="T483" s="220" t="s">
        <v>129</v>
      </c>
      <c r="U483" s="221">
        <v>0.10191</v>
      </c>
      <c r="V483" s="221">
        <f>ROUND(E483*U483,2)</f>
        <v>309.19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293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2" x14ac:dyDescent="0.2">
      <c r="A484" s="223"/>
      <c r="B484" s="224"/>
      <c r="C484" s="226" t="s">
        <v>3387</v>
      </c>
      <c r="D484" s="227"/>
      <c r="E484" s="228">
        <v>3033.9294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x14ac:dyDescent="0.2">
      <c r="A485" s="237" t="s">
        <v>123</v>
      </c>
      <c r="B485" s="206" t="s">
        <v>85</v>
      </c>
      <c r="C485" s="207" t="s">
        <v>86</v>
      </c>
      <c r="D485" s="208"/>
      <c r="E485" s="209"/>
      <c r="F485" s="210"/>
      <c r="G485" s="210">
        <f>SUMIF(AG486:AG495,"&lt;&gt;NOR",G486:G495)</f>
        <v>0</v>
      </c>
      <c r="H485" s="210"/>
      <c r="I485" s="210">
        <f>SUM(I486:I495)</f>
        <v>0</v>
      </c>
      <c r="J485" s="210"/>
      <c r="K485" s="210">
        <f>SUM(K486:K495)</f>
        <v>978412.8600000001</v>
      </c>
      <c r="L485" s="210"/>
      <c r="M485" s="210">
        <f>SUM(M486:M495)</f>
        <v>0</v>
      </c>
      <c r="N485" s="209"/>
      <c r="O485" s="209">
        <f>SUM(O486:O495)</f>
        <v>0</v>
      </c>
      <c r="P485" s="209"/>
      <c r="Q485" s="209">
        <f>SUM(Q486:Q495)</f>
        <v>0</v>
      </c>
      <c r="R485" s="210"/>
      <c r="S485" s="210"/>
      <c r="T485" s="211"/>
      <c r="U485" s="212"/>
      <c r="V485" s="212">
        <f>SUM(V486:V495)</f>
        <v>1075.26</v>
      </c>
      <c r="W485" s="212"/>
      <c r="X485" s="212"/>
      <c r="Y485" s="212"/>
      <c r="AG485" t="s">
        <v>124</v>
      </c>
    </row>
    <row r="486" spans="1:60" ht="22.5" outlineLevel="1" x14ac:dyDescent="0.2">
      <c r="A486" s="587">
        <v>211</v>
      </c>
      <c r="B486" s="588" t="s">
        <v>496</v>
      </c>
      <c r="C486" s="589" t="s">
        <v>497</v>
      </c>
      <c r="D486" s="590" t="s">
        <v>150</v>
      </c>
      <c r="E486" s="591">
        <v>310.84257000000002</v>
      </c>
      <c r="F486" s="218"/>
      <c r="G486" s="219">
        <f>ROUND(E486*F486,2)</f>
        <v>0</v>
      </c>
      <c r="H486" s="218">
        <v>0</v>
      </c>
      <c r="I486" s="219">
        <f>ROUND(E486*H486,2)</f>
        <v>0</v>
      </c>
      <c r="J486" s="218">
        <v>419</v>
      </c>
      <c r="K486" s="219">
        <f>ROUND(E486*J486,2)</f>
        <v>130243.04</v>
      </c>
      <c r="L486" s="219">
        <v>21</v>
      </c>
      <c r="M486" s="219">
        <f>G486*(1+L486/100)</f>
        <v>0</v>
      </c>
      <c r="N486" s="217">
        <v>0</v>
      </c>
      <c r="O486" s="217">
        <f>ROUND(E486*N486,2)</f>
        <v>0</v>
      </c>
      <c r="P486" s="217">
        <v>0</v>
      </c>
      <c r="Q486" s="217">
        <f>ROUND(E486*P486,2)</f>
        <v>0</v>
      </c>
      <c r="R486" s="219" t="s">
        <v>252</v>
      </c>
      <c r="S486" s="219" t="s">
        <v>4925</v>
      </c>
      <c r="T486" s="220" t="s">
        <v>129</v>
      </c>
      <c r="U486" s="221">
        <v>0.93300000000000005</v>
      </c>
      <c r="V486" s="221">
        <f>ROUND(E486*U486,2)</f>
        <v>290.02</v>
      </c>
      <c r="W486" s="221"/>
      <c r="X486" s="221" t="s">
        <v>498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499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592"/>
      <c r="B487" s="593"/>
      <c r="C487" s="594" t="s">
        <v>5143</v>
      </c>
      <c r="D487" s="595"/>
      <c r="E487" s="596">
        <v>310.84257000000002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597" t="s">
        <v>5144</v>
      </c>
      <c r="B488" s="588" t="s">
        <v>5145</v>
      </c>
      <c r="C488" s="589" t="s">
        <v>5146</v>
      </c>
      <c r="D488" s="590" t="s">
        <v>150</v>
      </c>
      <c r="E488" s="591">
        <v>95.643870000000007</v>
      </c>
      <c r="F488" s="218"/>
      <c r="G488" s="219">
        <f>ROUND(E488*F488,2)</f>
        <v>0</v>
      </c>
      <c r="H488" s="218">
        <v>0</v>
      </c>
      <c r="I488" s="219">
        <f>ROUND(E488*H488,2)</f>
        <v>0</v>
      </c>
      <c r="J488" s="218">
        <v>266</v>
      </c>
      <c r="K488" s="219">
        <f>ROUND(E488*J488,2)</f>
        <v>25441.27</v>
      </c>
      <c r="L488" s="219">
        <v>21</v>
      </c>
      <c r="M488" s="219">
        <f>G488*(1+L488/100)</f>
        <v>0</v>
      </c>
      <c r="N488" s="217">
        <v>0</v>
      </c>
      <c r="O488" s="217">
        <f>ROUND(E488*N488,2)</f>
        <v>0</v>
      </c>
      <c r="P488" s="217">
        <v>0</v>
      </c>
      <c r="Q488" s="217">
        <f>ROUND(E488*P488,2)</f>
        <v>0</v>
      </c>
      <c r="R488" s="219" t="s">
        <v>252</v>
      </c>
      <c r="S488" s="219" t="s">
        <v>4925</v>
      </c>
      <c r="T488" s="220" t="s">
        <v>129</v>
      </c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597"/>
      <c r="B489" s="593"/>
      <c r="C489" s="594" t="s">
        <v>5147</v>
      </c>
      <c r="D489" s="595"/>
      <c r="E489" s="596">
        <v>95.643870000000007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13">
        <v>212</v>
      </c>
      <c r="B490" s="214" t="s">
        <v>500</v>
      </c>
      <c r="C490" s="215" t="s">
        <v>501</v>
      </c>
      <c r="D490" s="216" t="s">
        <v>150</v>
      </c>
      <c r="E490" s="217">
        <v>478.21933999999999</v>
      </c>
      <c r="F490" s="218"/>
      <c r="G490" s="219">
        <f>ROUND(E490*F490,2)</f>
        <v>0</v>
      </c>
      <c r="H490" s="218">
        <v>0</v>
      </c>
      <c r="I490" s="219">
        <f>ROUND(E490*H490,2)</f>
        <v>0</v>
      </c>
      <c r="J490" s="218">
        <v>271.5</v>
      </c>
      <c r="K490" s="219">
        <f>ROUND(E490*J490,2)</f>
        <v>129836.55</v>
      </c>
      <c r="L490" s="219">
        <v>21</v>
      </c>
      <c r="M490" s="219">
        <f>G490*(1+L490/100)</f>
        <v>0</v>
      </c>
      <c r="N490" s="217">
        <v>0</v>
      </c>
      <c r="O490" s="217">
        <f>ROUND(E490*N490,2)</f>
        <v>0</v>
      </c>
      <c r="P490" s="217">
        <v>0</v>
      </c>
      <c r="Q490" s="217">
        <f>ROUND(E490*P490,2)</f>
        <v>0</v>
      </c>
      <c r="R490" s="219" t="s">
        <v>252</v>
      </c>
      <c r="S490" s="219" t="s">
        <v>129</v>
      </c>
      <c r="T490" s="220" t="s">
        <v>129</v>
      </c>
      <c r="U490" s="221">
        <v>0.49</v>
      </c>
      <c r="V490" s="221">
        <f>ROUND(E490*U490,2)</f>
        <v>234.33</v>
      </c>
      <c r="W490" s="221"/>
      <c r="X490" s="221" t="s">
        <v>498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499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2" x14ac:dyDescent="0.2">
      <c r="A491" s="223"/>
      <c r="B491" s="224"/>
      <c r="C491" s="650" t="s">
        <v>502</v>
      </c>
      <c r="D491" s="651"/>
      <c r="E491" s="651"/>
      <c r="F491" s="651"/>
      <c r="G491" s="651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155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213</v>
      </c>
      <c r="B492" s="230" t="s">
        <v>503</v>
      </c>
      <c r="C492" s="231" t="s">
        <v>504</v>
      </c>
      <c r="D492" s="232" t="s">
        <v>150</v>
      </c>
      <c r="E492" s="233">
        <v>6695.0707599999996</v>
      </c>
      <c r="F492" s="234"/>
      <c r="G492" s="235">
        <f>ROUND(E492*F492,2)</f>
        <v>0</v>
      </c>
      <c r="H492" s="234">
        <v>0</v>
      </c>
      <c r="I492" s="235">
        <f>ROUND(E492*H492,2)</f>
        <v>0</v>
      </c>
      <c r="J492" s="234">
        <v>25</v>
      </c>
      <c r="K492" s="235">
        <f>ROUND(E492*J492,2)</f>
        <v>167376.76999999999</v>
      </c>
      <c r="L492" s="235">
        <v>21</v>
      </c>
      <c r="M492" s="235">
        <f>G492*(1+L492/100)</f>
        <v>0</v>
      </c>
      <c r="N492" s="233">
        <v>0</v>
      </c>
      <c r="O492" s="233">
        <f>ROUND(E492*N492,2)</f>
        <v>0</v>
      </c>
      <c r="P492" s="233">
        <v>0</v>
      </c>
      <c r="Q492" s="233">
        <f>ROUND(E492*P492,2)</f>
        <v>0</v>
      </c>
      <c r="R492" s="235" t="s">
        <v>252</v>
      </c>
      <c r="S492" s="235" t="s">
        <v>129</v>
      </c>
      <c r="T492" s="236" t="s">
        <v>129</v>
      </c>
      <c r="U492" s="221">
        <v>0</v>
      </c>
      <c r="V492" s="221">
        <f>ROUND(E492*U492,2)</f>
        <v>0</v>
      </c>
      <c r="W492" s="221"/>
      <c r="X492" s="221" t="s">
        <v>498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499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214</v>
      </c>
      <c r="B493" s="230" t="s">
        <v>505</v>
      </c>
      <c r="C493" s="231" t="s">
        <v>506</v>
      </c>
      <c r="D493" s="232" t="s">
        <v>150</v>
      </c>
      <c r="E493" s="233">
        <v>478.21933999999999</v>
      </c>
      <c r="F493" s="234"/>
      <c r="G493" s="235">
        <f>ROUND(E493*F493,2)</f>
        <v>0</v>
      </c>
      <c r="H493" s="234">
        <v>0</v>
      </c>
      <c r="I493" s="235">
        <f>ROUND(E493*H493,2)</f>
        <v>0</v>
      </c>
      <c r="J493" s="234">
        <v>383.5</v>
      </c>
      <c r="K493" s="235">
        <f>ROUND(E493*J493,2)</f>
        <v>183397.12</v>
      </c>
      <c r="L493" s="235">
        <v>21</v>
      </c>
      <c r="M493" s="235">
        <f>G493*(1+L493/100)</f>
        <v>0</v>
      </c>
      <c r="N493" s="233">
        <v>0</v>
      </c>
      <c r="O493" s="233">
        <f>ROUND(E493*N493,2)</f>
        <v>0</v>
      </c>
      <c r="P493" s="233">
        <v>0</v>
      </c>
      <c r="Q493" s="233">
        <f>ROUND(E493*P493,2)</f>
        <v>0</v>
      </c>
      <c r="R493" s="235" t="s">
        <v>252</v>
      </c>
      <c r="S493" s="235" t="s">
        <v>129</v>
      </c>
      <c r="T493" s="236" t="s">
        <v>129</v>
      </c>
      <c r="U493" s="221">
        <v>0.94199999999999995</v>
      </c>
      <c r="V493" s="221">
        <f>ROUND(E493*U493,2)</f>
        <v>450.48</v>
      </c>
      <c r="W493" s="221"/>
      <c r="X493" s="221" t="s">
        <v>498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499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22.5" outlineLevel="1" x14ac:dyDescent="0.2">
      <c r="A494" s="229">
        <v>215</v>
      </c>
      <c r="B494" s="230" t="s">
        <v>507</v>
      </c>
      <c r="C494" s="231" t="s">
        <v>508</v>
      </c>
      <c r="D494" s="232" t="s">
        <v>150</v>
      </c>
      <c r="E494" s="233">
        <v>956.43867999999998</v>
      </c>
      <c r="F494" s="234"/>
      <c r="G494" s="235">
        <f>ROUND(E494*F494,2)</f>
        <v>0</v>
      </c>
      <c r="H494" s="234">
        <v>0</v>
      </c>
      <c r="I494" s="235">
        <f>ROUND(E494*H494,2)</f>
        <v>0</v>
      </c>
      <c r="J494" s="234">
        <v>42.7</v>
      </c>
      <c r="K494" s="235">
        <f>ROUND(E494*J494,2)</f>
        <v>40839.93</v>
      </c>
      <c r="L494" s="235">
        <v>21</v>
      </c>
      <c r="M494" s="235">
        <f>G494*(1+L494/100)</f>
        <v>0</v>
      </c>
      <c r="N494" s="233">
        <v>0</v>
      </c>
      <c r="O494" s="233">
        <f>ROUND(E494*N494,2)</f>
        <v>0</v>
      </c>
      <c r="P494" s="233">
        <v>0</v>
      </c>
      <c r="Q494" s="233">
        <f>ROUND(E494*P494,2)</f>
        <v>0</v>
      </c>
      <c r="R494" s="235" t="s">
        <v>252</v>
      </c>
      <c r="S494" s="235" t="s">
        <v>129</v>
      </c>
      <c r="T494" s="236" t="s">
        <v>129</v>
      </c>
      <c r="U494" s="221">
        <v>0.105</v>
      </c>
      <c r="V494" s="221">
        <f>ROUND(E494*U494,2)</f>
        <v>100.43</v>
      </c>
      <c r="W494" s="221"/>
      <c r="X494" s="221" t="s">
        <v>498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499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22.5" outlineLevel="1" x14ac:dyDescent="0.2">
      <c r="A495" s="213">
        <v>216</v>
      </c>
      <c r="B495" s="214" t="s">
        <v>3132</v>
      </c>
      <c r="C495" s="215" t="s">
        <v>3133</v>
      </c>
      <c r="D495" s="216" t="s">
        <v>150</v>
      </c>
      <c r="E495" s="217">
        <v>478.21933999999999</v>
      </c>
      <c r="F495" s="218"/>
      <c r="G495" s="219">
        <f>ROUND(E495*F495,2)</f>
        <v>0</v>
      </c>
      <c r="H495" s="218">
        <v>0</v>
      </c>
      <c r="I495" s="219">
        <f>ROUND(E495*H495,2)</f>
        <v>0</v>
      </c>
      <c r="J495" s="218">
        <v>630</v>
      </c>
      <c r="K495" s="219">
        <f>ROUND(E495*J495,2)</f>
        <v>301278.18</v>
      </c>
      <c r="L495" s="219">
        <v>21</v>
      </c>
      <c r="M495" s="219">
        <f>G495*(1+L495/100)</f>
        <v>0</v>
      </c>
      <c r="N495" s="217">
        <v>0</v>
      </c>
      <c r="O495" s="217">
        <f>ROUND(E495*N495,2)</f>
        <v>0</v>
      </c>
      <c r="P495" s="217">
        <v>0</v>
      </c>
      <c r="Q495" s="217">
        <f>ROUND(E495*P495,2)</f>
        <v>0</v>
      </c>
      <c r="R495" s="219" t="s">
        <v>252</v>
      </c>
      <c r="S495" s="219" t="s">
        <v>129</v>
      </c>
      <c r="T495" s="220" t="s">
        <v>129</v>
      </c>
      <c r="U495" s="221">
        <v>0</v>
      </c>
      <c r="V495" s="221">
        <f>ROUND(E495*U495,2)</f>
        <v>0</v>
      </c>
      <c r="W495" s="221"/>
      <c r="X495" s="221" t="s">
        <v>498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499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x14ac:dyDescent="0.2">
      <c r="A496" s="201"/>
      <c r="B496" s="202"/>
      <c r="C496" s="239"/>
      <c r="D496" s="203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AE496">
        <v>15</v>
      </c>
      <c r="AF496">
        <v>21</v>
      </c>
      <c r="AG496" t="s">
        <v>109</v>
      </c>
    </row>
    <row r="497" spans="1:33" x14ac:dyDescent="0.2">
      <c r="A497" s="240"/>
      <c r="B497" s="241" t="s">
        <v>12</v>
      </c>
      <c r="C497" s="242"/>
      <c r="D497" s="243"/>
      <c r="E497" s="244"/>
      <c r="F497" s="244"/>
      <c r="G497" s="245">
        <f>G8+G20+G38+G92+G101+G197+G289+G292+G317+G339+G344+G351+G393+G423+G426+G442+G449+G454+G473+G485</f>
        <v>0</v>
      </c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AE497">
        <f>SUMIF(L7:L495,AE496,G7:G495)</f>
        <v>0</v>
      </c>
      <c r="AF497">
        <f>SUMIF(L7:L495,AF496,G7:G495)</f>
        <v>0</v>
      </c>
      <c r="AG497" t="s">
        <v>509</v>
      </c>
    </row>
    <row r="498" spans="1:33" x14ac:dyDescent="0.2">
      <c r="C498" s="246"/>
      <c r="D498" s="200"/>
      <c r="AG498" t="s">
        <v>510</v>
      </c>
    </row>
    <row r="499" spans="1:33" x14ac:dyDescent="0.2">
      <c r="D499" s="200"/>
    </row>
    <row r="500" spans="1:33" x14ac:dyDescent="0.2">
      <c r="D500" s="200"/>
    </row>
    <row r="501" spans="1:33" x14ac:dyDescent="0.2">
      <c r="D501" s="200"/>
    </row>
    <row r="502" spans="1:33" x14ac:dyDescent="0.2">
      <c r="D502" s="200"/>
    </row>
    <row r="503" spans="1:33" x14ac:dyDescent="0.2">
      <c r="D503" s="200"/>
    </row>
    <row r="504" spans="1:33" x14ac:dyDescent="0.2">
      <c r="D504" s="200"/>
    </row>
    <row r="505" spans="1:33" x14ac:dyDescent="0.2">
      <c r="D505" s="200"/>
    </row>
    <row r="506" spans="1:33" x14ac:dyDescent="0.2">
      <c r="D506" s="200"/>
    </row>
    <row r="507" spans="1:33" x14ac:dyDescent="0.2">
      <c r="D507" s="200"/>
    </row>
    <row r="508" spans="1:33" x14ac:dyDescent="0.2">
      <c r="D508" s="200"/>
    </row>
    <row r="509" spans="1:33" x14ac:dyDescent="0.2">
      <c r="D509" s="200"/>
    </row>
    <row r="510" spans="1:33" x14ac:dyDescent="0.2">
      <c r="D510" s="200"/>
    </row>
    <row r="511" spans="1:33" x14ac:dyDescent="0.2">
      <c r="D511" s="200"/>
    </row>
    <row r="512" spans="1:33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OMz35KzjJW+mUEhqYtAFCRtuSkkgHomvkxNHplWRkzFANOfqVvW7tmjRAQQZfLO7qDz97y/onwy5MkE6Wrk+Mw==" saltValue="gprB/MHXl7pUFypT3EpkWA==" spinCount="100000" sheet="1" objects="1" scenarios="1"/>
  <mergeCells count="76">
    <mergeCell ref="C14:G14"/>
    <mergeCell ref="A1:G1"/>
    <mergeCell ref="C2:G2"/>
    <mergeCell ref="C3:G3"/>
    <mergeCell ref="C4:G4"/>
    <mergeCell ref="C10:G10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13:G113"/>
    <mergeCell ref="C115:G115"/>
    <mergeCell ref="C118:G118"/>
    <mergeCell ref="C122:G122"/>
    <mergeCell ref="C107:G107"/>
    <mergeCell ref="C155:G155"/>
    <mergeCell ref="C156:G156"/>
    <mergeCell ref="C159:G159"/>
    <mergeCell ref="C187:G187"/>
    <mergeCell ref="C140:G140"/>
    <mergeCell ref="C224:G224"/>
    <mergeCell ref="C227:G227"/>
    <mergeCell ref="C236:G236"/>
    <mergeCell ref="C237:G237"/>
    <mergeCell ref="C201:G201"/>
    <mergeCell ref="C100:G100"/>
    <mergeCell ref="C103:G103"/>
    <mergeCell ref="C76:G76"/>
    <mergeCell ref="C80:G80"/>
    <mergeCell ref="C87:G87"/>
    <mergeCell ref="C126:G126"/>
    <mergeCell ref="C127:G127"/>
    <mergeCell ref="C132:G132"/>
    <mergeCell ref="C133:G133"/>
    <mergeCell ref="C136:G136"/>
    <mergeCell ref="C137:G137"/>
    <mergeCell ref="C141:G141"/>
    <mergeCell ref="C144:G144"/>
    <mergeCell ref="C147:G147"/>
    <mergeCell ref="C151:G151"/>
    <mergeCell ref="C188:G188"/>
    <mergeCell ref="C199:G199"/>
    <mergeCell ref="C205:G205"/>
    <mergeCell ref="C209:G209"/>
    <mergeCell ref="C219:G219"/>
    <mergeCell ref="C241:G241"/>
    <mergeCell ref="C244:G244"/>
    <mergeCell ref="C245:G245"/>
    <mergeCell ref="C248:G248"/>
    <mergeCell ref="C249:G249"/>
    <mergeCell ref="C252:G252"/>
    <mergeCell ref="C257:G257"/>
    <mergeCell ref="C291:G291"/>
    <mergeCell ref="C304:G304"/>
    <mergeCell ref="C316:G316"/>
    <mergeCell ref="C491:G491"/>
    <mergeCell ref="C324:G324"/>
    <mergeCell ref="C338:G338"/>
    <mergeCell ref="C343:G343"/>
    <mergeCell ref="C346:G346"/>
    <mergeCell ref="C347:G347"/>
    <mergeCell ref="C350:G350"/>
    <mergeCell ref="C441:G441"/>
    <mergeCell ref="C446:G44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4358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4919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4359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ROUND(J132,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ROUND((SUM(BE132:BE242)),  2)</f>
        <v>0</v>
      </c>
      <c r="I33" s="304">
        <v>0.21</v>
      </c>
      <c r="J33" s="303">
        <f>ROUND(((SUM(BE132:BE242))*I33),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ROUND((SUM(BF132:BF242)),  2)</f>
        <v>0</v>
      </c>
      <c r="I34" s="304">
        <v>0.15</v>
      </c>
      <c r="J34" s="303">
        <f>ROUND(((SUM(BF132:BF242))*I34),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ROUND((SUM(BG132:BG242)),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ROUND((SUM(BH132:BH242)),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ROUND((SUM(BI132:BI242)),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5061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SO03 Přístavba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D.103.04 - Zdravotně_technické_instalace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5004</v>
      </c>
      <c r="F92" s="293" t="str">
        <f>IF(E18="","",E18)</f>
        <v>Vyplň údaj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J132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J133</f>
        <v>0</v>
      </c>
      <c r="L97" s="320"/>
    </row>
    <row r="98" spans="2:12" s="324" customFormat="1" ht="19.899999999999999" hidden="1" customHeight="1" x14ac:dyDescent="0.2">
      <c r="B98" s="325"/>
      <c r="D98" s="326" t="s">
        <v>3678</v>
      </c>
      <c r="E98" s="327"/>
      <c r="F98" s="327"/>
      <c r="G98" s="327"/>
      <c r="H98" s="327"/>
      <c r="I98" s="327"/>
      <c r="J98" s="328">
        <f>J134</f>
        <v>0</v>
      </c>
      <c r="L98" s="325"/>
    </row>
    <row r="99" spans="2:12" s="324" customFormat="1" ht="19.899999999999999" hidden="1" customHeight="1" x14ac:dyDescent="0.2">
      <c r="B99" s="325"/>
      <c r="D99" s="326" t="s">
        <v>3679</v>
      </c>
      <c r="E99" s="327"/>
      <c r="F99" s="327"/>
      <c r="G99" s="327"/>
      <c r="H99" s="327"/>
      <c r="I99" s="327"/>
      <c r="J99" s="328">
        <f>J137</f>
        <v>0</v>
      </c>
      <c r="L99" s="325"/>
    </row>
    <row r="100" spans="2:12" s="324" customFormat="1" ht="19.899999999999999" hidden="1" customHeight="1" x14ac:dyDescent="0.2">
      <c r="B100" s="325"/>
      <c r="D100" s="326" t="s">
        <v>3680</v>
      </c>
      <c r="E100" s="327"/>
      <c r="F100" s="327"/>
      <c r="G100" s="327"/>
      <c r="H100" s="327"/>
      <c r="I100" s="327"/>
      <c r="J100" s="328">
        <f>J139</f>
        <v>0</v>
      </c>
      <c r="L100" s="325"/>
    </row>
    <row r="101" spans="2:12" s="324" customFormat="1" ht="19.899999999999999" hidden="1" customHeight="1" x14ac:dyDescent="0.2">
      <c r="B101" s="325"/>
      <c r="D101" s="326" t="s">
        <v>3681</v>
      </c>
      <c r="E101" s="327"/>
      <c r="F101" s="327"/>
      <c r="G101" s="327"/>
      <c r="H101" s="327"/>
      <c r="I101" s="327"/>
      <c r="J101" s="328">
        <f>J142</f>
        <v>0</v>
      </c>
      <c r="L101" s="325"/>
    </row>
    <row r="102" spans="2:12" s="324" customFormat="1" ht="19.899999999999999" hidden="1" customHeight="1" x14ac:dyDescent="0.2">
      <c r="B102" s="325"/>
      <c r="D102" s="326" t="s">
        <v>3682</v>
      </c>
      <c r="E102" s="327"/>
      <c r="F102" s="327"/>
      <c r="G102" s="327"/>
      <c r="H102" s="327"/>
      <c r="I102" s="327"/>
      <c r="J102" s="328">
        <f>J144</f>
        <v>0</v>
      </c>
      <c r="L102" s="325"/>
    </row>
    <row r="103" spans="2:12" s="324" customFormat="1" ht="19.899999999999999" hidden="1" customHeight="1" x14ac:dyDescent="0.2">
      <c r="B103" s="325"/>
      <c r="D103" s="326" t="s">
        <v>3683</v>
      </c>
      <c r="E103" s="327"/>
      <c r="F103" s="327"/>
      <c r="G103" s="327"/>
      <c r="H103" s="327"/>
      <c r="I103" s="327"/>
      <c r="J103" s="328">
        <f>J150</f>
        <v>0</v>
      </c>
      <c r="L103" s="325"/>
    </row>
    <row r="104" spans="2:12" s="319" customFormat="1" ht="25.15" hidden="1" customHeight="1" x14ac:dyDescent="0.2">
      <c r="B104" s="320"/>
      <c r="D104" s="321" t="s">
        <v>3684</v>
      </c>
      <c r="E104" s="322"/>
      <c r="F104" s="322"/>
      <c r="G104" s="322"/>
      <c r="H104" s="322"/>
      <c r="I104" s="322"/>
      <c r="J104" s="323">
        <f>J157</f>
        <v>0</v>
      </c>
      <c r="L104" s="320"/>
    </row>
    <row r="105" spans="2:12" s="324" customFormat="1" ht="19.899999999999999" hidden="1" customHeight="1" x14ac:dyDescent="0.2">
      <c r="B105" s="325"/>
      <c r="D105" s="326" t="s">
        <v>3685</v>
      </c>
      <c r="E105" s="327"/>
      <c r="F105" s="327"/>
      <c r="G105" s="327"/>
      <c r="H105" s="327"/>
      <c r="I105" s="327"/>
      <c r="J105" s="328">
        <f>J158</f>
        <v>0</v>
      </c>
      <c r="L105" s="325"/>
    </row>
    <row r="106" spans="2:12" s="324" customFormat="1" ht="19.899999999999999" hidden="1" customHeight="1" x14ac:dyDescent="0.2">
      <c r="B106" s="325"/>
      <c r="D106" s="326" t="s">
        <v>3686</v>
      </c>
      <c r="E106" s="327"/>
      <c r="F106" s="327"/>
      <c r="G106" s="327"/>
      <c r="H106" s="327"/>
      <c r="I106" s="327"/>
      <c r="J106" s="328">
        <f>J161</f>
        <v>0</v>
      </c>
      <c r="L106" s="325"/>
    </row>
    <row r="107" spans="2:12" s="324" customFormat="1" ht="19.899999999999999" hidden="1" customHeight="1" x14ac:dyDescent="0.2">
      <c r="B107" s="325"/>
      <c r="D107" s="326" t="s">
        <v>3687</v>
      </c>
      <c r="E107" s="327"/>
      <c r="F107" s="327"/>
      <c r="G107" s="327"/>
      <c r="H107" s="327"/>
      <c r="I107" s="327"/>
      <c r="J107" s="328">
        <f>J188</f>
        <v>0</v>
      </c>
      <c r="L107" s="325"/>
    </row>
    <row r="108" spans="2:12" s="324" customFormat="1" ht="19.899999999999999" hidden="1" customHeight="1" x14ac:dyDescent="0.2">
      <c r="B108" s="325"/>
      <c r="D108" s="326" t="s">
        <v>3688</v>
      </c>
      <c r="E108" s="327"/>
      <c r="F108" s="327"/>
      <c r="G108" s="327"/>
      <c r="H108" s="327"/>
      <c r="I108" s="327"/>
      <c r="J108" s="328">
        <f>J208</f>
        <v>0</v>
      </c>
      <c r="L108" s="325"/>
    </row>
    <row r="109" spans="2:12" s="324" customFormat="1" ht="19.899999999999999" hidden="1" customHeight="1" x14ac:dyDescent="0.2">
      <c r="B109" s="325"/>
      <c r="D109" s="326" t="s">
        <v>3689</v>
      </c>
      <c r="E109" s="327"/>
      <c r="F109" s="327"/>
      <c r="G109" s="327"/>
      <c r="H109" s="327"/>
      <c r="I109" s="327"/>
      <c r="J109" s="328">
        <f>J235</f>
        <v>0</v>
      </c>
      <c r="L109" s="325"/>
    </row>
    <row r="110" spans="2:12" s="324" customFormat="1" ht="19.899999999999999" hidden="1" customHeight="1" x14ac:dyDescent="0.2">
      <c r="B110" s="325"/>
      <c r="D110" s="326" t="s">
        <v>3690</v>
      </c>
      <c r="E110" s="327"/>
      <c r="F110" s="327"/>
      <c r="G110" s="327"/>
      <c r="H110" s="327"/>
      <c r="I110" s="327"/>
      <c r="J110" s="328">
        <f>J239</f>
        <v>0</v>
      </c>
      <c r="L110" s="325"/>
    </row>
    <row r="111" spans="2:12" s="319" customFormat="1" ht="25.15" hidden="1" customHeight="1" x14ac:dyDescent="0.2">
      <c r="B111" s="320"/>
      <c r="D111" s="321" t="s">
        <v>4360</v>
      </c>
      <c r="E111" s="322"/>
      <c r="F111" s="322"/>
      <c r="G111" s="322"/>
      <c r="H111" s="322"/>
      <c r="I111" s="322"/>
      <c r="J111" s="323">
        <f>J241</f>
        <v>0</v>
      </c>
      <c r="L111" s="320"/>
    </row>
    <row r="112" spans="2:12" s="324" customFormat="1" ht="19.899999999999999" hidden="1" customHeight="1" x14ac:dyDescent="0.2">
      <c r="B112" s="325"/>
      <c r="D112" s="326" t="s">
        <v>4361</v>
      </c>
      <c r="E112" s="327"/>
      <c r="F112" s="327"/>
      <c r="G112" s="327"/>
      <c r="H112" s="327"/>
      <c r="I112" s="327"/>
      <c r="J112" s="328">
        <f>J242</f>
        <v>0</v>
      </c>
      <c r="L112" s="325"/>
    </row>
    <row r="113" spans="2:12" s="291" customFormat="1" ht="21.75" hidden="1" customHeight="1" x14ac:dyDescent="0.2">
      <c r="B113" s="292"/>
      <c r="L113" s="292"/>
    </row>
    <row r="114" spans="2:12" s="291" customFormat="1" ht="7.15" hidden="1" customHeight="1" x14ac:dyDescent="0.2">
      <c r="B114" s="312"/>
      <c r="C114" s="313"/>
      <c r="D114" s="313"/>
      <c r="E114" s="313"/>
      <c r="F114" s="313"/>
      <c r="G114" s="313"/>
      <c r="H114" s="313"/>
      <c r="I114" s="313"/>
      <c r="J114" s="313"/>
      <c r="K114" s="313"/>
      <c r="L114" s="292"/>
    </row>
    <row r="115" spans="2:12" ht="12.75" hidden="1" x14ac:dyDescent="0.2"/>
    <row r="116" spans="2:12" ht="12.75" hidden="1" x14ac:dyDescent="0.2"/>
    <row r="117" spans="2:12" ht="12.75" hidden="1" x14ac:dyDescent="0.2"/>
    <row r="118" spans="2:12" s="291" customFormat="1" ht="7.15" customHeight="1" x14ac:dyDescent="0.2">
      <c r="B118" s="314"/>
      <c r="C118" s="315"/>
      <c r="D118" s="315"/>
      <c r="E118" s="315"/>
      <c r="F118" s="315"/>
      <c r="G118" s="315"/>
      <c r="H118" s="315"/>
      <c r="I118" s="315"/>
      <c r="J118" s="315"/>
      <c r="K118" s="315"/>
      <c r="L118" s="292"/>
    </row>
    <row r="119" spans="2:12" s="291" customFormat="1" ht="25.15" customHeight="1" x14ac:dyDescent="0.2">
      <c r="B119" s="292"/>
      <c r="C119" s="288" t="s">
        <v>3691</v>
      </c>
      <c r="L119" s="292"/>
    </row>
    <row r="120" spans="2:12" s="291" customFormat="1" ht="7.15" customHeight="1" x14ac:dyDescent="0.2">
      <c r="B120" s="292"/>
      <c r="L120" s="292"/>
    </row>
    <row r="121" spans="2:12" s="291" customFormat="1" ht="12" customHeight="1" x14ac:dyDescent="0.2">
      <c r="B121" s="292"/>
      <c r="C121" s="290" t="s">
        <v>2</v>
      </c>
      <c r="L121" s="292"/>
    </row>
    <row r="122" spans="2:12" s="291" customFormat="1" ht="16.5" customHeight="1" x14ac:dyDescent="0.2">
      <c r="B122" s="292"/>
      <c r="E122" s="665" t="str">
        <f>E7</f>
        <v>CTIV Kyjov - SO03 Přístavba</v>
      </c>
      <c r="F122" s="666"/>
      <c r="G122" s="666"/>
      <c r="H122" s="666"/>
      <c r="L122" s="292"/>
    </row>
    <row r="123" spans="2:12" s="291" customFormat="1" ht="12" customHeight="1" x14ac:dyDescent="0.2">
      <c r="B123" s="292"/>
      <c r="C123" s="290" t="s">
        <v>3655</v>
      </c>
      <c r="L123" s="292"/>
    </row>
    <row r="124" spans="2:12" s="291" customFormat="1" ht="16.5" customHeight="1" x14ac:dyDescent="0.2">
      <c r="B124" s="292"/>
      <c r="E124" s="663" t="str">
        <f>E9</f>
        <v>D.103.04 - Zdravotně_technické_instalace</v>
      </c>
      <c r="F124" s="664"/>
      <c r="G124" s="664"/>
      <c r="H124" s="664"/>
      <c r="L124" s="292"/>
    </row>
    <row r="125" spans="2:12" s="291" customFormat="1" ht="7.15" customHeight="1" x14ac:dyDescent="0.2">
      <c r="B125" s="292"/>
      <c r="L125" s="292"/>
    </row>
    <row r="126" spans="2:12" s="291" customFormat="1" ht="12" customHeight="1" x14ac:dyDescent="0.2">
      <c r="B126" s="292"/>
      <c r="C126" s="290" t="s">
        <v>3659</v>
      </c>
      <c r="F126" s="293" t="str">
        <f>F12</f>
        <v xml:space="preserve"> </v>
      </c>
      <c r="I126" s="290" t="s">
        <v>3660</v>
      </c>
      <c r="J126" s="294">
        <f>IF(J12="","",J12)</f>
        <v>45502</v>
      </c>
      <c r="L126" s="292"/>
    </row>
    <row r="127" spans="2:12" s="291" customFormat="1" ht="7.15" customHeight="1" x14ac:dyDescent="0.2">
      <c r="B127" s="292"/>
      <c r="L127" s="292"/>
    </row>
    <row r="128" spans="2:12" s="291" customFormat="1" ht="15.4" customHeight="1" x14ac:dyDescent="0.2">
      <c r="B128" s="292"/>
      <c r="C128" s="290" t="s">
        <v>3661</v>
      </c>
      <c r="F128" s="293" t="str">
        <f>E15</f>
        <v xml:space="preserve"> </v>
      </c>
      <c r="I128" s="290" t="s">
        <v>8</v>
      </c>
      <c r="J128" s="297" t="str">
        <f>E21</f>
        <v xml:space="preserve"> </v>
      </c>
      <c r="L128" s="292"/>
    </row>
    <row r="129" spans="2:65" s="291" customFormat="1" ht="15.4" customHeight="1" x14ac:dyDescent="0.2">
      <c r="B129" s="292"/>
      <c r="C129" s="290" t="s">
        <v>5004</v>
      </c>
      <c r="F129" s="293" t="str">
        <f>IF(E18="","",E18)</f>
        <v>Vyplň údaj</v>
      </c>
      <c r="I129" s="290" t="s">
        <v>3663</v>
      </c>
      <c r="J129" s="297" t="str">
        <f>E24</f>
        <v xml:space="preserve"> </v>
      </c>
      <c r="L129" s="292"/>
    </row>
    <row r="130" spans="2:65" s="291" customFormat="1" ht="10.5" customHeight="1" x14ac:dyDescent="0.2">
      <c r="B130" s="292"/>
      <c r="L130" s="292"/>
    </row>
    <row r="131" spans="2:65" s="329" customFormat="1" ht="29.25" customHeight="1" x14ac:dyDescent="0.2">
      <c r="B131" s="330"/>
      <c r="C131" s="331" t="s">
        <v>3692</v>
      </c>
      <c r="D131" s="332" t="s">
        <v>3693</v>
      </c>
      <c r="E131" s="332" t="s">
        <v>3694</v>
      </c>
      <c r="F131" s="332" t="s">
        <v>1646</v>
      </c>
      <c r="G131" s="332" t="s">
        <v>94</v>
      </c>
      <c r="H131" s="332" t="s">
        <v>95</v>
      </c>
      <c r="I131" s="332" t="s">
        <v>3695</v>
      </c>
      <c r="J131" s="332" t="s">
        <v>3675</v>
      </c>
      <c r="K131" s="333" t="s">
        <v>512</v>
      </c>
      <c r="L131" s="330"/>
      <c r="M131" s="334" t="s">
        <v>771</v>
      </c>
      <c r="N131" s="335" t="s">
        <v>109</v>
      </c>
      <c r="O131" s="335" t="s">
        <v>3696</v>
      </c>
      <c r="P131" s="335" t="s">
        <v>3697</v>
      </c>
      <c r="Q131" s="335" t="s">
        <v>3698</v>
      </c>
      <c r="R131" s="335" t="s">
        <v>3699</v>
      </c>
      <c r="S131" s="335" t="s">
        <v>3700</v>
      </c>
      <c r="T131" s="335" t="s">
        <v>3701</v>
      </c>
      <c r="U131" s="336" t="s">
        <v>120</v>
      </c>
    </row>
    <row r="132" spans="2:65" s="291" customFormat="1" ht="22.9" customHeight="1" x14ac:dyDescent="0.25">
      <c r="B132" s="292"/>
      <c r="C132" s="337" t="s">
        <v>2871</v>
      </c>
      <c r="J132" s="338">
        <f>BK132</f>
        <v>0</v>
      </c>
      <c r="L132" s="292"/>
      <c r="M132" s="339"/>
      <c r="N132" s="298"/>
      <c r="O132" s="298"/>
      <c r="P132" s="340">
        <f>P133+P157+P241</f>
        <v>0</v>
      </c>
      <c r="Q132" s="298"/>
      <c r="R132" s="340">
        <f>R133+R157+R241</f>
        <v>11.248535</v>
      </c>
      <c r="S132" s="298"/>
      <c r="T132" s="340">
        <f>T133+T157+T241</f>
        <v>18.439480000000003</v>
      </c>
      <c r="U132" s="379"/>
      <c r="AT132" s="284" t="s">
        <v>514</v>
      </c>
      <c r="AU132" s="284" t="s">
        <v>2872</v>
      </c>
      <c r="BK132" s="342">
        <f>BK133+BK157+BK241</f>
        <v>0</v>
      </c>
    </row>
    <row r="133" spans="2:65" s="343" customFormat="1" ht="25.9" customHeight="1" x14ac:dyDescent="0.2">
      <c r="B133" s="344"/>
      <c r="D133" s="345" t="s">
        <v>514</v>
      </c>
      <c r="E133" s="346" t="s">
        <v>13</v>
      </c>
      <c r="F133" s="346" t="s">
        <v>515</v>
      </c>
      <c r="I133" s="468"/>
      <c r="J133" s="347">
        <f>BK133</f>
        <v>0</v>
      </c>
      <c r="L133" s="344"/>
      <c r="M133" s="348"/>
      <c r="P133" s="349">
        <f>P134+P137+P139+P142+P144+P150</f>
        <v>0</v>
      </c>
      <c r="R133" s="349">
        <f>R134+R137+R139+R142+R144+R150</f>
        <v>8.742445</v>
      </c>
      <c r="T133" s="349">
        <f>T134+T137+T139+T142+T144+T150</f>
        <v>16.118000000000002</v>
      </c>
      <c r="U133" s="380"/>
      <c r="AR133" s="345" t="s">
        <v>45</v>
      </c>
      <c r="AT133" s="351" t="s">
        <v>514</v>
      </c>
      <c r="AU133" s="351" t="s">
        <v>2873</v>
      </c>
      <c r="AY133" s="345" t="s">
        <v>2874</v>
      </c>
      <c r="BK133" s="352">
        <f>BK134+BK137+BK139+BK142+BK144+BK150</f>
        <v>0</v>
      </c>
    </row>
    <row r="134" spans="2:65" s="343" customFormat="1" ht="22.9" customHeight="1" x14ac:dyDescent="0.2">
      <c r="B134" s="344"/>
      <c r="D134" s="345" t="s">
        <v>514</v>
      </c>
      <c r="E134" s="353" t="s">
        <v>45</v>
      </c>
      <c r="F134" s="353" t="s">
        <v>46</v>
      </c>
      <c r="I134" s="468"/>
      <c r="J134" s="354">
        <f>BK134</f>
        <v>0</v>
      </c>
      <c r="L134" s="344"/>
      <c r="M134" s="348"/>
      <c r="P134" s="349">
        <f>SUM(P135:P136)</f>
        <v>0</v>
      </c>
      <c r="R134" s="349">
        <f>SUM(R135:R136)</f>
        <v>0</v>
      </c>
      <c r="T134" s="349">
        <f>SUM(T135:T136)</f>
        <v>0</v>
      </c>
      <c r="U134" s="380"/>
      <c r="AR134" s="345" t="s">
        <v>45</v>
      </c>
      <c r="AT134" s="351" t="s">
        <v>514</v>
      </c>
      <c r="AU134" s="351" t="s">
        <v>45</v>
      </c>
      <c r="AY134" s="345" t="s">
        <v>2874</v>
      </c>
      <c r="BK134" s="352">
        <f>SUM(BK135:BK136)</f>
        <v>0</v>
      </c>
    </row>
    <row r="135" spans="2:65" s="291" customFormat="1" ht="33" customHeight="1" x14ac:dyDescent="0.2">
      <c r="B135" s="355"/>
      <c r="C135" s="533" t="s">
        <v>4082</v>
      </c>
      <c r="D135" s="533" t="s">
        <v>516</v>
      </c>
      <c r="E135" s="534" t="s">
        <v>517</v>
      </c>
      <c r="F135" s="535" t="s">
        <v>1647</v>
      </c>
      <c r="G135" s="536" t="s">
        <v>127</v>
      </c>
      <c r="H135" s="537">
        <v>1</v>
      </c>
      <c r="I135" s="560"/>
      <c r="J135" s="356">
        <f>ROUND(I135*H135,2)</f>
        <v>0</v>
      </c>
      <c r="K135" s="535" t="s">
        <v>519</v>
      </c>
      <c r="L135" s="292"/>
      <c r="M135" s="561" t="s">
        <v>771</v>
      </c>
      <c r="N135" s="358" t="s">
        <v>2877</v>
      </c>
      <c r="P135" s="359">
        <f>O135*H135</f>
        <v>0</v>
      </c>
      <c r="Q135" s="359">
        <v>0</v>
      </c>
      <c r="R135" s="359">
        <f>Q135*H135</f>
        <v>0</v>
      </c>
      <c r="S135" s="359">
        <v>0</v>
      </c>
      <c r="T135" s="359">
        <f>S135*H135</f>
        <v>0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2874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4362</v>
      </c>
    </row>
    <row r="136" spans="2:65" s="291" customFormat="1" ht="33" customHeight="1" x14ac:dyDescent="0.2">
      <c r="B136" s="355"/>
      <c r="C136" s="533" t="s">
        <v>4084</v>
      </c>
      <c r="D136" s="533" t="s">
        <v>516</v>
      </c>
      <c r="E136" s="534" t="s">
        <v>520</v>
      </c>
      <c r="F136" s="535" t="s">
        <v>1648</v>
      </c>
      <c r="G136" s="536" t="s">
        <v>127</v>
      </c>
      <c r="H136" s="537">
        <v>1</v>
      </c>
      <c r="I136" s="560"/>
      <c r="J136" s="356">
        <f>ROUND(I136*H136,2)</f>
        <v>0</v>
      </c>
      <c r="K136" s="535" t="s">
        <v>519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4363</v>
      </c>
    </row>
    <row r="137" spans="2:65" s="343" customFormat="1" ht="22.9" customHeight="1" x14ac:dyDescent="0.2">
      <c r="B137" s="344"/>
      <c r="D137" s="345" t="s">
        <v>514</v>
      </c>
      <c r="E137" s="353" t="s">
        <v>49</v>
      </c>
      <c r="F137" s="353" t="s">
        <v>50</v>
      </c>
      <c r="I137" s="468"/>
      <c r="J137" s="354">
        <f>BK137</f>
        <v>0</v>
      </c>
      <c r="L137" s="344"/>
      <c r="M137" s="348"/>
      <c r="P137" s="349">
        <f>P138</f>
        <v>0</v>
      </c>
      <c r="R137" s="349">
        <f>R138</f>
        <v>2.6633249999999999</v>
      </c>
      <c r="T137" s="349">
        <f>T138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2874</v>
      </c>
      <c r="BK137" s="352">
        <f>BK138</f>
        <v>0</v>
      </c>
    </row>
    <row r="138" spans="2:65" s="291" customFormat="1" ht="24.4" customHeight="1" x14ac:dyDescent="0.2">
      <c r="B138" s="355"/>
      <c r="C138" s="533" t="s">
        <v>49</v>
      </c>
      <c r="D138" s="533" t="s">
        <v>516</v>
      </c>
      <c r="E138" s="534" t="s">
        <v>522</v>
      </c>
      <c r="F138" s="535" t="s">
        <v>1649</v>
      </c>
      <c r="G138" s="536" t="s">
        <v>158</v>
      </c>
      <c r="H138" s="537">
        <v>10.5</v>
      </c>
      <c r="I138" s="560"/>
      <c r="J138" s="356">
        <f>ROUND(I138*H138,2)</f>
        <v>0</v>
      </c>
      <c r="K138" s="535" t="s">
        <v>523</v>
      </c>
      <c r="L138" s="292"/>
      <c r="M138" s="561" t="s">
        <v>771</v>
      </c>
      <c r="N138" s="358" t="s">
        <v>2877</v>
      </c>
      <c r="P138" s="359">
        <f>O138*H138</f>
        <v>0</v>
      </c>
      <c r="Q138" s="359">
        <v>0.25364999999999999</v>
      </c>
      <c r="R138" s="359">
        <f>Q138*H138</f>
        <v>2.6633249999999999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4364</v>
      </c>
    </row>
    <row r="139" spans="2:65" s="343" customFormat="1" ht="22.9" customHeight="1" x14ac:dyDescent="0.2">
      <c r="B139" s="344"/>
      <c r="D139" s="345" t="s">
        <v>514</v>
      </c>
      <c r="E139" s="353" t="s">
        <v>55</v>
      </c>
      <c r="F139" s="353" t="s">
        <v>524</v>
      </c>
      <c r="I139" s="468"/>
      <c r="J139" s="354">
        <f>BK139</f>
        <v>0</v>
      </c>
      <c r="L139" s="344"/>
      <c r="M139" s="348"/>
      <c r="P139" s="349">
        <f>SUM(P140:P141)</f>
        <v>0</v>
      </c>
      <c r="R139" s="349">
        <f>SUM(R140:R141)</f>
        <v>6.0791200000000005</v>
      </c>
      <c r="T139" s="349">
        <f>SUM(T140:T141)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2874</v>
      </c>
      <c r="BK139" s="352">
        <f>SUM(BK140:BK141)</f>
        <v>0</v>
      </c>
    </row>
    <row r="140" spans="2:65" s="291" customFormat="1" ht="21.75" customHeight="1" x14ac:dyDescent="0.2">
      <c r="B140" s="355"/>
      <c r="C140" s="533" t="s">
        <v>51</v>
      </c>
      <c r="D140" s="533" t="s">
        <v>516</v>
      </c>
      <c r="E140" s="534" t="s">
        <v>525</v>
      </c>
      <c r="F140" s="535" t="s">
        <v>1650</v>
      </c>
      <c r="G140" s="536" t="s">
        <v>158</v>
      </c>
      <c r="H140" s="537">
        <v>95</v>
      </c>
      <c r="I140" s="560"/>
      <c r="J140" s="356">
        <f>ROUND(I140*H140,2)</f>
        <v>0</v>
      </c>
      <c r="K140" s="535" t="s">
        <v>523</v>
      </c>
      <c r="L140" s="292"/>
      <c r="M140" s="561" t="s">
        <v>771</v>
      </c>
      <c r="N140" s="358" t="s">
        <v>2877</v>
      </c>
      <c r="P140" s="359">
        <f>O140*H140</f>
        <v>0</v>
      </c>
      <c r="Q140" s="359">
        <v>0.04</v>
      </c>
      <c r="R140" s="359">
        <f>Q140*H140</f>
        <v>3.8000000000000003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2874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4365</v>
      </c>
    </row>
    <row r="141" spans="2:65" s="291" customFormat="1" ht="24.4" customHeight="1" x14ac:dyDescent="0.2">
      <c r="B141" s="355"/>
      <c r="C141" s="533" t="s">
        <v>53</v>
      </c>
      <c r="D141" s="533" t="s">
        <v>516</v>
      </c>
      <c r="E141" s="534" t="s">
        <v>526</v>
      </c>
      <c r="F141" s="535" t="s">
        <v>1651</v>
      </c>
      <c r="G141" s="536" t="s">
        <v>158</v>
      </c>
      <c r="H141" s="537">
        <v>124</v>
      </c>
      <c r="I141" s="560"/>
      <c r="J141" s="356">
        <f>ROUND(I141*H141,2)</f>
        <v>0</v>
      </c>
      <c r="K141" s="535" t="s">
        <v>523</v>
      </c>
      <c r="L141" s="292"/>
      <c r="M141" s="561" t="s">
        <v>771</v>
      </c>
      <c r="N141" s="358" t="s">
        <v>2877</v>
      </c>
      <c r="P141" s="359">
        <f>O141*H141</f>
        <v>0</v>
      </c>
      <c r="Q141" s="359">
        <v>1.8380000000000001E-2</v>
      </c>
      <c r="R141" s="359">
        <f>Q141*H141</f>
        <v>2.2791200000000003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2874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4366</v>
      </c>
    </row>
    <row r="142" spans="2:65" s="343" customFormat="1" ht="22.9" customHeight="1" x14ac:dyDescent="0.2">
      <c r="B142" s="344"/>
      <c r="D142" s="345" t="s">
        <v>514</v>
      </c>
      <c r="E142" s="353" t="s">
        <v>527</v>
      </c>
      <c r="F142" s="353" t="s">
        <v>528</v>
      </c>
      <c r="I142" s="468"/>
      <c r="J142" s="354">
        <f>BK142</f>
        <v>0</v>
      </c>
      <c r="L142" s="344"/>
      <c r="M142" s="348"/>
      <c r="P142" s="349">
        <f>P143</f>
        <v>0</v>
      </c>
      <c r="R142" s="349">
        <f>R143</f>
        <v>0</v>
      </c>
      <c r="T142" s="349">
        <f>T143</f>
        <v>0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2874</v>
      </c>
      <c r="BK142" s="352">
        <f>BK143</f>
        <v>0</v>
      </c>
    </row>
    <row r="143" spans="2:65" s="291" customFormat="1" ht="16.5" customHeight="1" x14ac:dyDescent="0.2">
      <c r="B143" s="355"/>
      <c r="C143" s="533" t="s">
        <v>55</v>
      </c>
      <c r="D143" s="533" t="s">
        <v>516</v>
      </c>
      <c r="E143" s="534" t="s">
        <v>529</v>
      </c>
      <c r="F143" s="535" t="s">
        <v>1652</v>
      </c>
      <c r="G143" s="536" t="s">
        <v>223</v>
      </c>
      <c r="H143" s="537">
        <v>508</v>
      </c>
      <c r="I143" s="560"/>
      <c r="J143" s="356">
        <f>ROUND(I143*H143,2)</f>
        <v>0</v>
      </c>
      <c r="K143" s="535" t="s">
        <v>519</v>
      </c>
      <c r="L143" s="292"/>
      <c r="M143" s="561" t="s">
        <v>771</v>
      </c>
      <c r="N143" s="358" t="s">
        <v>2877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4367</v>
      </c>
    </row>
    <row r="144" spans="2:65" s="343" customFormat="1" ht="22.9" customHeight="1" x14ac:dyDescent="0.2">
      <c r="B144" s="344"/>
      <c r="D144" s="345" t="s">
        <v>514</v>
      </c>
      <c r="E144" s="353" t="s">
        <v>57</v>
      </c>
      <c r="F144" s="353" t="s">
        <v>531</v>
      </c>
      <c r="I144" s="468"/>
      <c r="J144" s="354">
        <f>BK144</f>
        <v>0</v>
      </c>
      <c r="L144" s="344"/>
      <c r="M144" s="348"/>
      <c r="P144" s="349">
        <f>SUM(P145:P149)</f>
        <v>0</v>
      </c>
      <c r="R144" s="349">
        <f>SUM(R145:R149)</f>
        <v>0</v>
      </c>
      <c r="T144" s="349">
        <f>SUM(T145:T149)</f>
        <v>16.118000000000002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2874</v>
      </c>
      <c r="BK144" s="352">
        <f>SUM(BK145:BK149)</f>
        <v>0</v>
      </c>
    </row>
    <row r="145" spans="2:65" s="291" customFormat="1" ht="24.4" customHeight="1" x14ac:dyDescent="0.2">
      <c r="B145" s="355"/>
      <c r="C145" s="533" t="s">
        <v>2894</v>
      </c>
      <c r="D145" s="533" t="s">
        <v>516</v>
      </c>
      <c r="E145" s="534" t="s">
        <v>532</v>
      </c>
      <c r="F145" s="535" t="s">
        <v>1653</v>
      </c>
      <c r="G145" s="536" t="s">
        <v>99</v>
      </c>
      <c r="H145" s="537">
        <v>12</v>
      </c>
      <c r="I145" s="560"/>
      <c r="J145" s="356">
        <f>ROUND(I145*H145,2)</f>
        <v>0</v>
      </c>
      <c r="K145" s="535" t="s">
        <v>519</v>
      </c>
      <c r="L145" s="292"/>
      <c r="M145" s="561" t="s">
        <v>771</v>
      </c>
      <c r="N145" s="358" t="s">
        <v>2877</v>
      </c>
      <c r="P145" s="359">
        <f>O145*H145</f>
        <v>0</v>
      </c>
      <c r="Q145" s="359">
        <v>0</v>
      </c>
      <c r="R145" s="359">
        <f>Q145*H145</f>
        <v>0</v>
      </c>
      <c r="S145" s="359">
        <v>5.8999999999999997E-2</v>
      </c>
      <c r="T145" s="359">
        <f>S145*H145</f>
        <v>0.70799999999999996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4368</v>
      </c>
    </row>
    <row r="146" spans="2:65" s="291" customFormat="1" ht="24.4" customHeight="1" x14ac:dyDescent="0.2">
      <c r="B146" s="355"/>
      <c r="C146" s="533" t="s">
        <v>527</v>
      </c>
      <c r="D146" s="533" t="s">
        <v>516</v>
      </c>
      <c r="E146" s="534" t="s">
        <v>1654</v>
      </c>
      <c r="F146" s="535" t="s">
        <v>1655</v>
      </c>
      <c r="G146" s="536" t="s">
        <v>99</v>
      </c>
      <c r="H146" s="537">
        <v>2</v>
      </c>
      <c r="I146" s="560"/>
      <c r="J146" s="356">
        <f>ROUND(I146*H146,2)</f>
        <v>0</v>
      </c>
      <c r="K146" s="535" t="s">
        <v>619</v>
      </c>
      <c r="L146" s="292"/>
      <c r="M146" s="561" t="s">
        <v>771</v>
      </c>
      <c r="N146" s="358" t="s">
        <v>2877</v>
      </c>
      <c r="P146" s="359">
        <f>O146*H146</f>
        <v>0</v>
      </c>
      <c r="Q146" s="359">
        <v>0</v>
      </c>
      <c r="R146" s="359">
        <f>Q146*H146</f>
        <v>0</v>
      </c>
      <c r="S146" s="359">
        <v>8.8999999999999996E-2</v>
      </c>
      <c r="T146" s="359">
        <f>S146*H146</f>
        <v>0.17799999999999999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2874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4369</v>
      </c>
    </row>
    <row r="147" spans="2:65" s="291" customFormat="1" ht="24.4" customHeight="1" x14ac:dyDescent="0.2">
      <c r="B147" s="355"/>
      <c r="C147" s="533" t="s">
        <v>57</v>
      </c>
      <c r="D147" s="533" t="s">
        <v>516</v>
      </c>
      <c r="E147" s="534" t="s">
        <v>1656</v>
      </c>
      <c r="F147" s="535" t="s">
        <v>1657</v>
      </c>
      <c r="G147" s="536" t="s">
        <v>99</v>
      </c>
      <c r="H147" s="537">
        <v>2</v>
      </c>
      <c r="I147" s="560"/>
      <c r="J147" s="356">
        <f>ROUND(I147*H147,2)</f>
        <v>0</v>
      </c>
      <c r="K147" s="535" t="s">
        <v>619</v>
      </c>
      <c r="L147" s="292"/>
      <c r="M147" s="561" t="s">
        <v>771</v>
      </c>
      <c r="N147" s="358" t="s">
        <v>2877</v>
      </c>
      <c r="P147" s="359">
        <f>O147*H147</f>
        <v>0</v>
      </c>
      <c r="Q147" s="359">
        <v>0</v>
      </c>
      <c r="R147" s="359">
        <f>Q147*H147</f>
        <v>0</v>
      </c>
      <c r="S147" s="359">
        <v>0.11899999999999999</v>
      </c>
      <c r="T147" s="359">
        <f>S147*H147</f>
        <v>0.23799999999999999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4370</v>
      </c>
    </row>
    <row r="148" spans="2:65" s="291" customFormat="1" ht="24.4" customHeight="1" x14ac:dyDescent="0.2">
      <c r="B148" s="355"/>
      <c r="C148" s="533" t="s">
        <v>471</v>
      </c>
      <c r="D148" s="533" t="s">
        <v>516</v>
      </c>
      <c r="E148" s="534" t="s">
        <v>534</v>
      </c>
      <c r="F148" s="535" t="s">
        <v>1658</v>
      </c>
      <c r="G148" s="536" t="s">
        <v>223</v>
      </c>
      <c r="H148" s="537">
        <v>518</v>
      </c>
      <c r="I148" s="560"/>
      <c r="J148" s="356">
        <f>ROUND(I148*H148,2)</f>
        <v>0</v>
      </c>
      <c r="K148" s="535" t="s">
        <v>523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0</v>
      </c>
      <c r="R148" s="359">
        <f>Q148*H148</f>
        <v>0</v>
      </c>
      <c r="S148" s="359">
        <v>1.7999999999999999E-2</v>
      </c>
      <c r="T148" s="359">
        <f>S148*H148</f>
        <v>9.3239999999999998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4371</v>
      </c>
    </row>
    <row r="149" spans="2:65" s="291" customFormat="1" ht="33" customHeight="1" x14ac:dyDescent="0.2">
      <c r="B149" s="355"/>
      <c r="C149" s="533" t="s">
        <v>2218</v>
      </c>
      <c r="D149" s="533" t="s">
        <v>516</v>
      </c>
      <c r="E149" s="534" t="s">
        <v>535</v>
      </c>
      <c r="F149" s="535" t="s">
        <v>1659</v>
      </c>
      <c r="G149" s="536" t="s">
        <v>223</v>
      </c>
      <c r="H149" s="537">
        <v>35</v>
      </c>
      <c r="I149" s="560"/>
      <c r="J149" s="356">
        <f>ROUND(I149*H149,2)</f>
        <v>0</v>
      </c>
      <c r="K149" s="535" t="s">
        <v>523</v>
      </c>
      <c r="L149" s="292"/>
      <c r="M149" s="561" t="s">
        <v>771</v>
      </c>
      <c r="N149" s="358" t="s">
        <v>2877</v>
      </c>
      <c r="P149" s="359">
        <f>O149*H149</f>
        <v>0</v>
      </c>
      <c r="Q149" s="359">
        <v>0</v>
      </c>
      <c r="R149" s="359">
        <f>Q149*H149</f>
        <v>0</v>
      </c>
      <c r="S149" s="359">
        <v>0.16200000000000001</v>
      </c>
      <c r="T149" s="359">
        <f>S149*H149</f>
        <v>5.67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4372</v>
      </c>
    </row>
    <row r="150" spans="2:65" s="343" customFormat="1" ht="22.9" customHeight="1" x14ac:dyDescent="0.2">
      <c r="B150" s="344"/>
      <c r="D150" s="345" t="s">
        <v>514</v>
      </c>
      <c r="E150" s="353" t="s">
        <v>536</v>
      </c>
      <c r="F150" s="353" t="s">
        <v>537</v>
      </c>
      <c r="I150" s="468"/>
      <c r="J150" s="354">
        <f>BK150</f>
        <v>0</v>
      </c>
      <c r="L150" s="344"/>
      <c r="M150" s="348"/>
      <c r="P150" s="349">
        <f>SUM(P151:P156)</f>
        <v>0</v>
      </c>
      <c r="R150" s="349">
        <f>SUM(R151:R156)</f>
        <v>0</v>
      </c>
      <c r="T150" s="349">
        <f>SUM(T151:T156)</f>
        <v>0</v>
      </c>
      <c r="U150" s="380"/>
      <c r="AR150" s="345" t="s">
        <v>45</v>
      </c>
      <c r="AT150" s="351" t="s">
        <v>514</v>
      </c>
      <c r="AU150" s="351" t="s">
        <v>45</v>
      </c>
      <c r="AY150" s="345" t="s">
        <v>2874</v>
      </c>
      <c r="BK150" s="352">
        <f>SUM(BK151:BK156)</f>
        <v>0</v>
      </c>
    </row>
    <row r="151" spans="2:65" s="291" customFormat="1" ht="16.5" customHeight="1" x14ac:dyDescent="0.2">
      <c r="B151" s="355"/>
      <c r="C151" s="533" t="s">
        <v>2219</v>
      </c>
      <c r="D151" s="533" t="s">
        <v>516</v>
      </c>
      <c r="E151" s="534" t="s">
        <v>538</v>
      </c>
      <c r="F151" s="535" t="s">
        <v>1660</v>
      </c>
      <c r="G151" s="536" t="s">
        <v>150</v>
      </c>
      <c r="H151" s="537">
        <v>20.824999999999999</v>
      </c>
      <c r="I151" s="560"/>
      <c r="J151" s="356">
        <f t="shared" ref="J151:J156" si="0">ROUND(I151*H151,2)</f>
        <v>0</v>
      </c>
      <c r="K151" s="535" t="s">
        <v>523</v>
      </c>
      <c r="L151" s="292"/>
      <c r="M151" s="561" t="s">
        <v>771</v>
      </c>
      <c r="N151" s="358" t="s">
        <v>2877</v>
      </c>
      <c r="P151" s="359">
        <f t="shared" ref="P151:P156" si="1">O151*H151</f>
        <v>0</v>
      </c>
      <c r="Q151" s="359">
        <v>0</v>
      </c>
      <c r="R151" s="359">
        <f t="shared" ref="R151:R156" si="2">Q151*H151</f>
        <v>0</v>
      </c>
      <c r="S151" s="359">
        <v>0</v>
      </c>
      <c r="T151" s="359">
        <f t="shared" ref="T151:T156" si="3"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2874</v>
      </c>
      <c r="BE151" s="362">
        <f t="shared" ref="BE151:BE156" si="4">IF(N151="základní",J151,0)</f>
        <v>0</v>
      </c>
      <c r="BF151" s="362">
        <f t="shared" ref="BF151:BF156" si="5">IF(N151="snížená",J151,0)</f>
        <v>0</v>
      </c>
      <c r="BG151" s="362">
        <f t="shared" ref="BG151:BG156" si="6">IF(N151="zákl. přenesená",J151,0)</f>
        <v>0</v>
      </c>
      <c r="BH151" s="362">
        <f t="shared" ref="BH151:BH156" si="7">IF(N151="sníž. přenesená",J151,0)</f>
        <v>0</v>
      </c>
      <c r="BI151" s="362">
        <f t="shared" ref="BI151:BI156" si="8">IF(N151="nulová",J151,0)</f>
        <v>0</v>
      </c>
      <c r="BJ151" s="284" t="s">
        <v>45</v>
      </c>
      <c r="BK151" s="362">
        <f t="shared" ref="BK151:BK156" si="9">ROUND(I151*H151,2)</f>
        <v>0</v>
      </c>
      <c r="BL151" s="284" t="s">
        <v>51</v>
      </c>
      <c r="BM151" s="361" t="s">
        <v>4373</v>
      </c>
    </row>
    <row r="152" spans="2:65" s="291" customFormat="1" ht="33" customHeight="1" x14ac:dyDescent="0.2">
      <c r="B152" s="355"/>
      <c r="C152" s="533" t="s">
        <v>2220</v>
      </c>
      <c r="D152" s="533" t="s">
        <v>516</v>
      </c>
      <c r="E152" s="534" t="s">
        <v>539</v>
      </c>
      <c r="F152" s="535" t="s">
        <v>1661</v>
      </c>
      <c r="G152" s="536" t="s">
        <v>150</v>
      </c>
      <c r="H152" s="537">
        <v>20.824999999999999</v>
      </c>
      <c r="I152" s="560"/>
      <c r="J152" s="356">
        <f t="shared" si="0"/>
        <v>0</v>
      </c>
      <c r="K152" s="535" t="s">
        <v>519</v>
      </c>
      <c r="L152" s="292"/>
      <c r="M152" s="561" t="s">
        <v>771</v>
      </c>
      <c r="N152" s="358" t="s">
        <v>2877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2874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4374</v>
      </c>
    </row>
    <row r="153" spans="2:65" s="291" customFormat="1" ht="33" customHeight="1" x14ac:dyDescent="0.2">
      <c r="B153" s="355"/>
      <c r="C153" s="533" t="s">
        <v>2221</v>
      </c>
      <c r="D153" s="533" t="s">
        <v>516</v>
      </c>
      <c r="E153" s="534" t="s">
        <v>541</v>
      </c>
      <c r="F153" s="535" t="s">
        <v>1662</v>
      </c>
      <c r="G153" s="536" t="s">
        <v>150</v>
      </c>
      <c r="H153" s="537">
        <v>83.3</v>
      </c>
      <c r="I153" s="560"/>
      <c r="J153" s="356">
        <f t="shared" si="0"/>
        <v>0</v>
      </c>
      <c r="K153" s="535" t="s">
        <v>519</v>
      </c>
      <c r="L153" s="292"/>
      <c r="M153" s="561" t="s">
        <v>771</v>
      </c>
      <c r="N153" s="358" t="s">
        <v>2877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2874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4375</v>
      </c>
    </row>
    <row r="154" spans="2:65" s="291" customFormat="1" ht="24.4" customHeight="1" x14ac:dyDescent="0.2">
      <c r="B154" s="355"/>
      <c r="C154" s="533" t="s">
        <v>2184</v>
      </c>
      <c r="D154" s="533" t="s">
        <v>516</v>
      </c>
      <c r="E154" s="534" t="s">
        <v>543</v>
      </c>
      <c r="F154" s="535" t="s">
        <v>1663</v>
      </c>
      <c r="G154" s="536" t="s">
        <v>150</v>
      </c>
      <c r="H154" s="537">
        <v>20.824999999999999</v>
      </c>
      <c r="I154" s="560"/>
      <c r="J154" s="356">
        <f t="shared" si="0"/>
        <v>0</v>
      </c>
      <c r="K154" s="535" t="s">
        <v>523</v>
      </c>
      <c r="L154" s="292"/>
      <c r="M154" s="561" t="s">
        <v>771</v>
      </c>
      <c r="N154" s="358" t="s">
        <v>2877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2874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4376</v>
      </c>
    </row>
    <row r="155" spans="2:65" s="291" customFormat="1" ht="24.4" customHeight="1" x14ac:dyDescent="0.2">
      <c r="B155" s="355"/>
      <c r="C155" s="533" t="s">
        <v>2222</v>
      </c>
      <c r="D155" s="533" t="s">
        <v>516</v>
      </c>
      <c r="E155" s="534" t="s">
        <v>544</v>
      </c>
      <c r="F155" s="535" t="s">
        <v>1664</v>
      </c>
      <c r="G155" s="536" t="s">
        <v>150</v>
      </c>
      <c r="H155" s="537">
        <v>624.75</v>
      </c>
      <c r="I155" s="560"/>
      <c r="J155" s="356">
        <f t="shared" si="0"/>
        <v>0</v>
      </c>
      <c r="K155" s="535" t="s">
        <v>523</v>
      </c>
      <c r="L155" s="292"/>
      <c r="M155" s="561" t="s">
        <v>771</v>
      </c>
      <c r="N155" s="358" t="s">
        <v>2877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2874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4377</v>
      </c>
    </row>
    <row r="156" spans="2:65" s="291" customFormat="1" ht="21.75" customHeight="1" x14ac:dyDescent="0.2">
      <c r="B156" s="355"/>
      <c r="C156" s="533" t="s">
        <v>2223</v>
      </c>
      <c r="D156" s="533" t="s">
        <v>516</v>
      </c>
      <c r="E156" s="534" t="s">
        <v>545</v>
      </c>
      <c r="F156" s="535" t="s">
        <v>546</v>
      </c>
      <c r="G156" s="536" t="s">
        <v>150</v>
      </c>
      <c r="H156" s="537">
        <v>20.824999999999999</v>
      </c>
      <c r="I156" s="560"/>
      <c r="J156" s="356">
        <f t="shared" si="0"/>
        <v>0</v>
      </c>
      <c r="K156" s="535" t="s">
        <v>771</v>
      </c>
      <c r="L156" s="292"/>
      <c r="M156" s="561" t="s">
        <v>771</v>
      </c>
      <c r="N156" s="358" t="s">
        <v>2877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2874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4378</v>
      </c>
    </row>
    <row r="157" spans="2:65" s="343" customFormat="1" ht="25.9" customHeight="1" x14ac:dyDescent="0.2">
      <c r="B157" s="344"/>
      <c r="D157" s="345" t="s">
        <v>514</v>
      </c>
      <c r="E157" s="346" t="s">
        <v>14</v>
      </c>
      <c r="F157" s="346" t="s">
        <v>547</v>
      </c>
      <c r="I157" s="468"/>
      <c r="J157" s="347">
        <f>BK157</f>
        <v>0</v>
      </c>
      <c r="L157" s="344"/>
      <c r="M157" s="348"/>
      <c r="P157" s="349">
        <f>P158+P161+P188+P208+P235+P239</f>
        <v>0</v>
      </c>
      <c r="R157" s="349">
        <f>R158+R161+R188+R208+R235+R239</f>
        <v>2.5060900000000004</v>
      </c>
      <c r="T157" s="349">
        <f>T158+T161+T188+T208+T235+T239</f>
        <v>2.3214799999999998</v>
      </c>
      <c r="U157" s="380"/>
      <c r="AR157" s="345" t="s">
        <v>47</v>
      </c>
      <c r="AT157" s="351" t="s">
        <v>514</v>
      </c>
      <c r="AU157" s="351" t="s">
        <v>2873</v>
      </c>
      <c r="AY157" s="345" t="s">
        <v>2874</v>
      </c>
      <c r="BK157" s="352">
        <f>BK158+BK161+BK188+BK208+BK235+BK239</f>
        <v>0</v>
      </c>
    </row>
    <row r="158" spans="2:65" s="343" customFormat="1" ht="22.9" customHeight="1" x14ac:dyDescent="0.2">
      <c r="B158" s="344"/>
      <c r="D158" s="345" t="s">
        <v>514</v>
      </c>
      <c r="E158" s="353" t="s">
        <v>63</v>
      </c>
      <c r="F158" s="353" t="s">
        <v>64</v>
      </c>
      <c r="I158" s="468"/>
      <c r="J158" s="354">
        <f>BK158</f>
        <v>0</v>
      </c>
      <c r="L158" s="344"/>
      <c r="M158" s="348"/>
      <c r="P158" s="349">
        <f>SUM(P159:P160)</f>
        <v>0</v>
      </c>
      <c r="R158" s="349">
        <f>SUM(R159:R160)</f>
        <v>0.17100000000000001</v>
      </c>
      <c r="T158" s="349">
        <f>SUM(T159:T160)</f>
        <v>0</v>
      </c>
      <c r="U158" s="380"/>
      <c r="AR158" s="345" t="s">
        <v>47</v>
      </c>
      <c r="AT158" s="351" t="s">
        <v>514</v>
      </c>
      <c r="AU158" s="351" t="s">
        <v>45</v>
      </c>
      <c r="AY158" s="345" t="s">
        <v>2874</v>
      </c>
      <c r="BK158" s="352">
        <f>SUM(BK159:BK160)</f>
        <v>0</v>
      </c>
    </row>
    <row r="159" spans="2:65" s="291" customFormat="1" ht="24.4" customHeight="1" x14ac:dyDescent="0.2">
      <c r="B159" s="355"/>
      <c r="C159" s="533" t="s">
        <v>2224</v>
      </c>
      <c r="D159" s="533" t="s">
        <v>516</v>
      </c>
      <c r="E159" s="534" t="s">
        <v>548</v>
      </c>
      <c r="F159" s="535" t="s">
        <v>1665</v>
      </c>
      <c r="G159" s="536" t="s">
        <v>158</v>
      </c>
      <c r="H159" s="537">
        <v>95</v>
      </c>
      <c r="I159" s="560"/>
      <c r="J159" s="356">
        <f>ROUND(I159*H159,2)</f>
        <v>0</v>
      </c>
      <c r="K159" s="535" t="s">
        <v>519</v>
      </c>
      <c r="L159" s="292"/>
      <c r="M159" s="561" t="s">
        <v>771</v>
      </c>
      <c r="N159" s="358" t="s">
        <v>2877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2874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2222</v>
      </c>
      <c r="BM159" s="361" t="s">
        <v>4379</v>
      </c>
    </row>
    <row r="160" spans="2:65" s="291" customFormat="1" ht="16.5" customHeight="1" x14ac:dyDescent="0.2">
      <c r="B160" s="355"/>
      <c r="C160" s="538" t="s">
        <v>2225</v>
      </c>
      <c r="D160" s="538" t="s">
        <v>550</v>
      </c>
      <c r="E160" s="539" t="s">
        <v>551</v>
      </c>
      <c r="F160" s="540" t="s">
        <v>552</v>
      </c>
      <c r="G160" s="541" t="s">
        <v>223</v>
      </c>
      <c r="H160" s="542">
        <v>1900</v>
      </c>
      <c r="I160" s="563"/>
      <c r="J160" s="365">
        <f>ROUND(I160*H160,2)</f>
        <v>0</v>
      </c>
      <c r="K160" s="540" t="s">
        <v>519</v>
      </c>
      <c r="L160" s="366"/>
      <c r="M160" s="564" t="s">
        <v>771</v>
      </c>
      <c r="N160" s="368" t="s">
        <v>2877</v>
      </c>
      <c r="P160" s="359">
        <f>O160*H160</f>
        <v>0</v>
      </c>
      <c r="Q160" s="359">
        <v>9.0000000000000006E-5</v>
      </c>
      <c r="R160" s="359">
        <f>Q160*H160</f>
        <v>0.17100000000000001</v>
      </c>
      <c r="S160" s="359">
        <v>0</v>
      </c>
      <c r="T160" s="359">
        <f>S160*H160</f>
        <v>0</v>
      </c>
      <c r="U160" s="382" t="s">
        <v>771</v>
      </c>
      <c r="AR160" s="361" t="s">
        <v>2918</v>
      </c>
      <c r="AT160" s="361" t="s">
        <v>550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4380</v>
      </c>
    </row>
    <row r="161" spans="2:65" s="343" customFormat="1" ht="22.9" customHeight="1" x14ac:dyDescent="0.2">
      <c r="B161" s="344"/>
      <c r="D161" s="345" t="s">
        <v>514</v>
      </c>
      <c r="E161" s="353" t="s">
        <v>553</v>
      </c>
      <c r="F161" s="353" t="s">
        <v>554</v>
      </c>
      <c r="I161" s="468"/>
      <c r="J161" s="354">
        <f>BK161</f>
        <v>0</v>
      </c>
      <c r="L161" s="344"/>
      <c r="M161" s="348"/>
      <c r="P161" s="349">
        <f>SUM(P162:P187)</f>
        <v>0</v>
      </c>
      <c r="R161" s="349">
        <f>SUM(R162:R187)</f>
        <v>0.58525999999999989</v>
      </c>
      <c r="T161" s="349">
        <f>SUM(T162:T187)</f>
        <v>0</v>
      </c>
      <c r="U161" s="380"/>
      <c r="AR161" s="345" t="s">
        <v>47</v>
      </c>
      <c r="AT161" s="351" t="s">
        <v>514</v>
      </c>
      <c r="AU161" s="351" t="s">
        <v>45</v>
      </c>
      <c r="AY161" s="345" t="s">
        <v>2874</v>
      </c>
      <c r="BK161" s="352">
        <f>SUM(BK162:BK187)</f>
        <v>0</v>
      </c>
    </row>
    <row r="162" spans="2:65" s="291" customFormat="1" ht="16.5" customHeight="1" x14ac:dyDescent="0.2">
      <c r="B162" s="355"/>
      <c r="C162" s="533" t="s">
        <v>2226</v>
      </c>
      <c r="D162" s="533" t="s">
        <v>516</v>
      </c>
      <c r="E162" s="534" t="s">
        <v>559</v>
      </c>
      <c r="F162" s="535" t="s">
        <v>560</v>
      </c>
      <c r="G162" s="536" t="s">
        <v>303</v>
      </c>
      <c r="H162" s="537">
        <v>133</v>
      </c>
      <c r="I162" s="560"/>
      <c r="J162" s="356">
        <f t="shared" ref="J162:J187" si="10">ROUND(I162*H162,2)</f>
        <v>0</v>
      </c>
      <c r="K162" s="535" t="s">
        <v>771</v>
      </c>
      <c r="L162" s="292"/>
      <c r="M162" s="561" t="s">
        <v>771</v>
      </c>
      <c r="N162" s="358" t="s">
        <v>2877</v>
      </c>
      <c r="P162" s="359">
        <f t="shared" ref="P162:P187" si="11">O162*H162</f>
        <v>0</v>
      </c>
      <c r="Q162" s="359">
        <v>0</v>
      </c>
      <c r="R162" s="359">
        <f t="shared" ref="R162:R187" si="12">Q162*H162</f>
        <v>0</v>
      </c>
      <c r="S162" s="359">
        <v>0</v>
      </c>
      <c r="T162" s="359">
        <f t="shared" ref="T162:T187" si="13"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2874</v>
      </c>
      <c r="BE162" s="362">
        <f t="shared" ref="BE162:BE187" si="14">IF(N162="základní",J162,0)</f>
        <v>0</v>
      </c>
      <c r="BF162" s="362">
        <f t="shared" ref="BF162:BF187" si="15">IF(N162="snížená",J162,0)</f>
        <v>0</v>
      </c>
      <c r="BG162" s="362">
        <f t="shared" ref="BG162:BG187" si="16">IF(N162="zákl. přenesená",J162,0)</f>
        <v>0</v>
      </c>
      <c r="BH162" s="362">
        <f t="shared" ref="BH162:BH187" si="17">IF(N162="sníž. přenesená",J162,0)</f>
        <v>0</v>
      </c>
      <c r="BI162" s="362">
        <f t="shared" ref="BI162:BI187" si="18">IF(N162="nulová",J162,0)</f>
        <v>0</v>
      </c>
      <c r="BJ162" s="284" t="s">
        <v>45</v>
      </c>
      <c r="BK162" s="362">
        <f t="shared" ref="BK162:BK187" si="19">ROUND(I162*H162,2)</f>
        <v>0</v>
      </c>
      <c r="BL162" s="284" t="s">
        <v>2222</v>
      </c>
      <c r="BM162" s="361" t="s">
        <v>4381</v>
      </c>
    </row>
    <row r="163" spans="2:65" s="291" customFormat="1" ht="21.75" customHeight="1" x14ac:dyDescent="0.2">
      <c r="B163" s="355"/>
      <c r="C163" s="533" t="s">
        <v>2227</v>
      </c>
      <c r="D163" s="533" t="s">
        <v>516</v>
      </c>
      <c r="E163" s="534" t="s">
        <v>561</v>
      </c>
      <c r="F163" s="535" t="s">
        <v>562</v>
      </c>
      <c r="G163" s="536" t="s">
        <v>303</v>
      </c>
      <c r="H163" s="537">
        <v>17</v>
      </c>
      <c r="I163" s="560"/>
      <c r="J163" s="356">
        <f t="shared" si="10"/>
        <v>0</v>
      </c>
      <c r="K163" s="535" t="s">
        <v>771</v>
      </c>
      <c r="L163" s="292"/>
      <c r="M163" s="561" t="s">
        <v>771</v>
      </c>
      <c r="N163" s="358" t="s">
        <v>2877</v>
      </c>
      <c r="P163" s="359">
        <f t="shared" si="11"/>
        <v>0</v>
      </c>
      <c r="Q163" s="359">
        <v>0</v>
      </c>
      <c r="R163" s="359">
        <f t="shared" si="12"/>
        <v>0</v>
      </c>
      <c r="S163" s="359">
        <v>0</v>
      </c>
      <c r="T163" s="359">
        <f t="shared" si="13"/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2874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2222</v>
      </c>
      <c r="BM163" s="361" t="s">
        <v>4382</v>
      </c>
    </row>
    <row r="164" spans="2:65" s="291" customFormat="1" ht="16.5" customHeight="1" x14ac:dyDescent="0.2">
      <c r="B164" s="355"/>
      <c r="C164" s="533" t="s">
        <v>2950</v>
      </c>
      <c r="D164" s="533" t="s">
        <v>516</v>
      </c>
      <c r="E164" s="534" t="s">
        <v>563</v>
      </c>
      <c r="F164" s="535" t="s">
        <v>564</v>
      </c>
      <c r="G164" s="536" t="s">
        <v>303</v>
      </c>
      <c r="H164" s="537">
        <v>25</v>
      </c>
      <c r="I164" s="560"/>
      <c r="J164" s="356">
        <f t="shared" si="10"/>
        <v>0</v>
      </c>
      <c r="K164" s="535" t="s">
        <v>771</v>
      </c>
      <c r="L164" s="292"/>
      <c r="M164" s="561" t="s">
        <v>771</v>
      </c>
      <c r="N164" s="358" t="s">
        <v>2877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4383</v>
      </c>
    </row>
    <row r="165" spans="2:65" s="291" customFormat="1" ht="16.5" customHeight="1" x14ac:dyDescent="0.2">
      <c r="B165" s="355"/>
      <c r="C165" s="533" t="s">
        <v>3952</v>
      </c>
      <c r="D165" s="533" t="s">
        <v>516</v>
      </c>
      <c r="E165" s="534" t="s">
        <v>565</v>
      </c>
      <c r="F165" s="535" t="s">
        <v>566</v>
      </c>
      <c r="G165" s="536" t="s">
        <v>303</v>
      </c>
      <c r="H165" s="537">
        <v>1</v>
      </c>
      <c r="I165" s="560"/>
      <c r="J165" s="356">
        <f t="shared" si="10"/>
        <v>0</v>
      </c>
      <c r="K165" s="535" t="s">
        <v>771</v>
      </c>
      <c r="L165" s="292"/>
      <c r="M165" s="561" t="s">
        <v>771</v>
      </c>
      <c r="N165" s="358" t="s">
        <v>2877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2874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4384</v>
      </c>
    </row>
    <row r="166" spans="2:65" s="291" customFormat="1" ht="24.4" customHeight="1" x14ac:dyDescent="0.2">
      <c r="B166" s="355"/>
      <c r="C166" s="533" t="s">
        <v>4148</v>
      </c>
      <c r="D166" s="533" t="s">
        <v>516</v>
      </c>
      <c r="E166" s="534" t="s">
        <v>2024</v>
      </c>
      <c r="F166" s="535" t="s">
        <v>570</v>
      </c>
      <c r="G166" s="536" t="s">
        <v>303</v>
      </c>
      <c r="H166" s="537">
        <v>2</v>
      </c>
      <c r="I166" s="560"/>
      <c r="J166" s="356">
        <f t="shared" si="10"/>
        <v>0</v>
      </c>
      <c r="K166" s="535" t="s">
        <v>771</v>
      </c>
      <c r="L166" s="292"/>
      <c r="M166" s="561" t="s">
        <v>771</v>
      </c>
      <c r="N166" s="358" t="s">
        <v>2877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4385</v>
      </c>
    </row>
    <row r="167" spans="2:65" s="291" customFormat="1" ht="24.4" customHeight="1" x14ac:dyDescent="0.2">
      <c r="B167" s="355"/>
      <c r="C167" s="533" t="s">
        <v>4062</v>
      </c>
      <c r="D167" s="533" t="s">
        <v>516</v>
      </c>
      <c r="E167" s="534" t="s">
        <v>567</v>
      </c>
      <c r="F167" s="535" t="s">
        <v>570</v>
      </c>
      <c r="G167" s="536" t="s">
        <v>303</v>
      </c>
      <c r="H167" s="537">
        <v>1</v>
      </c>
      <c r="I167" s="560"/>
      <c r="J167" s="356">
        <f t="shared" si="10"/>
        <v>0</v>
      </c>
      <c r="K167" s="535" t="s">
        <v>771</v>
      </c>
      <c r="L167" s="292"/>
      <c r="M167" s="561" t="s">
        <v>771</v>
      </c>
      <c r="N167" s="358" t="s">
        <v>2877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2874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4386</v>
      </c>
    </row>
    <row r="168" spans="2:65" s="291" customFormat="1" ht="55.5" customHeight="1" x14ac:dyDescent="0.2">
      <c r="B168" s="355"/>
      <c r="C168" s="533" t="s">
        <v>3702</v>
      </c>
      <c r="D168" s="533" t="s">
        <v>516</v>
      </c>
      <c r="E168" s="534" t="s">
        <v>2025</v>
      </c>
      <c r="F168" s="535" t="s">
        <v>5086</v>
      </c>
      <c r="G168" s="536" t="s">
        <v>303</v>
      </c>
      <c r="H168" s="537">
        <v>1</v>
      </c>
      <c r="I168" s="560"/>
      <c r="J168" s="356">
        <f t="shared" si="10"/>
        <v>0</v>
      </c>
      <c r="K168" s="535" t="s">
        <v>771</v>
      </c>
      <c r="L168" s="292"/>
      <c r="M168" s="561" t="s">
        <v>771</v>
      </c>
      <c r="N168" s="358" t="s">
        <v>2877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3966</v>
      </c>
      <c r="AT168" s="361" t="s">
        <v>516</v>
      </c>
      <c r="AU168" s="361" t="s">
        <v>47</v>
      </c>
      <c r="AY168" s="284" t="s">
        <v>2874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3966</v>
      </c>
      <c r="BM168" s="361" t="s">
        <v>4387</v>
      </c>
    </row>
    <row r="169" spans="2:65" s="291" customFormat="1" ht="21.75" customHeight="1" x14ac:dyDescent="0.2">
      <c r="B169" s="355"/>
      <c r="C169" s="533" t="s">
        <v>4037</v>
      </c>
      <c r="D169" s="533" t="s">
        <v>516</v>
      </c>
      <c r="E169" s="534" t="s">
        <v>5087</v>
      </c>
      <c r="F169" s="535" t="s">
        <v>5088</v>
      </c>
      <c r="G169" s="536" t="s">
        <v>223</v>
      </c>
      <c r="H169" s="537">
        <v>322</v>
      </c>
      <c r="I169" s="560"/>
      <c r="J169" s="356">
        <f t="shared" si="10"/>
        <v>0</v>
      </c>
      <c r="K169" s="535" t="s">
        <v>619</v>
      </c>
      <c r="L169" s="292"/>
      <c r="M169" s="561" t="s">
        <v>771</v>
      </c>
      <c r="N169" s="358" t="s">
        <v>2877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2874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5089</v>
      </c>
    </row>
    <row r="170" spans="2:65" s="291" customFormat="1" ht="21.75" customHeight="1" x14ac:dyDescent="0.2">
      <c r="B170" s="355"/>
      <c r="C170" s="533" t="s">
        <v>3754</v>
      </c>
      <c r="D170" s="533" t="s">
        <v>516</v>
      </c>
      <c r="E170" s="534" t="s">
        <v>4388</v>
      </c>
      <c r="F170" s="535" t="s">
        <v>4389</v>
      </c>
      <c r="G170" s="536" t="s">
        <v>223</v>
      </c>
      <c r="H170" s="537">
        <v>48</v>
      </c>
      <c r="I170" s="560"/>
      <c r="J170" s="356">
        <f t="shared" si="10"/>
        <v>0</v>
      </c>
      <c r="K170" s="535" t="s">
        <v>771</v>
      </c>
      <c r="L170" s="292"/>
      <c r="M170" s="561" t="s">
        <v>771</v>
      </c>
      <c r="N170" s="358" t="s">
        <v>2877</v>
      </c>
      <c r="P170" s="359">
        <f t="shared" si="11"/>
        <v>0</v>
      </c>
      <c r="Q170" s="359">
        <v>1.42E-3</v>
      </c>
      <c r="R170" s="359">
        <f t="shared" si="12"/>
        <v>6.8159999999999998E-2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2874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4390</v>
      </c>
    </row>
    <row r="171" spans="2:65" s="291" customFormat="1" ht="21.75" customHeight="1" x14ac:dyDescent="0.2">
      <c r="B171" s="355"/>
      <c r="C171" s="533" t="s">
        <v>3904</v>
      </c>
      <c r="D171" s="533" t="s">
        <v>516</v>
      </c>
      <c r="E171" s="534" t="s">
        <v>4391</v>
      </c>
      <c r="F171" s="535" t="s">
        <v>4140</v>
      </c>
      <c r="G171" s="536" t="s">
        <v>223</v>
      </c>
      <c r="H171" s="537">
        <v>17</v>
      </c>
      <c r="I171" s="560"/>
      <c r="J171" s="356">
        <f t="shared" si="10"/>
        <v>0</v>
      </c>
      <c r="K171" s="535" t="s">
        <v>771</v>
      </c>
      <c r="L171" s="292"/>
      <c r="M171" s="561" t="s">
        <v>771</v>
      </c>
      <c r="N171" s="358" t="s">
        <v>2877</v>
      </c>
      <c r="P171" s="359">
        <f t="shared" si="11"/>
        <v>0</v>
      </c>
      <c r="Q171" s="359">
        <v>1.97E-3</v>
      </c>
      <c r="R171" s="359">
        <f t="shared" si="12"/>
        <v>3.3489999999999999E-2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4392</v>
      </c>
    </row>
    <row r="172" spans="2:65" s="291" customFormat="1" ht="21.75" customHeight="1" x14ac:dyDescent="0.2">
      <c r="B172" s="355"/>
      <c r="C172" s="533" t="s">
        <v>3907</v>
      </c>
      <c r="D172" s="533" t="s">
        <v>516</v>
      </c>
      <c r="E172" s="534" t="s">
        <v>4393</v>
      </c>
      <c r="F172" s="535" t="s">
        <v>4142</v>
      </c>
      <c r="G172" s="536" t="s">
        <v>223</v>
      </c>
      <c r="H172" s="537">
        <v>5</v>
      </c>
      <c r="I172" s="560"/>
      <c r="J172" s="356">
        <f t="shared" si="10"/>
        <v>0</v>
      </c>
      <c r="K172" s="535" t="s">
        <v>771</v>
      </c>
      <c r="L172" s="292"/>
      <c r="M172" s="561" t="s">
        <v>771</v>
      </c>
      <c r="N172" s="358" t="s">
        <v>2877</v>
      </c>
      <c r="P172" s="359">
        <f t="shared" si="11"/>
        <v>0</v>
      </c>
      <c r="Q172" s="359">
        <v>3.0400000000000002E-3</v>
      </c>
      <c r="R172" s="359">
        <f t="shared" si="12"/>
        <v>1.5200000000000002E-2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4394</v>
      </c>
    </row>
    <row r="173" spans="2:65" s="291" customFormat="1" ht="21.75" customHeight="1" x14ac:dyDescent="0.2">
      <c r="B173" s="355"/>
      <c r="C173" s="533" t="s">
        <v>3910</v>
      </c>
      <c r="D173" s="533" t="s">
        <v>516</v>
      </c>
      <c r="E173" s="534" t="s">
        <v>4395</v>
      </c>
      <c r="F173" s="535" t="s">
        <v>4396</v>
      </c>
      <c r="G173" s="536" t="s">
        <v>223</v>
      </c>
      <c r="H173" s="537">
        <v>9</v>
      </c>
      <c r="I173" s="560"/>
      <c r="J173" s="356">
        <f t="shared" si="10"/>
        <v>0</v>
      </c>
      <c r="K173" s="535" t="s">
        <v>771</v>
      </c>
      <c r="L173" s="292"/>
      <c r="M173" s="561" t="s">
        <v>771</v>
      </c>
      <c r="N173" s="358" t="s">
        <v>2877</v>
      </c>
      <c r="P173" s="359">
        <f t="shared" si="11"/>
        <v>0</v>
      </c>
      <c r="Q173" s="359">
        <v>8.5599999999999999E-3</v>
      </c>
      <c r="R173" s="359">
        <f t="shared" si="12"/>
        <v>7.7039999999999997E-2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4397</v>
      </c>
    </row>
    <row r="174" spans="2:65" s="291" customFormat="1" ht="21.75" customHeight="1" x14ac:dyDescent="0.2">
      <c r="B174" s="355"/>
      <c r="C174" s="533" t="s">
        <v>4101</v>
      </c>
      <c r="D174" s="533" t="s">
        <v>516</v>
      </c>
      <c r="E174" s="534" t="s">
        <v>4398</v>
      </c>
      <c r="F174" s="535" t="s">
        <v>4399</v>
      </c>
      <c r="G174" s="536" t="s">
        <v>223</v>
      </c>
      <c r="H174" s="537">
        <v>8</v>
      </c>
      <c r="I174" s="560"/>
      <c r="J174" s="356">
        <f t="shared" si="10"/>
        <v>0</v>
      </c>
      <c r="K174" s="535" t="s">
        <v>771</v>
      </c>
      <c r="L174" s="292"/>
      <c r="M174" s="561" t="s">
        <v>771</v>
      </c>
      <c r="N174" s="358" t="s">
        <v>2877</v>
      </c>
      <c r="P174" s="359">
        <f t="shared" si="11"/>
        <v>0</v>
      </c>
      <c r="Q174" s="359">
        <v>1.323E-2</v>
      </c>
      <c r="R174" s="359">
        <f t="shared" si="12"/>
        <v>0.10584</v>
      </c>
      <c r="S174" s="359">
        <v>0</v>
      </c>
      <c r="T174" s="359">
        <f t="shared" si="1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4400</v>
      </c>
    </row>
    <row r="175" spans="2:65" s="291" customFormat="1" ht="16.5" customHeight="1" x14ac:dyDescent="0.2">
      <c r="B175" s="355"/>
      <c r="C175" s="533" t="s">
        <v>3955</v>
      </c>
      <c r="D175" s="533" t="s">
        <v>516</v>
      </c>
      <c r="E175" s="534" t="s">
        <v>571</v>
      </c>
      <c r="F175" s="535" t="s">
        <v>1666</v>
      </c>
      <c r="G175" s="536" t="s">
        <v>223</v>
      </c>
      <c r="H175" s="537">
        <v>100</v>
      </c>
      <c r="I175" s="560"/>
      <c r="J175" s="356">
        <f t="shared" si="10"/>
        <v>0</v>
      </c>
      <c r="K175" s="535" t="s">
        <v>519</v>
      </c>
      <c r="L175" s="292"/>
      <c r="M175" s="561" t="s">
        <v>771</v>
      </c>
      <c r="N175" s="358" t="s">
        <v>2877</v>
      </c>
      <c r="P175" s="359">
        <f t="shared" si="11"/>
        <v>0</v>
      </c>
      <c r="Q175" s="359">
        <v>2.0100000000000001E-3</v>
      </c>
      <c r="R175" s="359">
        <f t="shared" si="12"/>
        <v>0.20100000000000001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4401</v>
      </c>
    </row>
    <row r="176" spans="2:65" s="291" customFormat="1" ht="16.5" customHeight="1" x14ac:dyDescent="0.2">
      <c r="B176" s="355"/>
      <c r="C176" s="533" t="s">
        <v>3743</v>
      </c>
      <c r="D176" s="533" t="s">
        <v>516</v>
      </c>
      <c r="E176" s="534" t="s">
        <v>553</v>
      </c>
      <c r="F176" s="535" t="s">
        <v>4402</v>
      </c>
      <c r="G176" s="536" t="s">
        <v>771</v>
      </c>
      <c r="H176" s="537">
        <v>90</v>
      </c>
      <c r="I176" s="560"/>
      <c r="J176" s="356">
        <f t="shared" si="10"/>
        <v>0</v>
      </c>
      <c r="K176" s="535" t="s">
        <v>771</v>
      </c>
      <c r="L176" s="292"/>
      <c r="M176" s="561" t="s">
        <v>771</v>
      </c>
      <c r="N176" s="358" t="s">
        <v>2877</v>
      </c>
      <c r="P176" s="359">
        <f t="shared" si="11"/>
        <v>0</v>
      </c>
      <c r="Q176" s="359">
        <v>0</v>
      </c>
      <c r="R176" s="359">
        <f t="shared" si="12"/>
        <v>0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4403</v>
      </c>
    </row>
    <row r="177" spans="2:65" s="291" customFormat="1" ht="16.5" customHeight="1" x14ac:dyDescent="0.2">
      <c r="B177" s="355"/>
      <c r="C177" s="533" t="s">
        <v>3882</v>
      </c>
      <c r="D177" s="533" t="s">
        <v>516</v>
      </c>
      <c r="E177" s="534" t="s">
        <v>1668</v>
      </c>
      <c r="F177" s="535" t="s">
        <v>1669</v>
      </c>
      <c r="G177" s="536" t="s">
        <v>223</v>
      </c>
      <c r="H177" s="537">
        <v>15</v>
      </c>
      <c r="I177" s="560"/>
      <c r="J177" s="356">
        <f t="shared" si="10"/>
        <v>0</v>
      </c>
      <c r="K177" s="535" t="s">
        <v>619</v>
      </c>
      <c r="L177" s="292"/>
      <c r="M177" s="561" t="s">
        <v>771</v>
      </c>
      <c r="N177" s="358" t="s">
        <v>2877</v>
      </c>
      <c r="P177" s="359">
        <f t="shared" si="11"/>
        <v>0</v>
      </c>
      <c r="Q177" s="359">
        <v>2.2399999999999998E-3</v>
      </c>
      <c r="R177" s="359">
        <f t="shared" si="12"/>
        <v>3.3599999999999998E-2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4404</v>
      </c>
    </row>
    <row r="178" spans="2:65" s="291" customFormat="1" ht="16.5" customHeight="1" x14ac:dyDescent="0.2">
      <c r="B178" s="355"/>
      <c r="C178" s="533" t="s">
        <v>3958</v>
      </c>
      <c r="D178" s="533" t="s">
        <v>516</v>
      </c>
      <c r="E178" s="534" t="s">
        <v>573</v>
      </c>
      <c r="F178" s="535" t="s">
        <v>1667</v>
      </c>
      <c r="G178" s="536" t="s">
        <v>223</v>
      </c>
      <c r="H178" s="537">
        <v>30</v>
      </c>
      <c r="I178" s="560"/>
      <c r="J178" s="356">
        <f t="shared" si="10"/>
        <v>0</v>
      </c>
      <c r="K178" s="535" t="s">
        <v>519</v>
      </c>
      <c r="L178" s="292"/>
      <c r="M178" s="561" t="s">
        <v>771</v>
      </c>
      <c r="N178" s="358" t="s">
        <v>2877</v>
      </c>
      <c r="P178" s="359">
        <f t="shared" si="11"/>
        <v>0</v>
      </c>
      <c r="Q178" s="359">
        <v>4.8000000000000001E-4</v>
      </c>
      <c r="R178" s="359">
        <f t="shared" si="12"/>
        <v>1.44E-2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4405</v>
      </c>
    </row>
    <row r="179" spans="2:65" s="291" customFormat="1" ht="16.5" customHeight="1" x14ac:dyDescent="0.2">
      <c r="B179" s="355"/>
      <c r="C179" s="533" t="s">
        <v>3885</v>
      </c>
      <c r="D179" s="533" t="s">
        <v>516</v>
      </c>
      <c r="E179" s="534" t="s">
        <v>581</v>
      </c>
      <c r="F179" s="535" t="s">
        <v>1670</v>
      </c>
      <c r="G179" s="536" t="s">
        <v>99</v>
      </c>
      <c r="H179" s="537">
        <v>33</v>
      </c>
      <c r="I179" s="560"/>
      <c r="J179" s="356">
        <f t="shared" si="10"/>
        <v>0</v>
      </c>
      <c r="K179" s="535" t="s">
        <v>523</v>
      </c>
      <c r="L179" s="292"/>
      <c r="M179" s="561" t="s">
        <v>771</v>
      </c>
      <c r="N179" s="358" t="s">
        <v>2877</v>
      </c>
      <c r="P179" s="359">
        <f t="shared" si="11"/>
        <v>0</v>
      </c>
      <c r="Q179" s="359">
        <v>0</v>
      </c>
      <c r="R179" s="359">
        <f t="shared" si="12"/>
        <v>0</v>
      </c>
      <c r="S179" s="359">
        <v>0</v>
      </c>
      <c r="T179" s="359">
        <f t="shared" si="1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2222</v>
      </c>
      <c r="BM179" s="361" t="s">
        <v>4406</v>
      </c>
    </row>
    <row r="180" spans="2:65" s="291" customFormat="1" ht="21.75" customHeight="1" x14ac:dyDescent="0.2">
      <c r="B180" s="355"/>
      <c r="C180" s="533" t="s">
        <v>3964</v>
      </c>
      <c r="D180" s="533" t="s">
        <v>516</v>
      </c>
      <c r="E180" s="534" t="s">
        <v>583</v>
      </c>
      <c r="F180" s="535" t="s">
        <v>1671</v>
      </c>
      <c r="G180" s="536" t="s">
        <v>99</v>
      </c>
      <c r="H180" s="537">
        <v>12</v>
      </c>
      <c r="I180" s="560"/>
      <c r="J180" s="356">
        <f t="shared" si="10"/>
        <v>0</v>
      </c>
      <c r="K180" s="535" t="s">
        <v>523</v>
      </c>
      <c r="L180" s="292"/>
      <c r="M180" s="561" t="s">
        <v>771</v>
      </c>
      <c r="N180" s="358" t="s">
        <v>2877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2222</v>
      </c>
      <c r="BM180" s="361" t="s">
        <v>4407</v>
      </c>
    </row>
    <row r="181" spans="2:65" s="291" customFormat="1" ht="24.4" customHeight="1" x14ac:dyDescent="0.2">
      <c r="B181" s="355"/>
      <c r="C181" s="533" t="s">
        <v>2504</v>
      </c>
      <c r="D181" s="533" t="s">
        <v>516</v>
      </c>
      <c r="E181" s="534" t="s">
        <v>3799</v>
      </c>
      <c r="F181" s="535" t="s">
        <v>4144</v>
      </c>
      <c r="G181" s="536" t="s">
        <v>99</v>
      </c>
      <c r="H181" s="537">
        <v>2</v>
      </c>
      <c r="I181" s="560"/>
      <c r="J181" s="356">
        <f t="shared" si="10"/>
        <v>0</v>
      </c>
      <c r="K181" s="535" t="s">
        <v>619</v>
      </c>
      <c r="L181" s="292"/>
      <c r="M181" s="561" t="s">
        <v>771</v>
      </c>
      <c r="N181" s="358" t="s">
        <v>2877</v>
      </c>
      <c r="P181" s="359">
        <f t="shared" si="11"/>
        <v>0</v>
      </c>
      <c r="Q181" s="359">
        <v>1.01E-3</v>
      </c>
      <c r="R181" s="359">
        <f t="shared" si="12"/>
        <v>2.0200000000000001E-3</v>
      </c>
      <c r="S181" s="359">
        <v>0</v>
      </c>
      <c r="T181" s="359">
        <f t="shared" si="1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2222</v>
      </c>
      <c r="BM181" s="361" t="s">
        <v>4408</v>
      </c>
    </row>
    <row r="182" spans="2:65" s="291" customFormat="1" ht="16.5" customHeight="1" x14ac:dyDescent="0.2">
      <c r="B182" s="355"/>
      <c r="C182" s="538" t="s">
        <v>3891</v>
      </c>
      <c r="D182" s="538" t="s">
        <v>550</v>
      </c>
      <c r="E182" s="539" t="s">
        <v>1672</v>
      </c>
      <c r="F182" s="540" t="s">
        <v>1673</v>
      </c>
      <c r="G182" s="541" t="s">
        <v>1674</v>
      </c>
      <c r="H182" s="542">
        <v>4</v>
      </c>
      <c r="I182" s="563"/>
      <c r="J182" s="365">
        <f t="shared" si="10"/>
        <v>0</v>
      </c>
      <c r="K182" s="540" t="s">
        <v>519</v>
      </c>
      <c r="L182" s="366"/>
      <c r="M182" s="564" t="s">
        <v>771</v>
      </c>
      <c r="N182" s="368" t="s">
        <v>2877</v>
      </c>
      <c r="P182" s="359">
        <f t="shared" si="11"/>
        <v>0</v>
      </c>
      <c r="Q182" s="359">
        <v>2.0999999999999999E-3</v>
      </c>
      <c r="R182" s="359">
        <f t="shared" si="12"/>
        <v>8.3999999999999995E-3</v>
      </c>
      <c r="S182" s="359">
        <v>0</v>
      </c>
      <c r="T182" s="359">
        <f t="shared" si="13"/>
        <v>0</v>
      </c>
      <c r="U182" s="382" t="s">
        <v>771</v>
      </c>
      <c r="AR182" s="361" t="s">
        <v>2918</v>
      </c>
      <c r="AT182" s="361" t="s">
        <v>550</v>
      </c>
      <c r="AU182" s="361" t="s">
        <v>47</v>
      </c>
      <c r="AY182" s="284" t="s">
        <v>2874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2222</v>
      </c>
      <c r="BM182" s="361" t="s">
        <v>4409</v>
      </c>
    </row>
    <row r="183" spans="2:65" s="291" customFormat="1" ht="24.4" customHeight="1" x14ac:dyDescent="0.2">
      <c r="B183" s="355"/>
      <c r="C183" s="533" t="s">
        <v>4034</v>
      </c>
      <c r="D183" s="533" t="s">
        <v>516</v>
      </c>
      <c r="E183" s="534" t="s">
        <v>5062</v>
      </c>
      <c r="F183" s="535" t="s">
        <v>5063</v>
      </c>
      <c r="G183" s="536" t="s">
        <v>99</v>
      </c>
      <c r="H183" s="537">
        <v>4</v>
      </c>
      <c r="I183" s="560"/>
      <c r="J183" s="356">
        <f t="shared" si="10"/>
        <v>0</v>
      </c>
      <c r="K183" s="535" t="s">
        <v>619</v>
      </c>
      <c r="L183" s="292"/>
      <c r="M183" s="561" t="s">
        <v>771</v>
      </c>
      <c r="N183" s="358" t="s">
        <v>2877</v>
      </c>
      <c r="P183" s="359">
        <f t="shared" si="11"/>
        <v>0</v>
      </c>
      <c r="Q183" s="359">
        <v>5.9500000000000004E-3</v>
      </c>
      <c r="R183" s="359">
        <f t="shared" si="12"/>
        <v>2.3800000000000002E-2</v>
      </c>
      <c r="S183" s="359">
        <v>0</v>
      </c>
      <c r="T183" s="359">
        <f t="shared" si="1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2222</v>
      </c>
      <c r="BM183" s="361" t="s">
        <v>5090</v>
      </c>
    </row>
    <row r="184" spans="2:65" s="291" customFormat="1" ht="16.5" customHeight="1" x14ac:dyDescent="0.2">
      <c r="B184" s="355"/>
      <c r="C184" s="533" t="s">
        <v>3733</v>
      </c>
      <c r="D184" s="533" t="s">
        <v>516</v>
      </c>
      <c r="E184" s="534" t="s">
        <v>1675</v>
      </c>
      <c r="F184" s="535" t="s">
        <v>1676</v>
      </c>
      <c r="G184" s="536" t="s">
        <v>99</v>
      </c>
      <c r="H184" s="537">
        <v>5</v>
      </c>
      <c r="I184" s="560"/>
      <c r="J184" s="356">
        <f t="shared" si="10"/>
        <v>0</v>
      </c>
      <c r="K184" s="535" t="s">
        <v>619</v>
      </c>
      <c r="L184" s="292"/>
      <c r="M184" s="561" t="s">
        <v>771</v>
      </c>
      <c r="N184" s="358" t="s">
        <v>2877</v>
      </c>
      <c r="P184" s="359">
        <f t="shared" si="11"/>
        <v>0</v>
      </c>
      <c r="Q184" s="359">
        <v>8.0000000000000007E-5</v>
      </c>
      <c r="R184" s="359">
        <f t="shared" si="12"/>
        <v>4.0000000000000002E-4</v>
      </c>
      <c r="S184" s="359">
        <v>0</v>
      </c>
      <c r="T184" s="359">
        <f t="shared" si="1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2874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2222</v>
      </c>
      <c r="BM184" s="361" t="s">
        <v>4410</v>
      </c>
    </row>
    <row r="185" spans="2:65" s="291" customFormat="1" ht="16.5" customHeight="1" x14ac:dyDescent="0.2">
      <c r="B185" s="355"/>
      <c r="C185" s="533" t="s">
        <v>3737</v>
      </c>
      <c r="D185" s="533" t="s">
        <v>516</v>
      </c>
      <c r="E185" s="534" t="s">
        <v>585</v>
      </c>
      <c r="F185" s="535" t="s">
        <v>1677</v>
      </c>
      <c r="G185" s="536" t="s">
        <v>99</v>
      </c>
      <c r="H185" s="537">
        <v>6</v>
      </c>
      <c r="I185" s="560"/>
      <c r="J185" s="356">
        <f t="shared" si="10"/>
        <v>0</v>
      </c>
      <c r="K185" s="535" t="s">
        <v>519</v>
      </c>
      <c r="L185" s="292"/>
      <c r="M185" s="561" t="s">
        <v>771</v>
      </c>
      <c r="N185" s="358" t="s">
        <v>2877</v>
      </c>
      <c r="P185" s="359">
        <f t="shared" si="11"/>
        <v>0</v>
      </c>
      <c r="Q185" s="359">
        <v>2.9E-4</v>
      </c>
      <c r="R185" s="359">
        <f t="shared" si="12"/>
        <v>1.74E-3</v>
      </c>
      <c r="S185" s="359">
        <v>0</v>
      </c>
      <c r="T185" s="359">
        <f t="shared" si="1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2874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2222</v>
      </c>
      <c r="BM185" s="361" t="s">
        <v>4411</v>
      </c>
    </row>
    <row r="186" spans="2:65" s="291" customFormat="1" ht="24.4" customHeight="1" x14ac:dyDescent="0.2">
      <c r="B186" s="355"/>
      <c r="C186" s="533" t="s">
        <v>4049</v>
      </c>
      <c r="D186" s="533" t="s">
        <v>516</v>
      </c>
      <c r="E186" s="534" t="s">
        <v>4412</v>
      </c>
      <c r="F186" s="535" t="s">
        <v>4413</v>
      </c>
      <c r="G186" s="536" t="s">
        <v>99</v>
      </c>
      <c r="H186" s="537">
        <v>1</v>
      </c>
      <c r="I186" s="560"/>
      <c r="J186" s="356">
        <f t="shared" si="10"/>
        <v>0</v>
      </c>
      <c r="K186" s="535" t="s">
        <v>619</v>
      </c>
      <c r="L186" s="292"/>
      <c r="M186" s="561" t="s">
        <v>771</v>
      </c>
      <c r="N186" s="358" t="s">
        <v>2877</v>
      </c>
      <c r="P186" s="359">
        <f t="shared" si="11"/>
        <v>0</v>
      </c>
      <c r="Q186" s="359">
        <v>1.7000000000000001E-4</v>
      </c>
      <c r="R186" s="359">
        <f t="shared" si="12"/>
        <v>1.7000000000000001E-4</v>
      </c>
      <c r="S186" s="359">
        <v>0</v>
      </c>
      <c r="T186" s="359">
        <f t="shared" si="1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2874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2222</v>
      </c>
      <c r="BM186" s="361" t="s">
        <v>4414</v>
      </c>
    </row>
    <row r="187" spans="2:65" s="291" customFormat="1" ht="24.4" customHeight="1" x14ac:dyDescent="0.2">
      <c r="B187" s="355"/>
      <c r="C187" s="533" t="s">
        <v>4158</v>
      </c>
      <c r="D187" s="533" t="s">
        <v>516</v>
      </c>
      <c r="E187" s="534" t="s">
        <v>587</v>
      </c>
      <c r="F187" s="535" t="s">
        <v>1678</v>
      </c>
      <c r="G187" s="536" t="s">
        <v>150</v>
      </c>
      <c r="H187" s="537">
        <v>0.58499999999999996</v>
      </c>
      <c r="I187" s="560"/>
      <c r="J187" s="356">
        <f t="shared" si="10"/>
        <v>0</v>
      </c>
      <c r="K187" s="535" t="s">
        <v>519</v>
      </c>
      <c r="L187" s="292"/>
      <c r="M187" s="561" t="s">
        <v>771</v>
      </c>
      <c r="N187" s="358" t="s">
        <v>2877</v>
      </c>
      <c r="P187" s="359">
        <f t="shared" si="11"/>
        <v>0</v>
      </c>
      <c r="Q187" s="359">
        <v>0</v>
      </c>
      <c r="R187" s="359">
        <f t="shared" si="12"/>
        <v>0</v>
      </c>
      <c r="S187" s="359">
        <v>0</v>
      </c>
      <c r="T187" s="359">
        <f t="shared" si="1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2874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2222</v>
      </c>
      <c r="BM187" s="361" t="s">
        <v>4415</v>
      </c>
    </row>
    <row r="188" spans="2:65" s="343" customFormat="1" ht="22.9" customHeight="1" x14ac:dyDescent="0.2">
      <c r="B188" s="344"/>
      <c r="D188" s="345" t="s">
        <v>514</v>
      </c>
      <c r="E188" s="353" t="s">
        <v>589</v>
      </c>
      <c r="F188" s="353" t="s">
        <v>590</v>
      </c>
      <c r="I188" s="468"/>
      <c r="J188" s="354">
        <f>BK188</f>
        <v>0</v>
      </c>
      <c r="L188" s="344"/>
      <c r="M188" s="348"/>
      <c r="P188" s="349">
        <f>SUM(P189:P207)</f>
        <v>0</v>
      </c>
      <c r="R188" s="349">
        <f>SUM(R189:R207)</f>
        <v>1.0086400000000002</v>
      </c>
      <c r="T188" s="349">
        <f>SUM(T189:T207)</f>
        <v>1.546</v>
      </c>
      <c r="U188" s="380"/>
      <c r="AR188" s="345" t="s">
        <v>47</v>
      </c>
      <c r="AT188" s="351" t="s">
        <v>514</v>
      </c>
      <c r="AU188" s="351" t="s">
        <v>45</v>
      </c>
      <c r="AY188" s="345" t="s">
        <v>2874</v>
      </c>
      <c r="BK188" s="352">
        <f>SUM(BK189:BK207)</f>
        <v>0</v>
      </c>
    </row>
    <row r="189" spans="2:65" s="291" customFormat="1" ht="24.4" customHeight="1" x14ac:dyDescent="0.2">
      <c r="B189" s="355"/>
      <c r="C189" s="533" t="s">
        <v>3897</v>
      </c>
      <c r="D189" s="533" t="s">
        <v>516</v>
      </c>
      <c r="E189" s="534" t="s">
        <v>591</v>
      </c>
      <c r="F189" s="535" t="s">
        <v>1679</v>
      </c>
      <c r="G189" s="536" t="s">
        <v>223</v>
      </c>
      <c r="H189" s="537">
        <v>180</v>
      </c>
      <c r="I189" s="560"/>
      <c r="J189" s="356">
        <f t="shared" ref="J189:J207" si="20">ROUND(I189*H189,2)</f>
        <v>0</v>
      </c>
      <c r="K189" s="535" t="s">
        <v>519</v>
      </c>
      <c r="L189" s="292"/>
      <c r="M189" s="561" t="s">
        <v>771</v>
      </c>
      <c r="N189" s="358" t="s">
        <v>2877</v>
      </c>
      <c r="P189" s="359">
        <f t="shared" ref="P189:P207" si="21">O189*H189</f>
        <v>0</v>
      </c>
      <c r="Q189" s="359">
        <v>0</v>
      </c>
      <c r="R189" s="359">
        <f t="shared" ref="R189:R207" si="22">Q189*H189</f>
        <v>0</v>
      </c>
      <c r="S189" s="359">
        <v>2.1299999999999999E-3</v>
      </c>
      <c r="T189" s="359">
        <f t="shared" ref="T189:T207" si="23">S189*H189</f>
        <v>0.38339999999999996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2874</v>
      </c>
      <c r="BE189" s="362">
        <f t="shared" ref="BE189:BE207" si="24">IF(N189="základní",J189,0)</f>
        <v>0</v>
      </c>
      <c r="BF189" s="362">
        <f t="shared" ref="BF189:BF207" si="25">IF(N189="snížená",J189,0)</f>
        <v>0</v>
      </c>
      <c r="BG189" s="362">
        <f t="shared" ref="BG189:BG207" si="26">IF(N189="zákl. přenesená",J189,0)</f>
        <v>0</v>
      </c>
      <c r="BH189" s="362">
        <f t="shared" ref="BH189:BH207" si="27">IF(N189="sníž. přenesená",J189,0)</f>
        <v>0</v>
      </c>
      <c r="BI189" s="362">
        <f t="shared" ref="BI189:BI207" si="28">IF(N189="nulová",J189,0)</f>
        <v>0</v>
      </c>
      <c r="BJ189" s="284" t="s">
        <v>45</v>
      </c>
      <c r="BK189" s="362">
        <f t="shared" ref="BK189:BK207" si="29">ROUND(I189*H189,2)</f>
        <v>0</v>
      </c>
      <c r="BL189" s="284" t="s">
        <v>2222</v>
      </c>
      <c r="BM189" s="361" t="s">
        <v>4416</v>
      </c>
    </row>
    <row r="190" spans="2:65" s="291" customFormat="1" ht="24.4" customHeight="1" x14ac:dyDescent="0.2">
      <c r="B190" s="355"/>
      <c r="C190" s="533" t="s">
        <v>3900</v>
      </c>
      <c r="D190" s="533" t="s">
        <v>516</v>
      </c>
      <c r="E190" s="534" t="s">
        <v>593</v>
      </c>
      <c r="F190" s="535" t="s">
        <v>1680</v>
      </c>
      <c r="G190" s="536" t="s">
        <v>223</v>
      </c>
      <c r="H190" s="537">
        <v>180</v>
      </c>
      <c r="I190" s="560"/>
      <c r="J190" s="356">
        <f t="shared" si="20"/>
        <v>0</v>
      </c>
      <c r="K190" s="535" t="s">
        <v>519</v>
      </c>
      <c r="L190" s="292"/>
      <c r="M190" s="561" t="s">
        <v>771</v>
      </c>
      <c r="N190" s="358" t="s">
        <v>2877</v>
      </c>
      <c r="P190" s="359">
        <f t="shared" si="21"/>
        <v>0</v>
      </c>
      <c r="Q190" s="359">
        <v>0</v>
      </c>
      <c r="R190" s="359">
        <f t="shared" si="22"/>
        <v>0</v>
      </c>
      <c r="S190" s="359">
        <v>4.9699999999999996E-3</v>
      </c>
      <c r="T190" s="359">
        <f t="shared" si="23"/>
        <v>0.89459999999999995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2874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2222</v>
      </c>
      <c r="BM190" s="361" t="s">
        <v>4417</v>
      </c>
    </row>
    <row r="191" spans="2:65" s="291" customFormat="1" ht="24.4" customHeight="1" x14ac:dyDescent="0.2">
      <c r="B191" s="355"/>
      <c r="C191" s="533" t="s">
        <v>4162</v>
      </c>
      <c r="D191" s="533" t="s">
        <v>516</v>
      </c>
      <c r="E191" s="534" t="s">
        <v>595</v>
      </c>
      <c r="F191" s="535" t="s">
        <v>1681</v>
      </c>
      <c r="G191" s="536" t="s">
        <v>223</v>
      </c>
      <c r="H191" s="537">
        <v>40</v>
      </c>
      <c r="I191" s="560"/>
      <c r="J191" s="356">
        <f t="shared" si="20"/>
        <v>0</v>
      </c>
      <c r="K191" s="535" t="s">
        <v>519</v>
      </c>
      <c r="L191" s="292"/>
      <c r="M191" s="561" t="s">
        <v>771</v>
      </c>
      <c r="N191" s="358" t="s">
        <v>2877</v>
      </c>
      <c r="P191" s="359">
        <f t="shared" si="21"/>
        <v>0</v>
      </c>
      <c r="Q191" s="359">
        <v>0</v>
      </c>
      <c r="R191" s="359">
        <f t="shared" si="22"/>
        <v>0</v>
      </c>
      <c r="S191" s="359">
        <v>6.7000000000000002E-3</v>
      </c>
      <c r="T191" s="359">
        <f t="shared" si="23"/>
        <v>0.26800000000000002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2874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2222</v>
      </c>
      <c r="BM191" s="361" t="s">
        <v>4418</v>
      </c>
    </row>
    <row r="192" spans="2:65" s="291" customFormat="1" ht="24.4" customHeight="1" x14ac:dyDescent="0.2">
      <c r="B192" s="355"/>
      <c r="C192" s="533" t="s">
        <v>4164</v>
      </c>
      <c r="D192" s="533" t="s">
        <v>516</v>
      </c>
      <c r="E192" s="534" t="s">
        <v>599</v>
      </c>
      <c r="F192" s="535" t="s">
        <v>1682</v>
      </c>
      <c r="G192" s="536" t="s">
        <v>223</v>
      </c>
      <c r="H192" s="537">
        <v>248</v>
      </c>
      <c r="I192" s="560"/>
      <c r="J192" s="356">
        <f t="shared" si="20"/>
        <v>0</v>
      </c>
      <c r="K192" s="535" t="s">
        <v>519</v>
      </c>
      <c r="L192" s="292"/>
      <c r="M192" s="561" t="s">
        <v>771</v>
      </c>
      <c r="N192" s="358" t="s">
        <v>2877</v>
      </c>
      <c r="P192" s="359">
        <f t="shared" si="21"/>
        <v>0</v>
      </c>
      <c r="Q192" s="359">
        <v>9.7999999999999997E-4</v>
      </c>
      <c r="R192" s="359">
        <f t="shared" si="22"/>
        <v>0.24303999999999998</v>
      </c>
      <c r="S192" s="359">
        <v>0</v>
      </c>
      <c r="T192" s="359">
        <f t="shared" si="23"/>
        <v>0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2874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4419</v>
      </c>
    </row>
    <row r="193" spans="2:65" s="291" customFormat="1" ht="24.4" customHeight="1" x14ac:dyDescent="0.2">
      <c r="B193" s="355"/>
      <c r="C193" s="533" t="s">
        <v>3976</v>
      </c>
      <c r="D193" s="533" t="s">
        <v>516</v>
      </c>
      <c r="E193" s="534" t="s">
        <v>601</v>
      </c>
      <c r="F193" s="535" t="s">
        <v>1683</v>
      </c>
      <c r="G193" s="536" t="s">
        <v>223</v>
      </c>
      <c r="H193" s="537">
        <v>35</v>
      </c>
      <c r="I193" s="560"/>
      <c r="J193" s="356">
        <f t="shared" si="20"/>
        <v>0</v>
      </c>
      <c r="K193" s="535" t="s">
        <v>519</v>
      </c>
      <c r="L193" s="292"/>
      <c r="M193" s="561" t="s">
        <v>771</v>
      </c>
      <c r="N193" s="358" t="s">
        <v>2877</v>
      </c>
      <c r="P193" s="359">
        <f t="shared" si="21"/>
        <v>0</v>
      </c>
      <c r="Q193" s="359">
        <v>1.2600000000000001E-3</v>
      </c>
      <c r="R193" s="359">
        <f t="shared" si="22"/>
        <v>4.41E-2</v>
      </c>
      <c r="S193" s="359">
        <v>0</v>
      </c>
      <c r="T193" s="359">
        <f t="shared" si="23"/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4420</v>
      </c>
    </row>
    <row r="194" spans="2:65" s="291" customFormat="1" ht="24.4" customHeight="1" x14ac:dyDescent="0.2">
      <c r="B194" s="355"/>
      <c r="C194" s="533" t="s">
        <v>3978</v>
      </c>
      <c r="D194" s="533" t="s">
        <v>516</v>
      </c>
      <c r="E194" s="534" t="s">
        <v>603</v>
      </c>
      <c r="F194" s="535" t="s">
        <v>1684</v>
      </c>
      <c r="G194" s="536" t="s">
        <v>223</v>
      </c>
      <c r="H194" s="537">
        <v>70</v>
      </c>
      <c r="I194" s="560"/>
      <c r="J194" s="356">
        <f t="shared" si="20"/>
        <v>0</v>
      </c>
      <c r="K194" s="535" t="s">
        <v>519</v>
      </c>
      <c r="L194" s="292"/>
      <c r="M194" s="561" t="s">
        <v>771</v>
      </c>
      <c r="N194" s="358" t="s">
        <v>2877</v>
      </c>
      <c r="P194" s="359">
        <f t="shared" si="21"/>
        <v>0</v>
      </c>
      <c r="Q194" s="359">
        <v>1.5299999999999999E-3</v>
      </c>
      <c r="R194" s="359">
        <f t="shared" si="22"/>
        <v>0.10709999999999999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2874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4421</v>
      </c>
    </row>
    <row r="195" spans="2:65" s="291" customFormat="1" ht="24.4" customHeight="1" x14ac:dyDescent="0.2">
      <c r="B195" s="355"/>
      <c r="C195" s="533" t="s">
        <v>4168</v>
      </c>
      <c r="D195" s="533" t="s">
        <v>516</v>
      </c>
      <c r="E195" s="534" t="s">
        <v>605</v>
      </c>
      <c r="F195" s="535" t="s">
        <v>1685</v>
      </c>
      <c r="G195" s="536" t="s">
        <v>223</v>
      </c>
      <c r="H195" s="537">
        <v>85</v>
      </c>
      <c r="I195" s="560"/>
      <c r="J195" s="356">
        <f t="shared" si="20"/>
        <v>0</v>
      </c>
      <c r="K195" s="535" t="s">
        <v>519</v>
      </c>
      <c r="L195" s="292"/>
      <c r="M195" s="561" t="s">
        <v>771</v>
      </c>
      <c r="N195" s="358" t="s">
        <v>2877</v>
      </c>
      <c r="P195" s="359">
        <f t="shared" si="21"/>
        <v>0</v>
      </c>
      <c r="Q195" s="359">
        <v>2.8400000000000001E-3</v>
      </c>
      <c r="R195" s="359">
        <f t="shared" si="22"/>
        <v>0.2414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2874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4422</v>
      </c>
    </row>
    <row r="196" spans="2:65" s="291" customFormat="1" ht="24.4" customHeight="1" x14ac:dyDescent="0.2">
      <c r="B196" s="355"/>
      <c r="C196" s="533" t="s">
        <v>4170</v>
      </c>
      <c r="D196" s="533" t="s">
        <v>516</v>
      </c>
      <c r="E196" s="534" t="s">
        <v>1686</v>
      </c>
      <c r="F196" s="535" t="s">
        <v>1687</v>
      </c>
      <c r="G196" s="536" t="s">
        <v>223</v>
      </c>
      <c r="H196" s="537">
        <v>50</v>
      </c>
      <c r="I196" s="560"/>
      <c r="J196" s="356">
        <f t="shared" si="20"/>
        <v>0</v>
      </c>
      <c r="K196" s="535" t="s">
        <v>519</v>
      </c>
      <c r="L196" s="292"/>
      <c r="M196" s="561" t="s">
        <v>771</v>
      </c>
      <c r="N196" s="358" t="s">
        <v>2877</v>
      </c>
      <c r="P196" s="359">
        <f t="shared" si="21"/>
        <v>0</v>
      </c>
      <c r="Q196" s="359">
        <v>3.7299999999999998E-3</v>
      </c>
      <c r="R196" s="359">
        <f t="shared" si="22"/>
        <v>0.1865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4423</v>
      </c>
    </row>
    <row r="197" spans="2:65" s="291" customFormat="1" ht="24.4" customHeight="1" x14ac:dyDescent="0.2">
      <c r="B197" s="355"/>
      <c r="C197" s="533" t="s">
        <v>4172</v>
      </c>
      <c r="D197" s="533" t="s">
        <v>516</v>
      </c>
      <c r="E197" s="534" t="s">
        <v>1688</v>
      </c>
      <c r="F197" s="535" t="s">
        <v>1689</v>
      </c>
      <c r="G197" s="536" t="s">
        <v>223</v>
      </c>
      <c r="H197" s="537">
        <v>20</v>
      </c>
      <c r="I197" s="560"/>
      <c r="J197" s="356">
        <f t="shared" si="20"/>
        <v>0</v>
      </c>
      <c r="K197" s="535" t="s">
        <v>519</v>
      </c>
      <c r="L197" s="292"/>
      <c r="M197" s="561" t="s">
        <v>771</v>
      </c>
      <c r="N197" s="358" t="s">
        <v>2877</v>
      </c>
      <c r="P197" s="359">
        <f t="shared" si="21"/>
        <v>0</v>
      </c>
      <c r="Q197" s="359">
        <v>6.3E-3</v>
      </c>
      <c r="R197" s="359">
        <f t="shared" si="22"/>
        <v>0.126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2874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4424</v>
      </c>
    </row>
    <row r="198" spans="2:65" s="291" customFormat="1" ht="37.9" customHeight="1" x14ac:dyDescent="0.2">
      <c r="B198" s="355"/>
      <c r="C198" s="533" t="s">
        <v>4174</v>
      </c>
      <c r="D198" s="533" t="s">
        <v>516</v>
      </c>
      <c r="E198" s="534" t="s">
        <v>607</v>
      </c>
      <c r="F198" s="535" t="s">
        <v>1690</v>
      </c>
      <c r="G198" s="536" t="s">
        <v>223</v>
      </c>
      <c r="H198" s="537">
        <v>248</v>
      </c>
      <c r="I198" s="560"/>
      <c r="J198" s="356">
        <f t="shared" si="20"/>
        <v>0</v>
      </c>
      <c r="K198" s="535" t="s">
        <v>519</v>
      </c>
      <c r="L198" s="292"/>
      <c r="M198" s="561" t="s">
        <v>771</v>
      </c>
      <c r="N198" s="358" t="s">
        <v>2877</v>
      </c>
      <c r="P198" s="359">
        <f t="shared" si="21"/>
        <v>0</v>
      </c>
      <c r="Q198" s="359">
        <v>6.9999999999999994E-5</v>
      </c>
      <c r="R198" s="359">
        <f t="shared" si="22"/>
        <v>1.7359999999999997E-2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2874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4425</v>
      </c>
    </row>
    <row r="199" spans="2:65" s="291" customFormat="1" ht="37.9" customHeight="1" x14ac:dyDescent="0.2">
      <c r="B199" s="355"/>
      <c r="C199" s="533" t="s">
        <v>3862</v>
      </c>
      <c r="D199" s="533" t="s">
        <v>516</v>
      </c>
      <c r="E199" s="534" t="s">
        <v>609</v>
      </c>
      <c r="F199" s="535" t="s">
        <v>1691</v>
      </c>
      <c r="G199" s="536" t="s">
        <v>223</v>
      </c>
      <c r="H199" s="537">
        <v>190</v>
      </c>
      <c r="I199" s="560"/>
      <c r="J199" s="356">
        <f t="shared" si="20"/>
        <v>0</v>
      </c>
      <c r="K199" s="535" t="s">
        <v>519</v>
      </c>
      <c r="L199" s="292"/>
      <c r="M199" s="561" t="s">
        <v>771</v>
      </c>
      <c r="N199" s="358" t="s">
        <v>2877</v>
      </c>
      <c r="P199" s="359">
        <f t="shared" si="21"/>
        <v>0</v>
      </c>
      <c r="Q199" s="359">
        <v>9.0000000000000006E-5</v>
      </c>
      <c r="R199" s="359">
        <f t="shared" si="22"/>
        <v>1.7100000000000001E-2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2874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4426</v>
      </c>
    </row>
    <row r="200" spans="2:65" s="291" customFormat="1" ht="37.9" customHeight="1" x14ac:dyDescent="0.2">
      <c r="B200" s="355"/>
      <c r="C200" s="533" t="s">
        <v>3879</v>
      </c>
      <c r="D200" s="533" t="s">
        <v>516</v>
      </c>
      <c r="E200" s="534" t="s">
        <v>1692</v>
      </c>
      <c r="F200" s="535" t="s">
        <v>1693</v>
      </c>
      <c r="G200" s="536" t="s">
        <v>223</v>
      </c>
      <c r="H200" s="537">
        <v>70</v>
      </c>
      <c r="I200" s="560"/>
      <c r="J200" s="356">
        <f t="shared" si="20"/>
        <v>0</v>
      </c>
      <c r="K200" s="535" t="s">
        <v>519</v>
      </c>
      <c r="L200" s="292"/>
      <c r="M200" s="561" t="s">
        <v>771</v>
      </c>
      <c r="N200" s="358" t="s">
        <v>2877</v>
      </c>
      <c r="P200" s="359">
        <f t="shared" si="21"/>
        <v>0</v>
      </c>
      <c r="Q200" s="359">
        <v>1.2E-4</v>
      </c>
      <c r="R200" s="359">
        <f t="shared" si="22"/>
        <v>8.3999999999999995E-3</v>
      </c>
      <c r="S200" s="359">
        <v>0</v>
      </c>
      <c r="T200" s="359">
        <f t="shared" si="23"/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2874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2222</v>
      </c>
      <c r="BM200" s="361" t="s">
        <v>4427</v>
      </c>
    </row>
    <row r="201" spans="2:65" s="291" customFormat="1" ht="16.5" customHeight="1" x14ac:dyDescent="0.2">
      <c r="B201" s="355"/>
      <c r="C201" s="533" t="s">
        <v>3901</v>
      </c>
      <c r="D201" s="533" t="s">
        <v>516</v>
      </c>
      <c r="E201" s="534" t="s">
        <v>611</v>
      </c>
      <c r="F201" s="535" t="s">
        <v>1694</v>
      </c>
      <c r="G201" s="536" t="s">
        <v>99</v>
      </c>
      <c r="H201" s="537">
        <v>70</v>
      </c>
      <c r="I201" s="560"/>
      <c r="J201" s="356">
        <f t="shared" si="20"/>
        <v>0</v>
      </c>
      <c r="K201" s="535" t="s">
        <v>519</v>
      </c>
      <c r="L201" s="292"/>
      <c r="M201" s="561" t="s">
        <v>771</v>
      </c>
      <c r="N201" s="358" t="s">
        <v>2877</v>
      </c>
      <c r="P201" s="359">
        <f t="shared" si="21"/>
        <v>0</v>
      </c>
      <c r="Q201" s="359">
        <v>0</v>
      </c>
      <c r="R201" s="359">
        <f t="shared" si="22"/>
        <v>0</v>
      </c>
      <c r="S201" s="359">
        <v>0</v>
      </c>
      <c r="T201" s="359">
        <f t="shared" si="23"/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2874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2222</v>
      </c>
      <c r="BM201" s="361" t="s">
        <v>4428</v>
      </c>
    </row>
    <row r="202" spans="2:65" s="291" customFormat="1" ht="24.4" customHeight="1" x14ac:dyDescent="0.2">
      <c r="B202" s="355"/>
      <c r="C202" s="533" t="s">
        <v>3756</v>
      </c>
      <c r="D202" s="533" t="s">
        <v>516</v>
      </c>
      <c r="E202" s="534" t="s">
        <v>613</v>
      </c>
      <c r="F202" s="535" t="s">
        <v>1695</v>
      </c>
      <c r="G202" s="536" t="s">
        <v>99</v>
      </c>
      <c r="H202" s="537">
        <v>1</v>
      </c>
      <c r="I202" s="560"/>
      <c r="J202" s="356">
        <f t="shared" si="20"/>
        <v>0</v>
      </c>
      <c r="K202" s="535" t="s">
        <v>519</v>
      </c>
      <c r="L202" s="292"/>
      <c r="M202" s="561" t="s">
        <v>771</v>
      </c>
      <c r="N202" s="358" t="s">
        <v>2877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2874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2222</v>
      </c>
      <c r="BM202" s="361" t="s">
        <v>4429</v>
      </c>
    </row>
    <row r="203" spans="2:65" s="291" customFormat="1" ht="24.4" customHeight="1" x14ac:dyDescent="0.2">
      <c r="B203" s="355"/>
      <c r="C203" s="533" t="s">
        <v>4024</v>
      </c>
      <c r="D203" s="533" t="s">
        <v>516</v>
      </c>
      <c r="E203" s="534" t="s">
        <v>5011</v>
      </c>
      <c r="F203" s="535" t="s">
        <v>5012</v>
      </c>
      <c r="G203" s="536" t="s">
        <v>99</v>
      </c>
      <c r="H203" s="537">
        <v>6</v>
      </c>
      <c r="I203" s="560"/>
      <c r="J203" s="356">
        <f t="shared" si="20"/>
        <v>0</v>
      </c>
      <c r="K203" s="535" t="s">
        <v>771</v>
      </c>
      <c r="L203" s="292"/>
      <c r="M203" s="561" t="s">
        <v>771</v>
      </c>
      <c r="N203" s="358" t="s">
        <v>2877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2874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2222</v>
      </c>
      <c r="BM203" s="361" t="s">
        <v>5091</v>
      </c>
    </row>
    <row r="204" spans="2:65" s="291" customFormat="1" ht="16.5" customHeight="1" x14ac:dyDescent="0.2">
      <c r="B204" s="355"/>
      <c r="C204" s="533" t="s">
        <v>4089</v>
      </c>
      <c r="D204" s="533" t="s">
        <v>516</v>
      </c>
      <c r="E204" s="534" t="s">
        <v>617</v>
      </c>
      <c r="F204" s="535" t="s">
        <v>1696</v>
      </c>
      <c r="G204" s="536" t="s">
        <v>99</v>
      </c>
      <c r="H204" s="537">
        <v>14</v>
      </c>
      <c r="I204" s="560"/>
      <c r="J204" s="356">
        <f t="shared" si="20"/>
        <v>0</v>
      </c>
      <c r="K204" s="535" t="s">
        <v>619</v>
      </c>
      <c r="L204" s="292"/>
      <c r="M204" s="561" t="s">
        <v>771</v>
      </c>
      <c r="N204" s="358" t="s">
        <v>2877</v>
      </c>
      <c r="P204" s="359">
        <f t="shared" si="21"/>
        <v>0</v>
      </c>
      <c r="Q204" s="359">
        <v>7.6000000000000004E-4</v>
      </c>
      <c r="R204" s="359">
        <f t="shared" si="22"/>
        <v>1.064E-2</v>
      </c>
      <c r="S204" s="359">
        <v>0</v>
      </c>
      <c r="T204" s="359">
        <f t="shared" si="23"/>
        <v>0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2874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2222</v>
      </c>
      <c r="BM204" s="361" t="s">
        <v>4430</v>
      </c>
    </row>
    <row r="205" spans="2:65" s="291" customFormat="1" ht="16.5" customHeight="1" x14ac:dyDescent="0.2">
      <c r="B205" s="355"/>
      <c r="C205" s="533" t="s">
        <v>4046</v>
      </c>
      <c r="D205" s="533" t="s">
        <v>516</v>
      </c>
      <c r="E205" s="534" t="s">
        <v>621</v>
      </c>
      <c r="F205" s="535" t="s">
        <v>1698</v>
      </c>
      <c r="G205" s="536" t="s">
        <v>99</v>
      </c>
      <c r="H205" s="537">
        <v>1</v>
      </c>
      <c r="I205" s="560"/>
      <c r="J205" s="356">
        <f t="shared" si="20"/>
        <v>0</v>
      </c>
      <c r="K205" s="535" t="s">
        <v>619</v>
      </c>
      <c r="L205" s="292"/>
      <c r="M205" s="561" t="s">
        <v>771</v>
      </c>
      <c r="N205" s="358" t="s">
        <v>2877</v>
      </c>
      <c r="P205" s="359">
        <f t="shared" si="21"/>
        <v>0</v>
      </c>
      <c r="Q205" s="359">
        <v>1.3600000000000001E-3</v>
      </c>
      <c r="R205" s="359">
        <f t="shared" si="22"/>
        <v>1.3600000000000001E-3</v>
      </c>
      <c r="S205" s="359">
        <v>0</v>
      </c>
      <c r="T205" s="359">
        <f t="shared" si="2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2874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2222</v>
      </c>
      <c r="BM205" s="361" t="s">
        <v>4431</v>
      </c>
    </row>
    <row r="206" spans="2:65" s="291" customFormat="1" ht="16.5" customHeight="1" x14ac:dyDescent="0.2">
      <c r="B206" s="355"/>
      <c r="C206" s="533" t="s">
        <v>4087</v>
      </c>
      <c r="D206" s="533" t="s">
        <v>516</v>
      </c>
      <c r="E206" s="534" t="s">
        <v>3850</v>
      </c>
      <c r="F206" s="535" t="s">
        <v>4183</v>
      </c>
      <c r="G206" s="536" t="s">
        <v>99</v>
      </c>
      <c r="H206" s="537">
        <v>3</v>
      </c>
      <c r="I206" s="560"/>
      <c r="J206" s="356">
        <f t="shared" si="20"/>
        <v>0</v>
      </c>
      <c r="K206" s="535" t="s">
        <v>619</v>
      </c>
      <c r="L206" s="292"/>
      <c r="M206" s="561" t="s">
        <v>771</v>
      </c>
      <c r="N206" s="358" t="s">
        <v>2877</v>
      </c>
      <c r="P206" s="359">
        <f t="shared" si="21"/>
        <v>0</v>
      </c>
      <c r="Q206" s="359">
        <v>1.8799999999999999E-3</v>
      </c>
      <c r="R206" s="359">
        <f t="shared" si="22"/>
        <v>5.64E-3</v>
      </c>
      <c r="S206" s="359">
        <v>0</v>
      </c>
      <c r="T206" s="359">
        <f t="shared" si="23"/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2874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2222</v>
      </c>
      <c r="BM206" s="361" t="s">
        <v>4432</v>
      </c>
    </row>
    <row r="207" spans="2:65" s="291" customFormat="1" ht="24.4" customHeight="1" x14ac:dyDescent="0.2">
      <c r="B207" s="355"/>
      <c r="C207" s="533" t="s">
        <v>3758</v>
      </c>
      <c r="D207" s="533" t="s">
        <v>516</v>
      </c>
      <c r="E207" s="534" t="s">
        <v>623</v>
      </c>
      <c r="F207" s="535" t="s">
        <v>1699</v>
      </c>
      <c r="G207" s="536" t="s">
        <v>150</v>
      </c>
      <c r="H207" s="537">
        <v>1.0089999999999999</v>
      </c>
      <c r="I207" s="560"/>
      <c r="J207" s="356">
        <f t="shared" si="20"/>
        <v>0</v>
      </c>
      <c r="K207" s="535" t="s">
        <v>519</v>
      </c>
      <c r="L207" s="292"/>
      <c r="M207" s="561" t="s">
        <v>771</v>
      </c>
      <c r="N207" s="358" t="s">
        <v>2877</v>
      </c>
      <c r="P207" s="359">
        <f t="shared" si="21"/>
        <v>0</v>
      </c>
      <c r="Q207" s="359">
        <v>0</v>
      </c>
      <c r="R207" s="359">
        <f t="shared" si="22"/>
        <v>0</v>
      </c>
      <c r="S207" s="359">
        <v>0</v>
      </c>
      <c r="T207" s="359">
        <f t="shared" si="23"/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2874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2222</v>
      </c>
      <c r="BM207" s="361" t="s">
        <v>4433</v>
      </c>
    </row>
    <row r="208" spans="2:65" s="343" customFormat="1" ht="22.9" customHeight="1" x14ac:dyDescent="0.2">
      <c r="B208" s="344"/>
      <c r="D208" s="345" t="s">
        <v>514</v>
      </c>
      <c r="E208" s="353" t="s">
        <v>625</v>
      </c>
      <c r="F208" s="353" t="s">
        <v>626</v>
      </c>
      <c r="I208" s="468"/>
      <c r="J208" s="354">
        <f>BK208</f>
        <v>0</v>
      </c>
      <c r="L208" s="344"/>
      <c r="M208" s="348"/>
      <c r="P208" s="349">
        <f>SUM(P209:P234)</f>
        <v>0</v>
      </c>
      <c r="R208" s="349">
        <f>SUM(R209:R234)</f>
        <v>0.60599000000000003</v>
      </c>
      <c r="T208" s="349">
        <f>SUM(T209:T234)</f>
        <v>0.74547999999999992</v>
      </c>
      <c r="U208" s="380"/>
      <c r="AR208" s="345" t="s">
        <v>47</v>
      </c>
      <c r="AT208" s="351" t="s">
        <v>514</v>
      </c>
      <c r="AU208" s="351" t="s">
        <v>45</v>
      </c>
      <c r="AY208" s="345" t="s">
        <v>2874</v>
      </c>
      <c r="BK208" s="352">
        <f>SUM(BK209:BK234)</f>
        <v>0</v>
      </c>
    </row>
    <row r="209" spans="2:65" s="291" customFormat="1" ht="24.4" customHeight="1" x14ac:dyDescent="0.2">
      <c r="B209" s="355"/>
      <c r="C209" s="533" t="s">
        <v>4104</v>
      </c>
      <c r="D209" s="533" t="s">
        <v>516</v>
      </c>
      <c r="E209" s="534" t="s">
        <v>4189</v>
      </c>
      <c r="F209" s="535" t="s">
        <v>5092</v>
      </c>
      <c r="G209" s="536" t="s">
        <v>99</v>
      </c>
      <c r="H209" s="537">
        <v>2</v>
      </c>
      <c r="I209" s="560"/>
      <c r="J209" s="356">
        <f t="shared" ref="J209:J234" si="30">ROUND(I209*H209,2)</f>
        <v>0</v>
      </c>
      <c r="K209" s="535" t="s">
        <v>771</v>
      </c>
      <c r="L209" s="292"/>
      <c r="M209" s="561" t="s">
        <v>771</v>
      </c>
      <c r="N209" s="358" t="s">
        <v>2877</v>
      </c>
      <c r="P209" s="359">
        <f t="shared" ref="P209:P234" si="31">O209*H209</f>
        <v>0</v>
      </c>
      <c r="Q209" s="359">
        <v>0</v>
      </c>
      <c r="R209" s="359">
        <f t="shared" ref="R209:R234" si="32">Q209*H209</f>
        <v>0</v>
      </c>
      <c r="S209" s="359">
        <v>0</v>
      </c>
      <c r="T209" s="359">
        <f t="shared" ref="T209:T234" si="33">S209*H209</f>
        <v>0</v>
      </c>
      <c r="U209" s="382" t="s">
        <v>771</v>
      </c>
      <c r="AR209" s="361" t="s">
        <v>2222</v>
      </c>
      <c r="AT209" s="361" t="s">
        <v>516</v>
      </c>
      <c r="AU209" s="361" t="s">
        <v>47</v>
      </c>
      <c r="AY209" s="284" t="s">
        <v>2874</v>
      </c>
      <c r="BE209" s="362">
        <f t="shared" ref="BE209:BE234" si="34">IF(N209="základní",J209,0)</f>
        <v>0</v>
      </c>
      <c r="BF209" s="362">
        <f t="shared" ref="BF209:BF234" si="35">IF(N209="snížená",J209,0)</f>
        <v>0</v>
      </c>
      <c r="BG209" s="362">
        <f t="shared" ref="BG209:BG234" si="36">IF(N209="zákl. přenesená",J209,0)</f>
        <v>0</v>
      </c>
      <c r="BH209" s="362">
        <f t="shared" ref="BH209:BH234" si="37">IF(N209="sníž. přenesená",J209,0)</f>
        <v>0</v>
      </c>
      <c r="BI209" s="362">
        <f t="shared" ref="BI209:BI234" si="38">IF(N209="nulová",J209,0)</f>
        <v>0</v>
      </c>
      <c r="BJ209" s="284" t="s">
        <v>45</v>
      </c>
      <c r="BK209" s="362">
        <f t="shared" ref="BK209:BK234" si="39">ROUND(I209*H209,2)</f>
        <v>0</v>
      </c>
      <c r="BL209" s="284" t="s">
        <v>2222</v>
      </c>
      <c r="BM209" s="361" t="s">
        <v>4434</v>
      </c>
    </row>
    <row r="210" spans="2:65" s="291" customFormat="1" ht="16.5" customHeight="1" x14ac:dyDescent="0.2">
      <c r="B210" s="355"/>
      <c r="C210" s="533" t="s">
        <v>3760</v>
      </c>
      <c r="D210" s="533" t="s">
        <v>516</v>
      </c>
      <c r="E210" s="534" t="s">
        <v>627</v>
      </c>
      <c r="F210" s="535" t="s">
        <v>628</v>
      </c>
      <c r="G210" s="536" t="s">
        <v>303</v>
      </c>
      <c r="H210" s="537">
        <v>5</v>
      </c>
      <c r="I210" s="560"/>
      <c r="J210" s="356">
        <f t="shared" si="30"/>
        <v>0</v>
      </c>
      <c r="K210" s="535" t="s">
        <v>771</v>
      </c>
      <c r="L210" s="292"/>
      <c r="M210" s="561" t="s">
        <v>771</v>
      </c>
      <c r="N210" s="358" t="s">
        <v>2877</v>
      </c>
      <c r="P210" s="359">
        <f t="shared" si="31"/>
        <v>0</v>
      </c>
      <c r="Q210" s="359">
        <v>0</v>
      </c>
      <c r="R210" s="359">
        <f t="shared" si="32"/>
        <v>0</v>
      </c>
      <c r="S210" s="359">
        <v>0</v>
      </c>
      <c r="T210" s="359">
        <f t="shared" si="3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2874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2222</v>
      </c>
      <c r="BM210" s="361" t="s">
        <v>4435</v>
      </c>
    </row>
    <row r="211" spans="2:65" s="291" customFormat="1" ht="24.4" customHeight="1" x14ac:dyDescent="0.2">
      <c r="B211" s="355"/>
      <c r="C211" s="533" t="s">
        <v>3762</v>
      </c>
      <c r="D211" s="533" t="s">
        <v>516</v>
      </c>
      <c r="E211" s="534" t="s">
        <v>629</v>
      </c>
      <c r="F211" s="535" t="s">
        <v>630</v>
      </c>
      <c r="G211" s="536" t="s">
        <v>303</v>
      </c>
      <c r="H211" s="537">
        <v>2</v>
      </c>
      <c r="I211" s="560"/>
      <c r="J211" s="356">
        <f t="shared" si="30"/>
        <v>0</v>
      </c>
      <c r="K211" s="535" t="s">
        <v>771</v>
      </c>
      <c r="L211" s="292"/>
      <c r="M211" s="561" t="s">
        <v>771</v>
      </c>
      <c r="N211" s="358" t="s">
        <v>2877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2874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2222</v>
      </c>
      <c r="BM211" s="361" t="s">
        <v>4436</v>
      </c>
    </row>
    <row r="212" spans="2:65" s="291" customFormat="1" ht="16.5" customHeight="1" x14ac:dyDescent="0.2">
      <c r="B212" s="355"/>
      <c r="C212" s="533" t="s">
        <v>4007</v>
      </c>
      <c r="D212" s="533" t="s">
        <v>516</v>
      </c>
      <c r="E212" s="534" t="s">
        <v>631</v>
      </c>
      <c r="F212" s="535" t="s">
        <v>1702</v>
      </c>
      <c r="G212" s="536" t="s">
        <v>97</v>
      </c>
      <c r="H212" s="537">
        <v>10</v>
      </c>
      <c r="I212" s="560"/>
      <c r="J212" s="356">
        <f t="shared" si="30"/>
        <v>0</v>
      </c>
      <c r="K212" s="535" t="s">
        <v>519</v>
      </c>
      <c r="L212" s="292"/>
      <c r="M212" s="561" t="s">
        <v>771</v>
      </c>
      <c r="N212" s="358" t="s">
        <v>2877</v>
      </c>
      <c r="P212" s="359">
        <f t="shared" si="31"/>
        <v>0</v>
      </c>
      <c r="Q212" s="359">
        <v>0</v>
      </c>
      <c r="R212" s="359">
        <f t="shared" si="32"/>
        <v>0</v>
      </c>
      <c r="S212" s="359">
        <v>1.933E-2</v>
      </c>
      <c r="T212" s="359">
        <f t="shared" si="33"/>
        <v>0.1933</v>
      </c>
      <c r="U212" s="382" t="s">
        <v>771</v>
      </c>
      <c r="AR212" s="361" t="s">
        <v>2222</v>
      </c>
      <c r="AT212" s="361" t="s">
        <v>516</v>
      </c>
      <c r="AU212" s="361" t="s">
        <v>47</v>
      </c>
      <c r="AY212" s="284" t="s">
        <v>2874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2222</v>
      </c>
      <c r="BM212" s="361" t="s">
        <v>4437</v>
      </c>
    </row>
    <row r="213" spans="2:65" s="291" customFormat="1" ht="21.75" customHeight="1" x14ac:dyDescent="0.2">
      <c r="B213" s="355"/>
      <c r="C213" s="533" t="s">
        <v>3766</v>
      </c>
      <c r="D213" s="533" t="s">
        <v>516</v>
      </c>
      <c r="E213" s="534" t="s">
        <v>633</v>
      </c>
      <c r="F213" s="535" t="s">
        <v>1703</v>
      </c>
      <c r="G213" s="536" t="s">
        <v>99</v>
      </c>
      <c r="H213" s="537">
        <v>8</v>
      </c>
      <c r="I213" s="560"/>
      <c r="J213" s="356">
        <f t="shared" si="30"/>
        <v>0</v>
      </c>
      <c r="K213" s="535" t="s">
        <v>519</v>
      </c>
      <c r="L213" s="292"/>
      <c r="M213" s="561" t="s">
        <v>771</v>
      </c>
      <c r="N213" s="358" t="s">
        <v>2877</v>
      </c>
      <c r="P213" s="359">
        <f t="shared" si="31"/>
        <v>0</v>
      </c>
      <c r="Q213" s="359">
        <v>1.1900000000000001E-3</v>
      </c>
      <c r="R213" s="359">
        <f t="shared" si="32"/>
        <v>9.5200000000000007E-3</v>
      </c>
      <c r="S213" s="359">
        <v>0</v>
      </c>
      <c r="T213" s="359">
        <f t="shared" si="33"/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2874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2222</v>
      </c>
      <c r="BM213" s="361" t="s">
        <v>4438</v>
      </c>
    </row>
    <row r="214" spans="2:65" s="291" customFormat="1" ht="24.4" customHeight="1" x14ac:dyDescent="0.2">
      <c r="B214" s="355"/>
      <c r="C214" s="538" t="s">
        <v>3768</v>
      </c>
      <c r="D214" s="538" t="s">
        <v>550</v>
      </c>
      <c r="E214" s="539" t="s">
        <v>635</v>
      </c>
      <c r="F214" s="540" t="s">
        <v>636</v>
      </c>
      <c r="G214" s="541" t="s">
        <v>99</v>
      </c>
      <c r="H214" s="542">
        <v>2</v>
      </c>
      <c r="I214" s="563"/>
      <c r="J214" s="365">
        <f t="shared" si="30"/>
        <v>0</v>
      </c>
      <c r="K214" s="540" t="s">
        <v>519</v>
      </c>
      <c r="L214" s="366"/>
      <c r="M214" s="564" t="s">
        <v>771</v>
      </c>
      <c r="N214" s="368" t="s">
        <v>2877</v>
      </c>
      <c r="P214" s="359">
        <f t="shared" si="31"/>
        <v>0</v>
      </c>
      <c r="Q214" s="359">
        <v>2.1899999999999999E-2</v>
      </c>
      <c r="R214" s="359">
        <f t="shared" si="32"/>
        <v>4.3799999999999999E-2</v>
      </c>
      <c r="S214" s="359">
        <v>0</v>
      </c>
      <c r="T214" s="359">
        <f t="shared" si="33"/>
        <v>0</v>
      </c>
      <c r="U214" s="382" t="s">
        <v>771</v>
      </c>
      <c r="AR214" s="361" t="s">
        <v>2918</v>
      </c>
      <c r="AT214" s="361" t="s">
        <v>550</v>
      </c>
      <c r="AU214" s="361" t="s">
        <v>47</v>
      </c>
      <c r="AY214" s="284" t="s">
        <v>2874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4439</v>
      </c>
    </row>
    <row r="215" spans="2:65" s="291" customFormat="1" ht="24.4" customHeight="1" x14ac:dyDescent="0.2">
      <c r="B215" s="355"/>
      <c r="C215" s="538" t="s">
        <v>3987</v>
      </c>
      <c r="D215" s="538" t="s">
        <v>550</v>
      </c>
      <c r="E215" s="539" t="s">
        <v>637</v>
      </c>
      <c r="F215" s="540" t="s">
        <v>638</v>
      </c>
      <c r="G215" s="541" t="s">
        <v>99</v>
      </c>
      <c r="H215" s="542">
        <v>6</v>
      </c>
      <c r="I215" s="563"/>
      <c r="J215" s="365">
        <f t="shared" si="30"/>
        <v>0</v>
      </c>
      <c r="K215" s="540" t="s">
        <v>519</v>
      </c>
      <c r="L215" s="366"/>
      <c r="M215" s="564" t="s">
        <v>771</v>
      </c>
      <c r="N215" s="368" t="s">
        <v>2877</v>
      </c>
      <c r="P215" s="359">
        <f t="shared" si="31"/>
        <v>0</v>
      </c>
      <c r="Q215" s="359">
        <v>1.4999999999999999E-2</v>
      </c>
      <c r="R215" s="359">
        <f t="shared" si="32"/>
        <v>0.09</v>
      </c>
      <c r="S215" s="359">
        <v>0</v>
      </c>
      <c r="T215" s="359">
        <f t="shared" si="33"/>
        <v>0</v>
      </c>
      <c r="U215" s="382" t="s">
        <v>771</v>
      </c>
      <c r="AR215" s="361" t="s">
        <v>2918</v>
      </c>
      <c r="AT215" s="361" t="s">
        <v>550</v>
      </c>
      <c r="AU215" s="361" t="s">
        <v>47</v>
      </c>
      <c r="AY215" s="284" t="s">
        <v>2874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4440</v>
      </c>
    </row>
    <row r="216" spans="2:65" s="291" customFormat="1" ht="16.5" customHeight="1" x14ac:dyDescent="0.2">
      <c r="B216" s="355"/>
      <c r="C216" s="533" t="s">
        <v>3990</v>
      </c>
      <c r="D216" s="533" t="s">
        <v>516</v>
      </c>
      <c r="E216" s="534" t="s">
        <v>639</v>
      </c>
      <c r="F216" s="535" t="s">
        <v>1704</v>
      </c>
      <c r="G216" s="536" t="s">
        <v>99</v>
      </c>
      <c r="H216" s="537">
        <v>8</v>
      </c>
      <c r="I216" s="560"/>
      <c r="J216" s="356">
        <f t="shared" si="30"/>
        <v>0</v>
      </c>
      <c r="K216" s="535" t="s">
        <v>519</v>
      </c>
      <c r="L216" s="292"/>
      <c r="M216" s="561" t="s">
        <v>771</v>
      </c>
      <c r="N216" s="358" t="s">
        <v>2877</v>
      </c>
      <c r="P216" s="359">
        <f t="shared" si="31"/>
        <v>0</v>
      </c>
      <c r="Q216" s="359">
        <v>0</v>
      </c>
      <c r="R216" s="359">
        <f t="shared" si="32"/>
        <v>0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2874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4441</v>
      </c>
    </row>
    <row r="217" spans="2:65" s="291" customFormat="1" ht="16.5" customHeight="1" x14ac:dyDescent="0.2">
      <c r="B217" s="355"/>
      <c r="C217" s="538" t="s">
        <v>3770</v>
      </c>
      <c r="D217" s="538" t="s">
        <v>550</v>
      </c>
      <c r="E217" s="539" t="s">
        <v>641</v>
      </c>
      <c r="F217" s="540" t="s">
        <v>642</v>
      </c>
      <c r="G217" s="541" t="s">
        <v>99</v>
      </c>
      <c r="H217" s="542">
        <v>8</v>
      </c>
      <c r="I217" s="563"/>
      <c r="J217" s="365">
        <f t="shared" si="30"/>
        <v>0</v>
      </c>
      <c r="K217" s="540" t="s">
        <v>519</v>
      </c>
      <c r="L217" s="366"/>
      <c r="M217" s="564" t="s">
        <v>771</v>
      </c>
      <c r="N217" s="368" t="s">
        <v>2877</v>
      </c>
      <c r="P217" s="359">
        <f t="shared" si="31"/>
        <v>0</v>
      </c>
      <c r="Q217" s="359">
        <v>1.2800000000000001E-3</v>
      </c>
      <c r="R217" s="359">
        <f t="shared" si="32"/>
        <v>1.0240000000000001E-2</v>
      </c>
      <c r="S217" s="359">
        <v>0</v>
      </c>
      <c r="T217" s="359">
        <f t="shared" si="33"/>
        <v>0</v>
      </c>
      <c r="U217" s="382" t="s">
        <v>771</v>
      </c>
      <c r="AR217" s="361" t="s">
        <v>2918</v>
      </c>
      <c r="AT217" s="361" t="s">
        <v>550</v>
      </c>
      <c r="AU217" s="361" t="s">
        <v>47</v>
      </c>
      <c r="AY217" s="284" t="s">
        <v>2874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4442</v>
      </c>
    </row>
    <row r="218" spans="2:65" s="291" customFormat="1" ht="24.4" customHeight="1" x14ac:dyDescent="0.2">
      <c r="B218" s="355"/>
      <c r="C218" s="533" t="s">
        <v>3939</v>
      </c>
      <c r="D218" s="533" t="s">
        <v>516</v>
      </c>
      <c r="E218" s="534" t="s">
        <v>643</v>
      </c>
      <c r="F218" s="535" t="s">
        <v>1705</v>
      </c>
      <c r="G218" s="536" t="s">
        <v>97</v>
      </c>
      <c r="H218" s="537">
        <v>8</v>
      </c>
      <c r="I218" s="560"/>
      <c r="J218" s="356">
        <f t="shared" si="30"/>
        <v>0</v>
      </c>
      <c r="K218" s="535" t="s">
        <v>519</v>
      </c>
      <c r="L218" s="292"/>
      <c r="M218" s="561" t="s">
        <v>771</v>
      </c>
      <c r="N218" s="358" t="s">
        <v>2877</v>
      </c>
      <c r="P218" s="359">
        <f t="shared" si="31"/>
        <v>0</v>
      </c>
      <c r="Q218" s="359">
        <v>1.6080000000000001E-2</v>
      </c>
      <c r="R218" s="359">
        <f t="shared" si="32"/>
        <v>0.12864</v>
      </c>
      <c r="S218" s="359">
        <v>0</v>
      </c>
      <c r="T218" s="359">
        <f t="shared" si="33"/>
        <v>0</v>
      </c>
      <c r="U218" s="382" t="s">
        <v>771</v>
      </c>
      <c r="AR218" s="361" t="s">
        <v>2222</v>
      </c>
      <c r="AT218" s="361" t="s">
        <v>516</v>
      </c>
      <c r="AU218" s="361" t="s">
        <v>47</v>
      </c>
      <c r="AY218" s="284" t="s">
        <v>2874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4443</v>
      </c>
    </row>
    <row r="219" spans="2:65" s="291" customFormat="1" ht="24.4" customHeight="1" x14ac:dyDescent="0.2">
      <c r="B219" s="355"/>
      <c r="C219" s="533" t="s">
        <v>3803</v>
      </c>
      <c r="D219" s="533" t="s">
        <v>516</v>
      </c>
      <c r="E219" s="534" t="s">
        <v>2026</v>
      </c>
      <c r="F219" s="535" t="s">
        <v>2027</v>
      </c>
      <c r="G219" s="536" t="s">
        <v>97</v>
      </c>
      <c r="H219" s="537">
        <v>6</v>
      </c>
      <c r="I219" s="560"/>
      <c r="J219" s="356">
        <f t="shared" si="30"/>
        <v>0</v>
      </c>
      <c r="K219" s="535" t="s">
        <v>619</v>
      </c>
      <c r="L219" s="292"/>
      <c r="M219" s="561" t="s">
        <v>771</v>
      </c>
      <c r="N219" s="358" t="s">
        <v>2877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1.72E-2</v>
      </c>
      <c r="T219" s="359">
        <f t="shared" si="33"/>
        <v>0.1032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2874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4444</v>
      </c>
    </row>
    <row r="220" spans="2:65" s="291" customFormat="1" ht="21.75" customHeight="1" x14ac:dyDescent="0.2">
      <c r="B220" s="355"/>
      <c r="C220" s="533" t="s">
        <v>3858</v>
      </c>
      <c r="D220" s="533" t="s">
        <v>516</v>
      </c>
      <c r="E220" s="534" t="s">
        <v>5019</v>
      </c>
      <c r="F220" s="535" t="s">
        <v>5072</v>
      </c>
      <c r="G220" s="536" t="s">
        <v>99</v>
      </c>
      <c r="H220" s="537">
        <v>19</v>
      </c>
      <c r="I220" s="560"/>
      <c r="J220" s="356">
        <f t="shared" si="30"/>
        <v>0</v>
      </c>
      <c r="K220" s="535" t="s">
        <v>771</v>
      </c>
      <c r="L220" s="292"/>
      <c r="M220" s="561" t="s">
        <v>771</v>
      </c>
      <c r="N220" s="358" t="s">
        <v>2877</v>
      </c>
      <c r="P220" s="359">
        <f t="shared" si="31"/>
        <v>0</v>
      </c>
      <c r="Q220" s="359">
        <v>0</v>
      </c>
      <c r="R220" s="359">
        <f t="shared" si="32"/>
        <v>0</v>
      </c>
      <c r="S220" s="359">
        <v>0</v>
      </c>
      <c r="T220" s="359">
        <f t="shared" si="33"/>
        <v>0</v>
      </c>
      <c r="U220" s="382" t="s">
        <v>771</v>
      </c>
      <c r="AR220" s="361" t="s">
        <v>2222</v>
      </c>
      <c r="AT220" s="361" t="s">
        <v>516</v>
      </c>
      <c r="AU220" s="361" t="s">
        <v>47</v>
      </c>
      <c r="AY220" s="284" t="s">
        <v>2874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5093</v>
      </c>
    </row>
    <row r="221" spans="2:65" s="291" customFormat="1" ht="16.5" customHeight="1" x14ac:dyDescent="0.2">
      <c r="B221" s="355"/>
      <c r="C221" s="533" t="s">
        <v>3772</v>
      </c>
      <c r="D221" s="533" t="s">
        <v>516</v>
      </c>
      <c r="E221" s="534" t="s">
        <v>645</v>
      </c>
      <c r="F221" s="535" t="s">
        <v>1706</v>
      </c>
      <c r="G221" s="536" t="s">
        <v>97</v>
      </c>
      <c r="H221" s="537">
        <v>13</v>
      </c>
      <c r="I221" s="560"/>
      <c r="J221" s="356">
        <f t="shared" si="30"/>
        <v>0</v>
      </c>
      <c r="K221" s="535" t="s">
        <v>519</v>
      </c>
      <c r="L221" s="292"/>
      <c r="M221" s="561" t="s">
        <v>771</v>
      </c>
      <c r="N221" s="358" t="s">
        <v>2877</v>
      </c>
      <c r="P221" s="359">
        <f t="shared" si="31"/>
        <v>0</v>
      </c>
      <c r="Q221" s="359">
        <v>0</v>
      </c>
      <c r="R221" s="359">
        <f t="shared" si="32"/>
        <v>0</v>
      </c>
      <c r="S221" s="359">
        <v>1.9460000000000002E-2</v>
      </c>
      <c r="T221" s="359">
        <f t="shared" si="33"/>
        <v>0.25298000000000004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2874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4445</v>
      </c>
    </row>
    <row r="222" spans="2:65" s="291" customFormat="1" ht="24.4" customHeight="1" x14ac:dyDescent="0.2">
      <c r="B222" s="355"/>
      <c r="C222" s="533" t="s">
        <v>59</v>
      </c>
      <c r="D222" s="533" t="s">
        <v>516</v>
      </c>
      <c r="E222" s="534" t="s">
        <v>4446</v>
      </c>
      <c r="F222" s="535" t="s">
        <v>4447</v>
      </c>
      <c r="G222" s="536" t="s">
        <v>97</v>
      </c>
      <c r="H222" s="537">
        <v>17</v>
      </c>
      <c r="I222" s="560"/>
      <c r="J222" s="356">
        <f t="shared" si="30"/>
        <v>0</v>
      </c>
      <c r="K222" s="535" t="s">
        <v>619</v>
      </c>
      <c r="L222" s="292"/>
      <c r="M222" s="561" t="s">
        <v>771</v>
      </c>
      <c r="N222" s="358" t="s">
        <v>2877</v>
      </c>
      <c r="P222" s="359">
        <f t="shared" si="31"/>
        <v>0</v>
      </c>
      <c r="Q222" s="359">
        <v>1.047E-2</v>
      </c>
      <c r="R222" s="359">
        <f t="shared" si="32"/>
        <v>0.17799000000000001</v>
      </c>
      <c r="S222" s="359">
        <v>0</v>
      </c>
      <c r="T222" s="359">
        <f t="shared" si="33"/>
        <v>0</v>
      </c>
      <c r="U222" s="382" t="s">
        <v>771</v>
      </c>
      <c r="AR222" s="361" t="s">
        <v>51</v>
      </c>
      <c r="AT222" s="361" t="s">
        <v>516</v>
      </c>
      <c r="AU222" s="361" t="s">
        <v>47</v>
      </c>
      <c r="AY222" s="284" t="s">
        <v>2874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51</v>
      </c>
      <c r="BM222" s="361" t="s">
        <v>4448</v>
      </c>
    </row>
    <row r="223" spans="2:65" s="291" customFormat="1" ht="24.4" customHeight="1" x14ac:dyDescent="0.2">
      <c r="B223" s="355"/>
      <c r="C223" s="533" t="s">
        <v>3779</v>
      </c>
      <c r="D223" s="533" t="s">
        <v>516</v>
      </c>
      <c r="E223" s="534" t="s">
        <v>649</v>
      </c>
      <c r="F223" s="535" t="s">
        <v>1708</v>
      </c>
      <c r="G223" s="536" t="s">
        <v>97</v>
      </c>
      <c r="H223" s="537">
        <v>2</v>
      </c>
      <c r="I223" s="560"/>
      <c r="J223" s="356">
        <f t="shared" si="30"/>
        <v>0</v>
      </c>
      <c r="K223" s="535" t="s">
        <v>519</v>
      </c>
      <c r="L223" s="292"/>
      <c r="M223" s="561" t="s">
        <v>771</v>
      </c>
      <c r="N223" s="358" t="s">
        <v>2877</v>
      </c>
      <c r="P223" s="359">
        <f t="shared" si="31"/>
        <v>0</v>
      </c>
      <c r="Q223" s="359">
        <v>1.797E-2</v>
      </c>
      <c r="R223" s="359">
        <f t="shared" si="32"/>
        <v>3.594E-2</v>
      </c>
      <c r="S223" s="359">
        <v>0</v>
      </c>
      <c r="T223" s="359">
        <f t="shared" si="33"/>
        <v>0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2874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4449</v>
      </c>
    </row>
    <row r="224" spans="2:65" s="291" customFormat="1" ht="21.75" customHeight="1" x14ac:dyDescent="0.2">
      <c r="B224" s="355"/>
      <c r="C224" s="533" t="s">
        <v>3806</v>
      </c>
      <c r="D224" s="533" t="s">
        <v>516</v>
      </c>
      <c r="E224" s="534" t="s">
        <v>2028</v>
      </c>
      <c r="F224" s="535" t="s">
        <v>2029</v>
      </c>
      <c r="G224" s="536" t="s">
        <v>97</v>
      </c>
      <c r="H224" s="537">
        <v>8</v>
      </c>
      <c r="I224" s="560"/>
      <c r="J224" s="356">
        <f t="shared" si="30"/>
        <v>0</v>
      </c>
      <c r="K224" s="535" t="s">
        <v>619</v>
      </c>
      <c r="L224" s="292"/>
      <c r="M224" s="561" t="s">
        <v>771</v>
      </c>
      <c r="N224" s="358" t="s">
        <v>2877</v>
      </c>
      <c r="P224" s="359">
        <f t="shared" si="31"/>
        <v>0</v>
      </c>
      <c r="Q224" s="359">
        <v>0</v>
      </c>
      <c r="R224" s="359">
        <f t="shared" si="32"/>
        <v>0</v>
      </c>
      <c r="S224" s="359">
        <v>2.4500000000000001E-2</v>
      </c>
      <c r="T224" s="359">
        <f t="shared" si="33"/>
        <v>0.19600000000000001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2874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4450</v>
      </c>
    </row>
    <row r="225" spans="2:65" s="291" customFormat="1" ht="24.4" customHeight="1" x14ac:dyDescent="0.2">
      <c r="B225" s="355"/>
      <c r="C225" s="533" t="s">
        <v>2938</v>
      </c>
      <c r="D225" s="533" t="s">
        <v>516</v>
      </c>
      <c r="E225" s="534" t="s">
        <v>651</v>
      </c>
      <c r="F225" s="535" t="s">
        <v>1709</v>
      </c>
      <c r="G225" s="536" t="s">
        <v>97</v>
      </c>
      <c r="H225" s="537">
        <v>2</v>
      </c>
      <c r="I225" s="560"/>
      <c r="J225" s="356">
        <f t="shared" si="30"/>
        <v>0</v>
      </c>
      <c r="K225" s="535" t="s">
        <v>519</v>
      </c>
      <c r="L225" s="292"/>
      <c r="M225" s="561" t="s">
        <v>771</v>
      </c>
      <c r="N225" s="358" t="s">
        <v>2877</v>
      </c>
      <c r="P225" s="359">
        <f t="shared" si="31"/>
        <v>0</v>
      </c>
      <c r="Q225" s="359">
        <v>7.5000000000000002E-4</v>
      </c>
      <c r="R225" s="359">
        <f t="shared" si="32"/>
        <v>1.5E-3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2874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4451</v>
      </c>
    </row>
    <row r="226" spans="2:65" s="291" customFormat="1" ht="24.4" customHeight="1" x14ac:dyDescent="0.2">
      <c r="B226" s="355"/>
      <c r="C226" s="533" t="s">
        <v>3784</v>
      </c>
      <c r="D226" s="533" t="s">
        <v>516</v>
      </c>
      <c r="E226" s="534" t="s">
        <v>653</v>
      </c>
      <c r="F226" s="535" t="s">
        <v>1710</v>
      </c>
      <c r="G226" s="536" t="s">
        <v>97</v>
      </c>
      <c r="H226" s="537">
        <v>2</v>
      </c>
      <c r="I226" s="560"/>
      <c r="J226" s="356">
        <f t="shared" si="30"/>
        <v>0</v>
      </c>
      <c r="K226" s="535" t="s">
        <v>519</v>
      </c>
      <c r="L226" s="292"/>
      <c r="M226" s="561" t="s">
        <v>771</v>
      </c>
      <c r="N226" s="358" t="s">
        <v>2877</v>
      </c>
      <c r="P226" s="359">
        <f t="shared" si="31"/>
        <v>0</v>
      </c>
      <c r="Q226" s="359">
        <v>7.5000000000000002E-4</v>
      </c>
      <c r="R226" s="359">
        <f t="shared" si="32"/>
        <v>1.5E-3</v>
      </c>
      <c r="S226" s="359">
        <v>0</v>
      </c>
      <c r="T226" s="359">
        <f t="shared" si="33"/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2874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4452</v>
      </c>
    </row>
    <row r="227" spans="2:65" s="291" customFormat="1" ht="37.9" customHeight="1" x14ac:dyDescent="0.2">
      <c r="B227" s="355"/>
      <c r="C227" s="533" t="s">
        <v>4639</v>
      </c>
      <c r="D227" s="533" t="s">
        <v>516</v>
      </c>
      <c r="E227" s="534" t="s">
        <v>5015</v>
      </c>
      <c r="F227" s="535" t="s">
        <v>5070</v>
      </c>
      <c r="G227" s="536" t="s">
        <v>99</v>
      </c>
      <c r="H227" s="537">
        <v>4</v>
      </c>
      <c r="I227" s="560"/>
      <c r="J227" s="356">
        <f t="shared" si="30"/>
        <v>0</v>
      </c>
      <c r="K227" s="535" t="s">
        <v>771</v>
      </c>
      <c r="L227" s="292"/>
      <c r="M227" s="561" t="s">
        <v>771</v>
      </c>
      <c r="N227" s="358" t="s">
        <v>2877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2874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5094</v>
      </c>
    </row>
    <row r="228" spans="2:65" s="291" customFormat="1" ht="24.4" customHeight="1" x14ac:dyDescent="0.2">
      <c r="B228" s="355"/>
      <c r="C228" s="533" t="s">
        <v>3795</v>
      </c>
      <c r="D228" s="533" t="s">
        <v>516</v>
      </c>
      <c r="E228" s="534" t="s">
        <v>659</v>
      </c>
      <c r="F228" s="535" t="s">
        <v>1712</v>
      </c>
      <c r="G228" s="536" t="s">
        <v>97</v>
      </c>
      <c r="H228" s="537">
        <v>3</v>
      </c>
      <c r="I228" s="560"/>
      <c r="J228" s="356">
        <f t="shared" si="30"/>
        <v>0</v>
      </c>
      <c r="K228" s="535" t="s">
        <v>519</v>
      </c>
      <c r="L228" s="292"/>
      <c r="M228" s="561" t="s">
        <v>771</v>
      </c>
      <c r="N228" s="358" t="s">
        <v>2877</v>
      </c>
      <c r="P228" s="359">
        <f t="shared" si="31"/>
        <v>0</v>
      </c>
      <c r="Q228" s="359">
        <v>1.8689999999999998E-2</v>
      </c>
      <c r="R228" s="359">
        <f t="shared" si="32"/>
        <v>5.6069999999999995E-2</v>
      </c>
      <c r="S228" s="359">
        <v>0</v>
      </c>
      <c r="T228" s="359">
        <f t="shared" si="33"/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2874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2222</v>
      </c>
      <c r="BM228" s="361" t="s">
        <v>4453</v>
      </c>
    </row>
    <row r="229" spans="2:65" s="291" customFormat="1" ht="16.5" customHeight="1" x14ac:dyDescent="0.2">
      <c r="B229" s="355"/>
      <c r="C229" s="533" t="s">
        <v>4203</v>
      </c>
      <c r="D229" s="533" t="s">
        <v>516</v>
      </c>
      <c r="E229" s="534" t="s">
        <v>661</v>
      </c>
      <c r="F229" s="535" t="s">
        <v>662</v>
      </c>
      <c r="G229" s="536" t="s">
        <v>303</v>
      </c>
      <c r="H229" s="537">
        <v>58</v>
      </c>
      <c r="I229" s="560"/>
      <c r="J229" s="356">
        <f t="shared" si="30"/>
        <v>0</v>
      </c>
      <c r="K229" s="535" t="s">
        <v>771</v>
      </c>
      <c r="L229" s="292"/>
      <c r="M229" s="561" t="s">
        <v>771</v>
      </c>
      <c r="N229" s="358" t="s">
        <v>2877</v>
      </c>
      <c r="P229" s="359">
        <f t="shared" si="31"/>
        <v>0</v>
      </c>
      <c r="Q229" s="359">
        <v>0</v>
      </c>
      <c r="R229" s="359">
        <f t="shared" si="32"/>
        <v>0</v>
      </c>
      <c r="S229" s="359">
        <v>0</v>
      </c>
      <c r="T229" s="359">
        <f t="shared" si="33"/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2874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2222</v>
      </c>
      <c r="BM229" s="361" t="s">
        <v>4454</v>
      </c>
    </row>
    <row r="230" spans="2:65" s="291" customFormat="1" ht="24.4" customHeight="1" x14ac:dyDescent="0.2">
      <c r="B230" s="355"/>
      <c r="C230" s="533" t="s">
        <v>4586</v>
      </c>
      <c r="D230" s="533" t="s">
        <v>516</v>
      </c>
      <c r="E230" s="534" t="s">
        <v>5023</v>
      </c>
      <c r="F230" s="535" t="s">
        <v>5074</v>
      </c>
      <c r="G230" s="536" t="s">
        <v>97</v>
      </c>
      <c r="H230" s="537">
        <v>38</v>
      </c>
      <c r="I230" s="560"/>
      <c r="J230" s="356">
        <f t="shared" si="30"/>
        <v>0</v>
      </c>
      <c r="K230" s="535" t="s">
        <v>619</v>
      </c>
      <c r="L230" s="292"/>
      <c r="M230" s="561" t="s">
        <v>771</v>
      </c>
      <c r="N230" s="358" t="s">
        <v>2877</v>
      </c>
      <c r="P230" s="359">
        <f t="shared" si="31"/>
        <v>0</v>
      </c>
      <c r="Q230" s="359">
        <v>2.4000000000000001E-4</v>
      </c>
      <c r="R230" s="359">
        <f t="shared" si="32"/>
        <v>9.1199999999999996E-3</v>
      </c>
      <c r="S230" s="359">
        <v>0</v>
      </c>
      <c r="T230" s="359">
        <f t="shared" si="33"/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2874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2222</v>
      </c>
      <c r="BM230" s="361" t="s">
        <v>5095</v>
      </c>
    </row>
    <row r="231" spans="2:65" s="291" customFormat="1" ht="24.4" customHeight="1" x14ac:dyDescent="0.2">
      <c r="B231" s="355"/>
      <c r="C231" s="533" t="s">
        <v>4205</v>
      </c>
      <c r="D231" s="533" t="s">
        <v>516</v>
      </c>
      <c r="E231" s="534" t="s">
        <v>2548</v>
      </c>
      <c r="F231" s="535" t="s">
        <v>2549</v>
      </c>
      <c r="G231" s="536" t="s">
        <v>97</v>
      </c>
      <c r="H231" s="537">
        <v>3</v>
      </c>
      <c r="I231" s="560"/>
      <c r="J231" s="356">
        <f t="shared" si="30"/>
        <v>0</v>
      </c>
      <c r="K231" s="535" t="s">
        <v>619</v>
      </c>
      <c r="L231" s="292"/>
      <c r="M231" s="561" t="s">
        <v>771</v>
      </c>
      <c r="N231" s="358" t="s">
        <v>2877</v>
      </c>
      <c r="P231" s="359">
        <f t="shared" si="31"/>
        <v>0</v>
      </c>
      <c r="Q231" s="359">
        <v>1.72E-3</v>
      </c>
      <c r="R231" s="359">
        <f t="shared" si="32"/>
        <v>5.1599999999999997E-3</v>
      </c>
      <c r="S231" s="359">
        <v>0</v>
      </c>
      <c r="T231" s="359">
        <f t="shared" si="33"/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2874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2222</v>
      </c>
      <c r="BM231" s="361" t="s">
        <v>5096</v>
      </c>
    </row>
    <row r="232" spans="2:65" s="291" customFormat="1" ht="16.5" customHeight="1" x14ac:dyDescent="0.2">
      <c r="B232" s="355"/>
      <c r="C232" s="533" t="s">
        <v>4021</v>
      </c>
      <c r="D232" s="533" t="s">
        <v>516</v>
      </c>
      <c r="E232" s="534" t="s">
        <v>5031</v>
      </c>
      <c r="F232" s="535" t="s">
        <v>5077</v>
      </c>
      <c r="G232" s="536" t="s">
        <v>97</v>
      </c>
      <c r="H232" s="537">
        <v>19</v>
      </c>
      <c r="I232" s="560"/>
      <c r="J232" s="356">
        <f t="shared" si="30"/>
        <v>0</v>
      </c>
      <c r="K232" s="535" t="s">
        <v>619</v>
      </c>
      <c r="L232" s="292"/>
      <c r="M232" s="561" t="s">
        <v>771</v>
      </c>
      <c r="N232" s="358" t="s">
        <v>2877</v>
      </c>
      <c r="P232" s="359">
        <f t="shared" si="31"/>
        <v>0</v>
      </c>
      <c r="Q232" s="359">
        <v>1.8400000000000001E-3</v>
      </c>
      <c r="R232" s="359">
        <f t="shared" si="32"/>
        <v>3.4959999999999998E-2</v>
      </c>
      <c r="S232" s="359">
        <v>0</v>
      </c>
      <c r="T232" s="359">
        <f t="shared" si="33"/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2874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2222</v>
      </c>
      <c r="BM232" s="361" t="s">
        <v>5097</v>
      </c>
    </row>
    <row r="233" spans="2:65" s="291" customFormat="1" ht="16.5" customHeight="1" x14ac:dyDescent="0.2">
      <c r="B233" s="355"/>
      <c r="C233" s="533" t="s">
        <v>4068</v>
      </c>
      <c r="D233" s="533" t="s">
        <v>516</v>
      </c>
      <c r="E233" s="534" t="s">
        <v>2030</v>
      </c>
      <c r="F233" s="535" t="s">
        <v>2031</v>
      </c>
      <c r="G233" s="536" t="s">
        <v>99</v>
      </c>
      <c r="H233" s="537">
        <v>5</v>
      </c>
      <c r="I233" s="560"/>
      <c r="J233" s="356">
        <f t="shared" si="30"/>
        <v>0</v>
      </c>
      <c r="K233" s="535" t="s">
        <v>619</v>
      </c>
      <c r="L233" s="292"/>
      <c r="M233" s="561" t="s">
        <v>771</v>
      </c>
      <c r="N233" s="358" t="s">
        <v>2877</v>
      </c>
      <c r="P233" s="359">
        <f t="shared" si="31"/>
        <v>0</v>
      </c>
      <c r="Q233" s="359">
        <v>3.1E-4</v>
      </c>
      <c r="R233" s="359">
        <f t="shared" si="32"/>
        <v>1.5499999999999999E-3</v>
      </c>
      <c r="S233" s="359">
        <v>0</v>
      </c>
      <c r="T233" s="359">
        <f t="shared" si="33"/>
        <v>0</v>
      </c>
      <c r="U233" s="382" t="s">
        <v>771</v>
      </c>
      <c r="AR233" s="361" t="s">
        <v>2222</v>
      </c>
      <c r="AT233" s="361" t="s">
        <v>516</v>
      </c>
      <c r="AU233" s="361" t="s">
        <v>47</v>
      </c>
      <c r="AY233" s="284" t="s">
        <v>2874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2222</v>
      </c>
      <c r="BM233" s="361" t="s">
        <v>4455</v>
      </c>
    </row>
    <row r="234" spans="2:65" s="291" customFormat="1" ht="24.4" customHeight="1" x14ac:dyDescent="0.2">
      <c r="B234" s="355"/>
      <c r="C234" s="533" t="s">
        <v>4041</v>
      </c>
      <c r="D234" s="533" t="s">
        <v>516</v>
      </c>
      <c r="E234" s="534" t="s">
        <v>665</v>
      </c>
      <c r="F234" s="535" t="s">
        <v>1714</v>
      </c>
      <c r="G234" s="536" t="s">
        <v>150</v>
      </c>
      <c r="H234" s="537">
        <v>0.42799999999999999</v>
      </c>
      <c r="I234" s="560"/>
      <c r="J234" s="356">
        <f t="shared" si="30"/>
        <v>0</v>
      </c>
      <c r="K234" s="535" t="s">
        <v>519</v>
      </c>
      <c r="L234" s="292"/>
      <c r="M234" s="561" t="s">
        <v>771</v>
      </c>
      <c r="N234" s="358" t="s">
        <v>2877</v>
      </c>
      <c r="P234" s="359">
        <f t="shared" si="31"/>
        <v>0</v>
      </c>
      <c r="Q234" s="359">
        <v>0</v>
      </c>
      <c r="R234" s="359">
        <f t="shared" si="32"/>
        <v>0</v>
      </c>
      <c r="S234" s="359">
        <v>0</v>
      </c>
      <c r="T234" s="359">
        <f t="shared" si="33"/>
        <v>0</v>
      </c>
      <c r="U234" s="382" t="s">
        <v>771</v>
      </c>
      <c r="AR234" s="361" t="s">
        <v>2222</v>
      </c>
      <c r="AT234" s="361" t="s">
        <v>516</v>
      </c>
      <c r="AU234" s="361" t="s">
        <v>47</v>
      </c>
      <c r="AY234" s="284" t="s">
        <v>2874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2222</v>
      </c>
      <c r="BM234" s="361" t="s">
        <v>4456</v>
      </c>
    </row>
    <row r="235" spans="2:65" s="343" customFormat="1" ht="22.9" customHeight="1" x14ac:dyDescent="0.2">
      <c r="B235" s="344"/>
      <c r="D235" s="345" t="s">
        <v>514</v>
      </c>
      <c r="E235" s="353" t="s">
        <v>667</v>
      </c>
      <c r="F235" s="353" t="s">
        <v>668</v>
      </c>
      <c r="I235" s="468"/>
      <c r="J235" s="354">
        <f>BK235</f>
        <v>0</v>
      </c>
      <c r="L235" s="344"/>
      <c r="M235" s="348"/>
      <c r="P235" s="349">
        <f>SUM(P236:P238)</f>
        <v>0</v>
      </c>
      <c r="R235" s="349">
        <f>SUM(R236:R238)</f>
        <v>0.13520000000000001</v>
      </c>
      <c r="T235" s="349">
        <f>SUM(T236:T238)</f>
        <v>0</v>
      </c>
      <c r="U235" s="380"/>
      <c r="AR235" s="345" t="s">
        <v>47</v>
      </c>
      <c r="AT235" s="351" t="s">
        <v>514</v>
      </c>
      <c r="AU235" s="351" t="s">
        <v>45</v>
      </c>
      <c r="AY235" s="345" t="s">
        <v>2874</v>
      </c>
      <c r="BK235" s="352">
        <f>SUM(BK236:BK238)</f>
        <v>0</v>
      </c>
    </row>
    <row r="236" spans="2:65" s="291" customFormat="1" ht="33" customHeight="1" x14ac:dyDescent="0.2">
      <c r="B236" s="355"/>
      <c r="C236" s="533" t="s">
        <v>3973</v>
      </c>
      <c r="D236" s="533" t="s">
        <v>516</v>
      </c>
      <c r="E236" s="534" t="s">
        <v>669</v>
      </c>
      <c r="F236" s="535" t="s">
        <v>1715</v>
      </c>
      <c r="G236" s="536" t="s">
        <v>97</v>
      </c>
      <c r="H236" s="537">
        <v>6</v>
      </c>
      <c r="I236" s="560"/>
      <c r="J236" s="356">
        <f>ROUND(I236*H236,2)</f>
        <v>0</v>
      </c>
      <c r="K236" s="535" t="s">
        <v>519</v>
      </c>
      <c r="L236" s="292"/>
      <c r="M236" s="561" t="s">
        <v>771</v>
      </c>
      <c r="N236" s="358" t="s">
        <v>2877</v>
      </c>
      <c r="P236" s="359">
        <f>O236*H236</f>
        <v>0</v>
      </c>
      <c r="Q236" s="359">
        <v>1.6650000000000002E-2</v>
      </c>
      <c r="R236" s="359">
        <f>Q236*H236</f>
        <v>9.9900000000000017E-2</v>
      </c>
      <c r="S236" s="359">
        <v>0</v>
      </c>
      <c r="T236" s="359">
        <f>S236*H236</f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2874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2222</v>
      </c>
      <c r="BM236" s="361" t="s">
        <v>4457</v>
      </c>
    </row>
    <row r="237" spans="2:65" s="291" customFormat="1" ht="33" customHeight="1" x14ac:dyDescent="0.2">
      <c r="B237" s="355"/>
      <c r="C237" s="533" t="s">
        <v>3982</v>
      </c>
      <c r="D237" s="533" t="s">
        <v>516</v>
      </c>
      <c r="E237" s="534" t="s">
        <v>671</v>
      </c>
      <c r="F237" s="535" t="s">
        <v>1716</v>
      </c>
      <c r="G237" s="536" t="s">
        <v>97</v>
      </c>
      <c r="H237" s="537">
        <v>2</v>
      </c>
      <c r="I237" s="560"/>
      <c r="J237" s="356">
        <f>ROUND(I237*H237,2)</f>
        <v>0</v>
      </c>
      <c r="K237" s="535" t="s">
        <v>519</v>
      </c>
      <c r="L237" s="292"/>
      <c r="M237" s="561" t="s">
        <v>771</v>
      </c>
      <c r="N237" s="358" t="s">
        <v>2877</v>
      </c>
      <c r="P237" s="359">
        <f>O237*H237</f>
        <v>0</v>
      </c>
      <c r="Q237" s="359">
        <v>1.7649999999999999E-2</v>
      </c>
      <c r="R237" s="359">
        <f>Q237*H237</f>
        <v>3.5299999999999998E-2</v>
      </c>
      <c r="S237" s="359">
        <v>0</v>
      </c>
      <c r="T237" s="359">
        <f>S237*H237</f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2874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2222</v>
      </c>
      <c r="BM237" s="361" t="s">
        <v>4458</v>
      </c>
    </row>
    <row r="238" spans="2:65" s="291" customFormat="1" ht="24.4" customHeight="1" x14ac:dyDescent="0.2">
      <c r="B238" s="355"/>
      <c r="C238" s="533" t="s">
        <v>3970</v>
      </c>
      <c r="D238" s="533" t="s">
        <v>516</v>
      </c>
      <c r="E238" s="534" t="s">
        <v>673</v>
      </c>
      <c r="F238" s="535" t="s">
        <v>1717</v>
      </c>
      <c r="G238" s="536" t="s">
        <v>150</v>
      </c>
      <c r="H238" s="537">
        <v>0.2</v>
      </c>
      <c r="I238" s="560"/>
      <c r="J238" s="356">
        <f>ROUND(I238*H238,2)</f>
        <v>0</v>
      </c>
      <c r="K238" s="535" t="s">
        <v>519</v>
      </c>
      <c r="L238" s="292"/>
      <c r="M238" s="561" t="s">
        <v>771</v>
      </c>
      <c r="N238" s="358" t="s">
        <v>2877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2874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4459</v>
      </c>
    </row>
    <row r="239" spans="2:65" s="343" customFormat="1" ht="22.9" customHeight="1" x14ac:dyDescent="0.2">
      <c r="B239" s="344"/>
      <c r="D239" s="345" t="s">
        <v>514</v>
      </c>
      <c r="E239" s="353" t="s">
        <v>675</v>
      </c>
      <c r="F239" s="353" t="s">
        <v>676</v>
      </c>
      <c r="I239" s="468"/>
      <c r="J239" s="354">
        <f>BK239</f>
        <v>0</v>
      </c>
      <c r="L239" s="344"/>
      <c r="M239" s="348"/>
      <c r="P239" s="349">
        <f>P240</f>
        <v>0</v>
      </c>
      <c r="R239" s="349">
        <f>R240</f>
        <v>0</v>
      </c>
      <c r="T239" s="349">
        <f>T240</f>
        <v>0.03</v>
      </c>
      <c r="U239" s="380"/>
      <c r="AR239" s="345" t="s">
        <v>47</v>
      </c>
      <c r="AT239" s="351" t="s">
        <v>514</v>
      </c>
      <c r="AU239" s="351" t="s">
        <v>45</v>
      </c>
      <c r="AY239" s="345" t="s">
        <v>2874</v>
      </c>
      <c r="BK239" s="352">
        <f>BK240</f>
        <v>0</v>
      </c>
    </row>
    <row r="240" spans="2:65" s="291" customFormat="1" ht="24.4" customHeight="1" x14ac:dyDescent="0.2">
      <c r="B240" s="355"/>
      <c r="C240" s="533" t="s">
        <v>4032</v>
      </c>
      <c r="D240" s="533" t="s">
        <v>516</v>
      </c>
      <c r="E240" s="534" t="s">
        <v>677</v>
      </c>
      <c r="F240" s="535" t="s">
        <v>1718</v>
      </c>
      <c r="G240" s="536" t="s">
        <v>99</v>
      </c>
      <c r="H240" s="537">
        <v>5</v>
      </c>
      <c r="I240" s="560"/>
      <c r="J240" s="356">
        <f>ROUND(I240*H240,2)</f>
        <v>0</v>
      </c>
      <c r="K240" s="535" t="s">
        <v>519</v>
      </c>
      <c r="L240" s="292"/>
      <c r="M240" s="561" t="s">
        <v>771</v>
      </c>
      <c r="N240" s="358" t="s">
        <v>2877</v>
      </c>
      <c r="P240" s="359">
        <f>O240*H240</f>
        <v>0</v>
      </c>
      <c r="Q240" s="359">
        <v>0</v>
      </c>
      <c r="R240" s="359">
        <f>Q240*H240</f>
        <v>0</v>
      </c>
      <c r="S240" s="359">
        <v>6.0000000000000001E-3</v>
      </c>
      <c r="T240" s="359">
        <f>S240*H240</f>
        <v>0.03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2874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4460</v>
      </c>
    </row>
    <row r="241" spans="2:63" s="343" customFormat="1" ht="25.9" customHeight="1" x14ac:dyDescent="0.2">
      <c r="B241" s="344"/>
      <c r="D241" s="345" t="s">
        <v>514</v>
      </c>
      <c r="E241" s="346" t="s">
        <v>2032</v>
      </c>
      <c r="F241" s="346" t="s">
        <v>2033</v>
      </c>
      <c r="I241" s="468"/>
      <c r="J241" s="347">
        <f>BK241</f>
        <v>0</v>
      </c>
      <c r="L241" s="344"/>
      <c r="M241" s="348"/>
      <c r="P241" s="349">
        <f>P242</f>
        <v>0</v>
      </c>
      <c r="R241" s="349">
        <f>R242</f>
        <v>0</v>
      </c>
      <c r="T241" s="349">
        <f>T242</f>
        <v>0</v>
      </c>
      <c r="U241" s="380"/>
      <c r="AR241" s="345" t="s">
        <v>51</v>
      </c>
      <c r="AT241" s="351" t="s">
        <v>514</v>
      </c>
      <c r="AU241" s="351" t="s">
        <v>2873</v>
      </c>
      <c r="AY241" s="345" t="s">
        <v>2874</v>
      </c>
      <c r="BK241" s="352">
        <f>BK242</f>
        <v>0</v>
      </c>
    </row>
    <row r="242" spans="2:63" s="343" customFormat="1" ht="22.9" customHeight="1" x14ac:dyDescent="0.2">
      <c r="B242" s="344"/>
      <c r="D242" s="345" t="s">
        <v>514</v>
      </c>
      <c r="E242" s="353" t="s">
        <v>2034</v>
      </c>
      <c r="F242" s="353" t="s">
        <v>2035</v>
      </c>
      <c r="I242" s="468"/>
      <c r="J242" s="354">
        <f>BK242</f>
        <v>0</v>
      </c>
      <c r="L242" s="344"/>
      <c r="M242" s="384"/>
      <c r="N242" s="385"/>
      <c r="O242" s="385"/>
      <c r="P242" s="386">
        <v>0</v>
      </c>
      <c r="Q242" s="385"/>
      <c r="R242" s="386">
        <v>0</v>
      </c>
      <c r="S242" s="385"/>
      <c r="T242" s="386">
        <v>0</v>
      </c>
      <c r="U242" s="387"/>
      <c r="AR242" s="345" t="s">
        <v>51</v>
      </c>
      <c r="AT242" s="351" t="s">
        <v>514</v>
      </c>
      <c r="AU242" s="351" t="s">
        <v>45</v>
      </c>
      <c r="AY242" s="345" t="s">
        <v>2874</v>
      </c>
      <c r="BK242" s="352">
        <v>0</v>
      </c>
    </row>
    <row r="243" spans="2:63" s="291" customFormat="1" ht="7.15" customHeight="1" x14ac:dyDescent="0.2">
      <c r="B243" s="312"/>
      <c r="C243" s="313"/>
      <c r="D243" s="313"/>
      <c r="E243" s="313"/>
      <c r="F243" s="313"/>
      <c r="G243" s="313"/>
      <c r="H243" s="313"/>
      <c r="I243" s="313"/>
      <c r="J243" s="313"/>
      <c r="K243" s="313"/>
      <c r="L243" s="292"/>
    </row>
    <row r="244" spans="2:63" ht="12.75" x14ac:dyDescent="0.2"/>
    <row r="245" spans="2:63" ht="12.75" x14ac:dyDescent="0.2"/>
    <row r="246" spans="2:63" ht="12.75" x14ac:dyDescent="0.2"/>
    <row r="247" spans="2:63" ht="12.75" x14ac:dyDescent="0.2"/>
    <row r="248" spans="2:63" ht="12.75" x14ac:dyDescent="0.2"/>
    <row r="249" spans="2:63" ht="12.75" x14ac:dyDescent="0.2"/>
    <row r="250" spans="2:63" ht="12.75" x14ac:dyDescent="0.2"/>
    <row r="251" spans="2:63" ht="12.75" x14ac:dyDescent="0.2"/>
    <row r="252" spans="2:63" ht="12.75" x14ac:dyDescent="0.2"/>
    <row r="253" spans="2:63" ht="12.75" x14ac:dyDescent="0.2"/>
    <row r="254" spans="2:63" ht="12.75" x14ac:dyDescent="0.2"/>
    <row r="255" spans="2:63" ht="12.75" x14ac:dyDescent="0.2"/>
    <row r="256" spans="2:63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122:H122"/>
    <mergeCell ref="E124:H124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4461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4919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4462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 t="s">
        <v>4920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ROUND(J127,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ROUND((SUM(BE127:BE192)),  2)</f>
        <v>0</v>
      </c>
      <c r="I33" s="304">
        <v>0.21</v>
      </c>
      <c r="J33" s="303">
        <f>ROUND(((SUM(BE127:BE192))*I33),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ROUND((SUM(BF127:BF192)),  2)</f>
        <v>0</v>
      </c>
      <c r="I34" s="304">
        <v>0.15</v>
      </c>
      <c r="J34" s="303">
        <f>ROUND(((SUM(BF127:BF192))*I34),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ROUND((SUM(BG127:BG192)),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ROUND((SUM(BH127:BH192)),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ROUND((SUM(BI127:BI192)),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5061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SO03 Přístavba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D.103.05 - Ústřední_vytápění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5004</v>
      </c>
      <c r="F92" s="293" t="str">
        <f>IF(E18="","",E18)</f>
        <v>Vyplň údaj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J127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J128</f>
        <v>0</v>
      </c>
      <c r="L97" s="320"/>
    </row>
    <row r="98" spans="2:12" s="324" customFormat="1" ht="19.899999999999999" hidden="1" customHeight="1" x14ac:dyDescent="0.2">
      <c r="B98" s="325"/>
      <c r="D98" s="326" t="s">
        <v>3680</v>
      </c>
      <c r="E98" s="327"/>
      <c r="F98" s="327"/>
      <c r="G98" s="327"/>
      <c r="H98" s="327"/>
      <c r="I98" s="327"/>
      <c r="J98" s="328">
        <f>J129</f>
        <v>0</v>
      </c>
      <c r="L98" s="325"/>
    </row>
    <row r="99" spans="2:12" s="324" customFormat="1" ht="19.899999999999999" hidden="1" customHeight="1" x14ac:dyDescent="0.2">
      <c r="B99" s="325"/>
      <c r="D99" s="326" t="s">
        <v>3682</v>
      </c>
      <c r="E99" s="327"/>
      <c r="F99" s="327"/>
      <c r="G99" s="327"/>
      <c r="H99" s="327"/>
      <c r="I99" s="327"/>
      <c r="J99" s="328">
        <f>J132</f>
        <v>0</v>
      </c>
      <c r="L99" s="325"/>
    </row>
    <row r="100" spans="2:12" s="324" customFormat="1" ht="19.899999999999999" hidden="1" customHeight="1" x14ac:dyDescent="0.2">
      <c r="B100" s="325"/>
      <c r="D100" s="326" t="s">
        <v>3683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3918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3684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3685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3919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3920</v>
      </c>
      <c r="E105" s="327"/>
      <c r="F105" s="327"/>
      <c r="G105" s="327"/>
      <c r="H105" s="327"/>
      <c r="I105" s="327"/>
      <c r="J105" s="328">
        <f>J163</f>
        <v>0</v>
      </c>
      <c r="L105" s="325"/>
    </row>
    <row r="106" spans="2:12" s="324" customFormat="1" ht="19.899999999999999" hidden="1" customHeight="1" x14ac:dyDescent="0.2">
      <c r="B106" s="325"/>
      <c r="D106" s="326" t="s">
        <v>3921</v>
      </c>
      <c r="E106" s="327"/>
      <c r="F106" s="327"/>
      <c r="G106" s="327"/>
      <c r="H106" s="327"/>
      <c r="I106" s="327"/>
      <c r="J106" s="328">
        <f>J171</f>
        <v>0</v>
      </c>
      <c r="L106" s="325"/>
    </row>
    <row r="107" spans="2:12" s="319" customFormat="1" ht="25.15" hidden="1" customHeight="1" x14ac:dyDescent="0.2">
      <c r="B107" s="320"/>
      <c r="D107" s="321" t="s">
        <v>3922</v>
      </c>
      <c r="E107" s="322"/>
      <c r="F107" s="322"/>
      <c r="G107" s="322"/>
      <c r="H107" s="322"/>
      <c r="I107" s="322"/>
      <c r="J107" s="323">
        <f>J191</f>
        <v>0</v>
      </c>
      <c r="L107" s="320"/>
    </row>
    <row r="108" spans="2:12" s="291" customFormat="1" ht="21.95" hidden="1" customHeight="1" x14ac:dyDescent="0.2">
      <c r="B108" s="292"/>
      <c r="L108" s="292"/>
    </row>
    <row r="109" spans="2:12" s="291" customFormat="1" ht="7.15" hidden="1" customHeight="1" x14ac:dyDescent="0.2">
      <c r="B109" s="312"/>
      <c r="C109" s="313"/>
      <c r="D109" s="313"/>
      <c r="E109" s="313"/>
      <c r="F109" s="313"/>
      <c r="G109" s="313"/>
      <c r="H109" s="313"/>
      <c r="I109" s="313"/>
      <c r="J109" s="313"/>
      <c r="K109" s="313"/>
      <c r="L109" s="292"/>
    </row>
    <row r="110" spans="2:12" ht="12.75" hidden="1" x14ac:dyDescent="0.2"/>
    <row r="111" spans="2:12" ht="12.75" hidden="1" x14ac:dyDescent="0.2"/>
    <row r="112" spans="2:12" ht="12.75" hidden="1" x14ac:dyDescent="0.2"/>
    <row r="113" spans="2:63" s="291" customFormat="1" ht="7.15" customHeight="1" x14ac:dyDescent="0.2">
      <c r="B113" s="314"/>
      <c r="C113" s="315"/>
      <c r="D113" s="315"/>
      <c r="E113" s="315"/>
      <c r="F113" s="315"/>
      <c r="G113" s="315"/>
      <c r="H113" s="315"/>
      <c r="I113" s="315"/>
      <c r="J113" s="315"/>
      <c r="K113" s="315"/>
      <c r="L113" s="292"/>
    </row>
    <row r="114" spans="2:63" s="291" customFormat="1" ht="25.15" customHeight="1" x14ac:dyDescent="0.2">
      <c r="B114" s="292"/>
      <c r="C114" s="288" t="s">
        <v>3691</v>
      </c>
      <c r="L114" s="292"/>
    </row>
    <row r="115" spans="2:63" s="291" customFormat="1" ht="7.15" customHeight="1" x14ac:dyDescent="0.2">
      <c r="B115" s="292"/>
      <c r="L115" s="292"/>
    </row>
    <row r="116" spans="2:63" s="291" customFormat="1" ht="12" customHeight="1" x14ac:dyDescent="0.2">
      <c r="B116" s="292"/>
      <c r="C116" s="290" t="s">
        <v>2</v>
      </c>
      <c r="L116" s="292"/>
    </row>
    <row r="117" spans="2:63" s="291" customFormat="1" ht="16.5" customHeight="1" x14ac:dyDescent="0.2">
      <c r="B117" s="292"/>
      <c r="E117" s="665" t="str">
        <f>E7</f>
        <v>CTIV Kyjov - SO03 Přístavba</v>
      </c>
      <c r="F117" s="666"/>
      <c r="G117" s="666"/>
      <c r="H117" s="666"/>
      <c r="L117" s="292"/>
    </row>
    <row r="118" spans="2:63" s="291" customFormat="1" ht="12" customHeight="1" x14ac:dyDescent="0.2">
      <c r="B118" s="292"/>
      <c r="C118" s="290" t="s">
        <v>3655</v>
      </c>
      <c r="L118" s="292"/>
    </row>
    <row r="119" spans="2:63" s="291" customFormat="1" ht="16.5" customHeight="1" x14ac:dyDescent="0.2">
      <c r="B119" s="292"/>
      <c r="E119" s="663" t="str">
        <f>E9</f>
        <v>D.103.05 - Ústřední_vytápění</v>
      </c>
      <c r="F119" s="664"/>
      <c r="G119" s="664"/>
      <c r="H119" s="664"/>
      <c r="L119" s="292"/>
    </row>
    <row r="120" spans="2:63" s="291" customFormat="1" ht="7.15" customHeight="1" x14ac:dyDescent="0.2">
      <c r="B120" s="292"/>
      <c r="L120" s="292"/>
    </row>
    <row r="121" spans="2:63" s="291" customFormat="1" ht="12" customHeight="1" x14ac:dyDescent="0.2">
      <c r="B121" s="292"/>
      <c r="C121" s="290" t="s">
        <v>3659</v>
      </c>
      <c r="F121" s="293" t="str">
        <f>F12</f>
        <v xml:space="preserve"> </v>
      </c>
      <c r="I121" s="290" t="s">
        <v>3660</v>
      </c>
      <c r="J121" s="294"/>
      <c r="L121" s="292"/>
    </row>
    <row r="122" spans="2:63" s="291" customFormat="1" ht="7.15" customHeight="1" x14ac:dyDescent="0.2">
      <c r="B122" s="292"/>
      <c r="L122" s="292"/>
    </row>
    <row r="123" spans="2:63" s="291" customFormat="1" ht="15.4" customHeight="1" x14ac:dyDescent="0.2">
      <c r="B123" s="292"/>
      <c r="C123" s="290" t="s">
        <v>3661</v>
      </c>
      <c r="F123" s="293" t="str">
        <f>E15</f>
        <v xml:space="preserve"> </v>
      </c>
      <c r="I123" s="290" t="s">
        <v>8</v>
      </c>
      <c r="J123" s="297" t="str">
        <f>E21</f>
        <v xml:space="preserve"> </v>
      </c>
      <c r="L123" s="292"/>
    </row>
    <row r="124" spans="2:63" s="291" customFormat="1" ht="15.4" customHeight="1" x14ac:dyDescent="0.2">
      <c r="B124" s="292"/>
      <c r="C124" s="290" t="s">
        <v>5004</v>
      </c>
      <c r="F124" s="293" t="str">
        <f>IF(E18="","",E18)</f>
        <v>Vyplň údaj</v>
      </c>
      <c r="I124" s="290" t="s">
        <v>3663</v>
      </c>
      <c r="J124" s="297" t="str">
        <f>E24</f>
        <v xml:space="preserve"> </v>
      </c>
      <c r="L124" s="292"/>
    </row>
    <row r="125" spans="2:63" s="291" customFormat="1" ht="10.5" customHeight="1" x14ac:dyDescent="0.2">
      <c r="B125" s="292"/>
      <c r="L125" s="292"/>
    </row>
    <row r="126" spans="2:63" s="329" customFormat="1" ht="29.25" customHeight="1" x14ac:dyDescent="0.2">
      <c r="B126" s="330"/>
      <c r="C126" s="331" t="s">
        <v>3692</v>
      </c>
      <c r="D126" s="332" t="s">
        <v>3693</v>
      </c>
      <c r="E126" s="332" t="s">
        <v>3694</v>
      </c>
      <c r="F126" s="332" t="s">
        <v>1646</v>
      </c>
      <c r="G126" s="332" t="s">
        <v>94</v>
      </c>
      <c r="H126" s="332" t="s">
        <v>95</v>
      </c>
      <c r="I126" s="332" t="s">
        <v>3695</v>
      </c>
      <c r="J126" s="332" t="s">
        <v>3675</v>
      </c>
      <c r="K126" s="333" t="s">
        <v>512</v>
      </c>
      <c r="L126" s="330"/>
      <c r="M126" s="334" t="s">
        <v>771</v>
      </c>
      <c r="N126" s="335" t="s">
        <v>109</v>
      </c>
      <c r="O126" s="335" t="s">
        <v>3696</v>
      </c>
      <c r="P126" s="335" t="s">
        <v>3697</v>
      </c>
      <c r="Q126" s="335" t="s">
        <v>3698</v>
      </c>
      <c r="R126" s="335" t="s">
        <v>3699</v>
      </c>
      <c r="S126" s="335" t="s">
        <v>3700</v>
      </c>
      <c r="T126" s="335" t="s">
        <v>3701</v>
      </c>
      <c r="U126" s="336" t="s">
        <v>120</v>
      </c>
    </row>
    <row r="127" spans="2:63" s="291" customFormat="1" ht="22.9" customHeight="1" x14ac:dyDescent="0.25">
      <c r="B127" s="292"/>
      <c r="C127" s="337" t="s">
        <v>2871</v>
      </c>
      <c r="J127" s="338">
        <f>BK127</f>
        <v>0</v>
      </c>
      <c r="L127" s="292"/>
      <c r="M127" s="339"/>
      <c r="N127" s="298"/>
      <c r="O127" s="298"/>
      <c r="P127" s="340">
        <f>P128+P146+P191</f>
        <v>0</v>
      </c>
      <c r="Q127" s="298"/>
      <c r="R127" s="340">
        <f>R128+R146+R191</f>
        <v>8.9009999999999998</v>
      </c>
      <c r="S127" s="298"/>
      <c r="T127" s="340">
        <f>T128+T146+T191</f>
        <v>12.606399999999999</v>
      </c>
      <c r="U127" s="379"/>
      <c r="AT127" s="284" t="s">
        <v>514</v>
      </c>
      <c r="AU127" s="284" t="s">
        <v>2872</v>
      </c>
      <c r="BK127" s="342">
        <f>BK128+BK146+BK191</f>
        <v>0</v>
      </c>
    </row>
    <row r="128" spans="2:63" s="343" customFormat="1" ht="25.9" customHeight="1" x14ac:dyDescent="0.2">
      <c r="B128" s="344"/>
      <c r="D128" s="345" t="s">
        <v>514</v>
      </c>
      <c r="E128" s="346" t="s">
        <v>13</v>
      </c>
      <c r="F128" s="346" t="s">
        <v>515</v>
      </c>
      <c r="I128" s="468"/>
      <c r="J128" s="347">
        <f>BK128</f>
        <v>0</v>
      </c>
      <c r="L128" s="344"/>
      <c r="M128" s="348"/>
      <c r="P128" s="349">
        <f>P129+P132+P137+P144</f>
        <v>0</v>
      </c>
      <c r="R128" s="349">
        <f>R129+R132+R137+R144</f>
        <v>6.6618599999999999</v>
      </c>
      <c r="T128" s="349">
        <f>T129+T132+T137+T144</f>
        <v>9.363999999999999</v>
      </c>
      <c r="U128" s="380"/>
      <c r="AR128" s="345" t="s">
        <v>45</v>
      </c>
      <c r="AT128" s="351" t="s">
        <v>514</v>
      </c>
      <c r="AU128" s="351" t="s">
        <v>2873</v>
      </c>
      <c r="AY128" s="345" t="s">
        <v>2874</v>
      </c>
      <c r="BK128" s="352">
        <f>BK129+BK132+BK137+BK144</f>
        <v>0</v>
      </c>
    </row>
    <row r="129" spans="2:65" s="343" customFormat="1" ht="22.9" customHeight="1" x14ac:dyDescent="0.2">
      <c r="B129" s="344"/>
      <c r="D129" s="345" t="s">
        <v>514</v>
      </c>
      <c r="E129" s="353" t="s">
        <v>55</v>
      </c>
      <c r="F129" s="353" t="s">
        <v>524</v>
      </c>
      <c r="I129" s="468"/>
      <c r="J129" s="354">
        <f>BK129</f>
        <v>0</v>
      </c>
      <c r="L129" s="344"/>
      <c r="M129" s="348"/>
      <c r="P129" s="349">
        <f>SUM(P130:P131)</f>
        <v>0</v>
      </c>
      <c r="R129" s="349">
        <f>SUM(R130:R131)</f>
        <v>6.6618599999999999</v>
      </c>
      <c r="T129" s="349">
        <f>SUM(T130:T131)</f>
        <v>0</v>
      </c>
      <c r="U129" s="380"/>
      <c r="AR129" s="345" t="s">
        <v>45</v>
      </c>
      <c r="AT129" s="351" t="s">
        <v>514</v>
      </c>
      <c r="AU129" s="351" t="s">
        <v>45</v>
      </c>
      <c r="AY129" s="345" t="s">
        <v>2874</v>
      </c>
      <c r="BK129" s="352">
        <f>SUM(BK130:BK131)</f>
        <v>0</v>
      </c>
    </row>
    <row r="130" spans="2:65" s="291" customFormat="1" ht="21.75" customHeight="1" x14ac:dyDescent="0.2">
      <c r="B130" s="355"/>
      <c r="C130" s="533" t="s">
        <v>45</v>
      </c>
      <c r="D130" s="533" t="s">
        <v>516</v>
      </c>
      <c r="E130" s="534" t="s">
        <v>525</v>
      </c>
      <c r="F130" s="535" t="s">
        <v>1650</v>
      </c>
      <c r="G130" s="536" t="s">
        <v>158</v>
      </c>
      <c r="H130" s="537">
        <v>99</v>
      </c>
      <c r="I130" s="560"/>
      <c r="J130" s="356">
        <f>ROUND(I130*H130,2)</f>
        <v>0</v>
      </c>
      <c r="K130" s="535" t="s">
        <v>523</v>
      </c>
      <c r="L130" s="292"/>
      <c r="M130" s="561" t="s">
        <v>771</v>
      </c>
      <c r="N130" s="358" t="s">
        <v>2877</v>
      </c>
      <c r="P130" s="359">
        <f>O130*H130</f>
        <v>0</v>
      </c>
      <c r="Q130" s="359">
        <v>0.04</v>
      </c>
      <c r="R130" s="359">
        <f>Q130*H130</f>
        <v>3.96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2874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4463</v>
      </c>
    </row>
    <row r="131" spans="2:65" s="291" customFormat="1" ht="24.4" customHeight="1" x14ac:dyDescent="0.2">
      <c r="B131" s="355"/>
      <c r="C131" s="533" t="s">
        <v>47</v>
      </c>
      <c r="D131" s="533" t="s">
        <v>516</v>
      </c>
      <c r="E131" s="534" t="s">
        <v>526</v>
      </c>
      <c r="F131" s="535" t="s">
        <v>1651</v>
      </c>
      <c r="G131" s="536" t="s">
        <v>158</v>
      </c>
      <c r="H131" s="537">
        <v>147</v>
      </c>
      <c r="I131" s="560"/>
      <c r="J131" s="356">
        <f>ROUND(I131*H131,2)</f>
        <v>0</v>
      </c>
      <c r="K131" s="535" t="s">
        <v>523</v>
      </c>
      <c r="L131" s="292"/>
      <c r="M131" s="561" t="s">
        <v>771</v>
      </c>
      <c r="N131" s="358" t="s">
        <v>2877</v>
      </c>
      <c r="P131" s="359">
        <f>O131*H131</f>
        <v>0</v>
      </c>
      <c r="Q131" s="359">
        <v>1.8380000000000001E-2</v>
      </c>
      <c r="R131" s="359">
        <f>Q131*H131</f>
        <v>2.7018599999999999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4464</v>
      </c>
    </row>
    <row r="132" spans="2:65" s="343" customFormat="1" ht="22.9" customHeight="1" x14ac:dyDescent="0.2">
      <c r="B132" s="344"/>
      <c r="D132" s="345" t="s">
        <v>514</v>
      </c>
      <c r="E132" s="353" t="s">
        <v>57</v>
      </c>
      <c r="F132" s="353" t="s">
        <v>531</v>
      </c>
      <c r="I132" s="468"/>
      <c r="J132" s="354">
        <f>BK132</f>
        <v>0</v>
      </c>
      <c r="L132" s="344"/>
      <c r="M132" s="348"/>
      <c r="P132" s="349">
        <f>SUM(P133:P136)</f>
        <v>0</v>
      </c>
      <c r="R132" s="349">
        <f>SUM(R133:R136)</f>
        <v>0</v>
      </c>
      <c r="T132" s="349">
        <f>SUM(T133:T136)</f>
        <v>9.363999999999999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2874</v>
      </c>
      <c r="BK132" s="352">
        <f>SUM(BK133:BK136)</f>
        <v>0</v>
      </c>
    </row>
    <row r="133" spans="2:65" s="291" customFormat="1" ht="24.4" customHeight="1" x14ac:dyDescent="0.2">
      <c r="B133" s="355"/>
      <c r="C133" s="533" t="s">
        <v>3879</v>
      </c>
      <c r="D133" s="533" t="s">
        <v>516</v>
      </c>
      <c r="E133" s="534" t="s">
        <v>1005</v>
      </c>
      <c r="F133" s="535" t="s">
        <v>2036</v>
      </c>
      <c r="G133" s="536" t="s">
        <v>99</v>
      </c>
      <c r="H133" s="537">
        <v>10</v>
      </c>
      <c r="I133" s="560"/>
      <c r="J133" s="356">
        <f>ROUND(I133*H133,2)</f>
        <v>0</v>
      </c>
      <c r="K133" s="535" t="s">
        <v>619</v>
      </c>
      <c r="L133" s="292"/>
      <c r="M133" s="561" t="s">
        <v>771</v>
      </c>
      <c r="N133" s="358" t="s">
        <v>2877</v>
      </c>
      <c r="P133" s="359">
        <f>O133*H133</f>
        <v>0</v>
      </c>
      <c r="Q133" s="359">
        <v>0</v>
      </c>
      <c r="R133" s="359">
        <f>Q133*H133</f>
        <v>0</v>
      </c>
      <c r="S133" s="359">
        <v>2.5000000000000001E-2</v>
      </c>
      <c r="T133" s="359">
        <f>S133*H133</f>
        <v>0.25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2874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4465</v>
      </c>
    </row>
    <row r="134" spans="2:65" s="291" customFormat="1" ht="24.4" customHeight="1" x14ac:dyDescent="0.2">
      <c r="B134" s="355"/>
      <c r="C134" s="533" t="s">
        <v>49</v>
      </c>
      <c r="D134" s="533" t="s">
        <v>516</v>
      </c>
      <c r="E134" s="534" t="s">
        <v>679</v>
      </c>
      <c r="F134" s="535" t="s">
        <v>1719</v>
      </c>
      <c r="G134" s="536" t="s">
        <v>99</v>
      </c>
      <c r="H134" s="537">
        <v>9</v>
      </c>
      <c r="I134" s="560"/>
      <c r="J134" s="356">
        <f>ROUND(I134*H134,2)</f>
        <v>0</v>
      </c>
      <c r="K134" s="535" t="s">
        <v>523</v>
      </c>
      <c r="L134" s="292"/>
      <c r="M134" s="561" t="s">
        <v>771</v>
      </c>
      <c r="N134" s="358" t="s">
        <v>2877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0.48599999999999999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4467</v>
      </c>
    </row>
    <row r="135" spans="2:65" s="291" customFormat="1" ht="24.4" customHeight="1" x14ac:dyDescent="0.2">
      <c r="B135" s="355"/>
      <c r="C135" s="533" t="s">
        <v>51</v>
      </c>
      <c r="D135" s="533" t="s">
        <v>516</v>
      </c>
      <c r="E135" s="534" t="s">
        <v>1720</v>
      </c>
      <c r="F135" s="535" t="s">
        <v>1721</v>
      </c>
      <c r="G135" s="536" t="s">
        <v>99</v>
      </c>
      <c r="H135" s="537">
        <v>12</v>
      </c>
      <c r="I135" s="560"/>
      <c r="J135" s="356">
        <f>ROUND(I135*H135,2)</f>
        <v>0</v>
      </c>
      <c r="K135" s="535" t="s">
        <v>619</v>
      </c>
      <c r="L135" s="292"/>
      <c r="M135" s="561" t="s">
        <v>771</v>
      </c>
      <c r="N135" s="358" t="s">
        <v>2877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0.8879999999999999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2874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4468</v>
      </c>
    </row>
    <row r="136" spans="2:65" s="291" customFormat="1" ht="24.4" customHeight="1" x14ac:dyDescent="0.2">
      <c r="B136" s="355"/>
      <c r="C136" s="533" t="s">
        <v>53</v>
      </c>
      <c r="D136" s="533" t="s">
        <v>516</v>
      </c>
      <c r="E136" s="534" t="s">
        <v>534</v>
      </c>
      <c r="F136" s="535" t="s">
        <v>1658</v>
      </c>
      <c r="G136" s="536" t="s">
        <v>223</v>
      </c>
      <c r="H136" s="537">
        <v>430</v>
      </c>
      <c r="I136" s="560"/>
      <c r="J136" s="356">
        <f>ROUND(I136*H136,2)</f>
        <v>0</v>
      </c>
      <c r="K136" s="535" t="s">
        <v>519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7.7399999999999993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4469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2874</v>
      </c>
      <c r="BK137" s="352">
        <f>SUM(BK138:BK143)</f>
        <v>0</v>
      </c>
    </row>
    <row r="138" spans="2:65" s="291" customFormat="1" ht="16.5" customHeight="1" x14ac:dyDescent="0.2">
      <c r="B138" s="355"/>
      <c r="C138" s="533" t="s">
        <v>55</v>
      </c>
      <c r="D138" s="533" t="s">
        <v>516</v>
      </c>
      <c r="E138" s="534" t="s">
        <v>538</v>
      </c>
      <c r="F138" s="535" t="s">
        <v>1660</v>
      </c>
      <c r="G138" s="536" t="s">
        <v>150</v>
      </c>
      <c r="H138" s="537">
        <v>8.1590000000000007</v>
      </c>
      <c r="I138" s="560"/>
      <c r="J138" s="356">
        <f t="shared" ref="J138:J143" si="0">ROUND(I138*H138,2)</f>
        <v>0</v>
      </c>
      <c r="K138" s="535" t="s">
        <v>523</v>
      </c>
      <c r="L138" s="292"/>
      <c r="M138" s="561" t="s">
        <v>771</v>
      </c>
      <c r="N138" s="358" t="s">
        <v>2877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4470</v>
      </c>
    </row>
    <row r="139" spans="2:65" s="291" customFormat="1" ht="33" customHeight="1" x14ac:dyDescent="0.2">
      <c r="B139" s="355"/>
      <c r="C139" s="533" t="s">
        <v>2894</v>
      </c>
      <c r="D139" s="533" t="s">
        <v>516</v>
      </c>
      <c r="E139" s="534" t="s">
        <v>539</v>
      </c>
      <c r="F139" s="535" t="s">
        <v>1661</v>
      </c>
      <c r="G139" s="536" t="s">
        <v>150</v>
      </c>
      <c r="H139" s="537">
        <v>8.1590000000000007</v>
      </c>
      <c r="I139" s="560"/>
      <c r="J139" s="356">
        <f t="shared" si="0"/>
        <v>0</v>
      </c>
      <c r="K139" s="535" t="s">
        <v>519</v>
      </c>
      <c r="L139" s="292"/>
      <c r="M139" s="561" t="s">
        <v>771</v>
      </c>
      <c r="N139" s="358" t="s">
        <v>2877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2874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4471</v>
      </c>
    </row>
    <row r="140" spans="2:65" s="291" customFormat="1" ht="33" customHeight="1" x14ac:dyDescent="0.2">
      <c r="B140" s="355"/>
      <c r="C140" s="533" t="s">
        <v>527</v>
      </c>
      <c r="D140" s="533" t="s">
        <v>516</v>
      </c>
      <c r="E140" s="534" t="s">
        <v>541</v>
      </c>
      <c r="F140" s="535" t="s">
        <v>1662</v>
      </c>
      <c r="G140" s="536" t="s">
        <v>150</v>
      </c>
      <c r="H140" s="537">
        <v>32.636000000000003</v>
      </c>
      <c r="I140" s="560"/>
      <c r="J140" s="356">
        <f t="shared" si="0"/>
        <v>0</v>
      </c>
      <c r="K140" s="535" t="s">
        <v>519</v>
      </c>
      <c r="L140" s="292"/>
      <c r="M140" s="561" t="s">
        <v>771</v>
      </c>
      <c r="N140" s="358" t="s">
        <v>2877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2874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4472</v>
      </c>
    </row>
    <row r="141" spans="2:65" s="291" customFormat="1" ht="24.4" customHeight="1" x14ac:dyDescent="0.2">
      <c r="B141" s="355"/>
      <c r="C141" s="533" t="s">
        <v>57</v>
      </c>
      <c r="D141" s="533" t="s">
        <v>516</v>
      </c>
      <c r="E141" s="534" t="s">
        <v>543</v>
      </c>
      <c r="F141" s="535" t="s">
        <v>1663</v>
      </c>
      <c r="G141" s="536" t="s">
        <v>150</v>
      </c>
      <c r="H141" s="537">
        <v>8.1590000000000007</v>
      </c>
      <c r="I141" s="560"/>
      <c r="J141" s="356">
        <f t="shared" si="0"/>
        <v>0</v>
      </c>
      <c r="K141" s="535" t="s">
        <v>523</v>
      </c>
      <c r="L141" s="292"/>
      <c r="M141" s="561" t="s">
        <v>771</v>
      </c>
      <c r="N141" s="358" t="s">
        <v>2877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2874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4473</v>
      </c>
    </row>
    <row r="142" spans="2:65" s="291" customFormat="1" ht="24.4" customHeight="1" x14ac:dyDescent="0.2">
      <c r="B142" s="355"/>
      <c r="C142" s="533" t="s">
        <v>471</v>
      </c>
      <c r="D142" s="533" t="s">
        <v>516</v>
      </c>
      <c r="E142" s="534" t="s">
        <v>544</v>
      </c>
      <c r="F142" s="535" t="s">
        <v>1664</v>
      </c>
      <c r="G142" s="536" t="s">
        <v>150</v>
      </c>
      <c r="H142" s="537">
        <v>244.761</v>
      </c>
      <c r="I142" s="560"/>
      <c r="J142" s="356">
        <f t="shared" si="0"/>
        <v>0</v>
      </c>
      <c r="K142" s="535" t="s">
        <v>523</v>
      </c>
      <c r="L142" s="292"/>
      <c r="M142" s="561" t="s">
        <v>771</v>
      </c>
      <c r="N142" s="358" t="s">
        <v>2877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2874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4474</v>
      </c>
    </row>
    <row r="143" spans="2:65" s="291" customFormat="1" ht="21.75" customHeight="1" x14ac:dyDescent="0.2">
      <c r="B143" s="355"/>
      <c r="C143" s="533" t="s">
        <v>2218</v>
      </c>
      <c r="D143" s="533" t="s">
        <v>516</v>
      </c>
      <c r="E143" s="534" t="s">
        <v>545</v>
      </c>
      <c r="F143" s="535" t="s">
        <v>546</v>
      </c>
      <c r="G143" s="536" t="s">
        <v>150</v>
      </c>
      <c r="H143" s="537">
        <v>8.1590000000000007</v>
      </c>
      <c r="I143" s="560"/>
      <c r="J143" s="356">
        <f t="shared" si="0"/>
        <v>0</v>
      </c>
      <c r="K143" s="535" t="s">
        <v>771</v>
      </c>
      <c r="L143" s="292"/>
      <c r="M143" s="561" t="s">
        <v>771</v>
      </c>
      <c r="N143" s="358" t="s">
        <v>2877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4475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2874</v>
      </c>
      <c r="BK144" s="352">
        <f>BK145</f>
        <v>0</v>
      </c>
    </row>
    <row r="145" spans="2:65" s="291" customFormat="1" ht="16.5" customHeight="1" x14ac:dyDescent="0.2">
      <c r="B145" s="355"/>
      <c r="C145" s="533" t="s">
        <v>2219</v>
      </c>
      <c r="D145" s="533" t="s">
        <v>516</v>
      </c>
      <c r="E145" s="534" t="s">
        <v>682</v>
      </c>
      <c r="F145" s="535" t="s">
        <v>1722</v>
      </c>
      <c r="G145" s="536" t="s">
        <v>150</v>
      </c>
      <c r="H145" s="537">
        <v>6.665</v>
      </c>
      <c r="I145" s="560"/>
      <c r="J145" s="356">
        <f>ROUND(I145*H145,2)</f>
        <v>0</v>
      </c>
      <c r="K145" s="535" t="s">
        <v>523</v>
      </c>
      <c r="L145" s="292"/>
      <c r="M145" s="561" t="s">
        <v>771</v>
      </c>
      <c r="N145" s="358" t="s">
        <v>2877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4476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P147+P149+P163+P171</f>
        <v>0</v>
      </c>
      <c r="R146" s="349">
        <f>R147+R149+R163+R171</f>
        <v>2.2391399999999999</v>
      </c>
      <c r="T146" s="349">
        <f>T147+T149+T163+T171</f>
        <v>3.2423999999999999</v>
      </c>
      <c r="U146" s="380"/>
      <c r="AR146" s="345" t="s">
        <v>47</v>
      </c>
      <c r="AT146" s="351" t="s">
        <v>514</v>
      </c>
      <c r="AU146" s="351" t="s">
        <v>2873</v>
      </c>
      <c r="AY146" s="345" t="s">
        <v>2874</v>
      </c>
      <c r="BK146" s="352">
        <f>BK147+BK149+BK163+BK171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2874</v>
      </c>
      <c r="BK147" s="352">
        <f>BK148</f>
        <v>0</v>
      </c>
    </row>
    <row r="148" spans="2:65" s="291" customFormat="1" ht="24.4" customHeight="1" x14ac:dyDescent="0.2">
      <c r="B148" s="355"/>
      <c r="C148" s="533" t="s">
        <v>2220</v>
      </c>
      <c r="D148" s="533" t="s">
        <v>516</v>
      </c>
      <c r="E148" s="534" t="s">
        <v>1723</v>
      </c>
      <c r="F148" s="535" t="s">
        <v>1724</v>
      </c>
      <c r="G148" s="536" t="s">
        <v>150</v>
      </c>
      <c r="H148" s="537">
        <v>7.0000000000000007E-2</v>
      </c>
      <c r="I148" s="560"/>
      <c r="J148" s="356">
        <f>ROUND(I148*H148,2)</f>
        <v>0</v>
      </c>
      <c r="K148" s="535" t="s">
        <v>619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4477</v>
      </c>
    </row>
    <row r="149" spans="2:65" s="343" customFormat="1" ht="22.9" customHeight="1" x14ac:dyDescent="0.2">
      <c r="B149" s="344"/>
      <c r="D149" s="345" t="s">
        <v>514</v>
      </c>
      <c r="E149" s="353" t="s">
        <v>685</v>
      </c>
      <c r="F149" s="353" t="s">
        <v>686</v>
      </c>
      <c r="I149" s="468"/>
      <c r="J149" s="354">
        <f>BK149</f>
        <v>0</v>
      </c>
      <c r="L149" s="344"/>
      <c r="M149" s="348"/>
      <c r="P149" s="349">
        <f>SUM(P150:P162)</f>
        <v>0</v>
      </c>
      <c r="R149" s="349">
        <f>SUM(R150:R162)</f>
        <v>0.65310000000000001</v>
      </c>
      <c r="T149" s="349">
        <f>SUM(T150:T162)</f>
        <v>1.3944000000000001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2874</v>
      </c>
      <c r="BK149" s="352">
        <f>SUM(BK150:BK162)</f>
        <v>0</v>
      </c>
    </row>
    <row r="150" spans="2:65" s="291" customFormat="1" ht="21.75" customHeight="1" x14ac:dyDescent="0.2">
      <c r="B150" s="355"/>
      <c r="C150" s="533" t="s">
        <v>3901</v>
      </c>
      <c r="D150" s="533" t="s">
        <v>516</v>
      </c>
      <c r="E150" s="534" t="s">
        <v>1737</v>
      </c>
      <c r="F150" s="535" t="s">
        <v>1738</v>
      </c>
      <c r="G150" s="536" t="s">
        <v>223</v>
      </c>
      <c r="H150" s="537">
        <v>180</v>
      </c>
      <c r="I150" s="560"/>
      <c r="J150" s="356">
        <f t="shared" ref="J150:J162" si="10">ROUND(I150*H150,2)</f>
        <v>0</v>
      </c>
      <c r="K150" s="535" t="s">
        <v>619</v>
      </c>
      <c r="L150" s="292"/>
      <c r="M150" s="561" t="s">
        <v>771</v>
      </c>
      <c r="N150" s="358" t="s">
        <v>2877</v>
      </c>
      <c r="P150" s="359">
        <f t="shared" ref="P150:P162" si="11">O150*H150</f>
        <v>0</v>
      </c>
      <c r="Q150" s="359">
        <v>2.0000000000000002E-5</v>
      </c>
      <c r="R150" s="359">
        <f t="shared" ref="R150:R162" si="12">Q150*H150</f>
        <v>3.6000000000000003E-3</v>
      </c>
      <c r="S150" s="359">
        <v>1E-3</v>
      </c>
      <c r="T150" s="359">
        <f t="shared" ref="T150:T162" si="13">S150*H150</f>
        <v>0.18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2874</v>
      </c>
      <c r="BE150" s="362">
        <f t="shared" ref="BE150:BE162" si="14">IF(N150="základní",J150,0)</f>
        <v>0</v>
      </c>
      <c r="BF150" s="362">
        <f t="shared" ref="BF150:BF162" si="15">IF(N150="snížená",J150,0)</f>
        <v>0</v>
      </c>
      <c r="BG150" s="362">
        <f t="shared" ref="BG150:BG162" si="16">IF(N150="zákl. přenesená",J150,0)</f>
        <v>0</v>
      </c>
      <c r="BH150" s="362">
        <f t="shared" ref="BH150:BH162" si="17">IF(N150="sníž. přenesená",J150,0)</f>
        <v>0</v>
      </c>
      <c r="BI150" s="362">
        <f t="shared" ref="BI150:BI162" si="18">IF(N150="nulová",J150,0)</f>
        <v>0</v>
      </c>
      <c r="BJ150" s="284" t="s">
        <v>45</v>
      </c>
      <c r="BK150" s="362">
        <f t="shared" ref="BK150:BK162" si="19">ROUND(I150*H150,2)</f>
        <v>0</v>
      </c>
      <c r="BL150" s="284" t="s">
        <v>51</v>
      </c>
      <c r="BM150" s="361" t="s">
        <v>4478</v>
      </c>
    </row>
    <row r="151" spans="2:65" s="291" customFormat="1" ht="24.4" customHeight="1" x14ac:dyDescent="0.2">
      <c r="B151" s="355"/>
      <c r="C151" s="533" t="s">
        <v>3756</v>
      </c>
      <c r="D151" s="533" t="s">
        <v>516</v>
      </c>
      <c r="E151" s="534" t="s">
        <v>1739</v>
      </c>
      <c r="F151" s="535" t="s">
        <v>1740</v>
      </c>
      <c r="G151" s="536" t="s">
        <v>223</v>
      </c>
      <c r="H151" s="537">
        <v>180</v>
      </c>
      <c r="I151" s="560"/>
      <c r="J151" s="356">
        <f t="shared" si="10"/>
        <v>0</v>
      </c>
      <c r="K151" s="535" t="s">
        <v>619</v>
      </c>
      <c r="L151" s="292"/>
      <c r="M151" s="561" t="s">
        <v>771</v>
      </c>
      <c r="N151" s="358" t="s">
        <v>2877</v>
      </c>
      <c r="P151" s="359">
        <f t="shared" si="11"/>
        <v>0</v>
      </c>
      <c r="Q151" s="359">
        <v>2.0000000000000002E-5</v>
      </c>
      <c r="R151" s="359">
        <f t="shared" si="12"/>
        <v>3.6000000000000003E-3</v>
      </c>
      <c r="S151" s="359">
        <v>3.2000000000000002E-3</v>
      </c>
      <c r="T151" s="359">
        <f t="shared" si="13"/>
        <v>0.57600000000000007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2874</v>
      </c>
      <c r="BE151" s="362">
        <f t="shared" si="14"/>
        <v>0</v>
      </c>
      <c r="BF151" s="362">
        <f t="shared" si="15"/>
        <v>0</v>
      </c>
      <c r="BG151" s="362">
        <f t="shared" si="16"/>
        <v>0</v>
      </c>
      <c r="BH151" s="362">
        <f t="shared" si="17"/>
        <v>0</v>
      </c>
      <c r="BI151" s="362">
        <f t="shared" si="18"/>
        <v>0</v>
      </c>
      <c r="BJ151" s="284" t="s">
        <v>45</v>
      </c>
      <c r="BK151" s="362">
        <f t="shared" si="19"/>
        <v>0</v>
      </c>
      <c r="BL151" s="284" t="s">
        <v>2222</v>
      </c>
      <c r="BM151" s="361" t="s">
        <v>4479</v>
      </c>
    </row>
    <row r="152" spans="2:65" s="291" customFormat="1" ht="24.4" customHeight="1" x14ac:dyDescent="0.2">
      <c r="B152" s="355"/>
      <c r="C152" s="533" t="s">
        <v>3758</v>
      </c>
      <c r="D152" s="533" t="s">
        <v>516</v>
      </c>
      <c r="E152" s="534" t="s">
        <v>1741</v>
      </c>
      <c r="F152" s="535" t="s">
        <v>1742</v>
      </c>
      <c r="G152" s="536" t="s">
        <v>223</v>
      </c>
      <c r="H152" s="537">
        <v>120</v>
      </c>
      <c r="I152" s="560"/>
      <c r="J152" s="356">
        <f t="shared" si="10"/>
        <v>0</v>
      </c>
      <c r="K152" s="535" t="s">
        <v>619</v>
      </c>
      <c r="L152" s="292"/>
      <c r="M152" s="561" t="s">
        <v>771</v>
      </c>
      <c r="N152" s="358" t="s">
        <v>2877</v>
      </c>
      <c r="P152" s="359">
        <f t="shared" si="11"/>
        <v>0</v>
      </c>
      <c r="Q152" s="359">
        <v>5.0000000000000002E-5</v>
      </c>
      <c r="R152" s="359">
        <f t="shared" si="12"/>
        <v>6.0000000000000001E-3</v>
      </c>
      <c r="S152" s="359">
        <v>5.3200000000000001E-3</v>
      </c>
      <c r="T152" s="359">
        <f t="shared" si="13"/>
        <v>0.63839999999999997</v>
      </c>
      <c r="U152" s="382" t="s">
        <v>771</v>
      </c>
      <c r="AR152" s="361" t="s">
        <v>2222</v>
      </c>
      <c r="AT152" s="361" t="s">
        <v>516</v>
      </c>
      <c r="AU152" s="361" t="s">
        <v>47</v>
      </c>
      <c r="AY152" s="284" t="s">
        <v>2874</v>
      </c>
      <c r="BE152" s="362">
        <f t="shared" si="14"/>
        <v>0</v>
      </c>
      <c r="BF152" s="362">
        <f t="shared" si="15"/>
        <v>0</v>
      </c>
      <c r="BG152" s="362">
        <f t="shared" si="16"/>
        <v>0</v>
      </c>
      <c r="BH152" s="362">
        <f t="shared" si="17"/>
        <v>0</v>
      </c>
      <c r="BI152" s="362">
        <f t="shared" si="18"/>
        <v>0</v>
      </c>
      <c r="BJ152" s="284" t="s">
        <v>45</v>
      </c>
      <c r="BK152" s="362">
        <f t="shared" si="19"/>
        <v>0</v>
      </c>
      <c r="BL152" s="284" t="s">
        <v>2222</v>
      </c>
      <c r="BM152" s="361" t="s">
        <v>4480</v>
      </c>
    </row>
    <row r="153" spans="2:65" s="291" customFormat="1" ht="24.4" customHeight="1" x14ac:dyDescent="0.2">
      <c r="B153" s="355"/>
      <c r="C153" s="533" t="s">
        <v>3969</v>
      </c>
      <c r="D153" s="533" t="s">
        <v>516</v>
      </c>
      <c r="E153" s="534" t="s">
        <v>4481</v>
      </c>
      <c r="F153" s="535" t="s">
        <v>4482</v>
      </c>
      <c r="G153" s="536" t="s">
        <v>223</v>
      </c>
      <c r="H153" s="537">
        <v>42</v>
      </c>
      <c r="I153" s="560"/>
      <c r="J153" s="356">
        <f t="shared" si="10"/>
        <v>0</v>
      </c>
      <c r="K153" s="535" t="s">
        <v>619</v>
      </c>
      <c r="L153" s="292"/>
      <c r="M153" s="561" t="s">
        <v>771</v>
      </c>
      <c r="N153" s="358" t="s">
        <v>2877</v>
      </c>
      <c r="P153" s="359">
        <f t="shared" si="11"/>
        <v>0</v>
      </c>
      <c r="Q153" s="359">
        <v>4.3400000000000001E-3</v>
      </c>
      <c r="R153" s="359">
        <f t="shared" si="12"/>
        <v>0.18228</v>
      </c>
      <c r="S153" s="359">
        <v>0</v>
      </c>
      <c r="T153" s="359">
        <f t="shared" si="13"/>
        <v>0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2874</v>
      </c>
      <c r="BE153" s="362">
        <f t="shared" si="14"/>
        <v>0</v>
      </c>
      <c r="BF153" s="362">
        <f t="shared" si="15"/>
        <v>0</v>
      </c>
      <c r="BG153" s="362">
        <f t="shared" si="16"/>
        <v>0</v>
      </c>
      <c r="BH153" s="362">
        <f t="shared" si="17"/>
        <v>0</v>
      </c>
      <c r="BI153" s="362">
        <f t="shared" si="18"/>
        <v>0</v>
      </c>
      <c r="BJ153" s="284" t="s">
        <v>45</v>
      </c>
      <c r="BK153" s="362">
        <f t="shared" si="19"/>
        <v>0</v>
      </c>
      <c r="BL153" s="284" t="s">
        <v>2222</v>
      </c>
      <c r="BM153" s="361" t="s">
        <v>4483</v>
      </c>
    </row>
    <row r="154" spans="2:65" s="291" customFormat="1" ht="24.4" customHeight="1" x14ac:dyDescent="0.2">
      <c r="B154" s="355"/>
      <c r="C154" s="533" t="s">
        <v>3982</v>
      </c>
      <c r="D154" s="533" t="s">
        <v>516</v>
      </c>
      <c r="E154" s="534" t="s">
        <v>5098</v>
      </c>
      <c r="F154" s="535" t="s">
        <v>5099</v>
      </c>
      <c r="G154" s="536" t="s">
        <v>223</v>
      </c>
      <c r="H154" s="537">
        <v>42</v>
      </c>
      <c r="I154" s="560"/>
      <c r="J154" s="356">
        <f t="shared" si="10"/>
        <v>0</v>
      </c>
      <c r="K154" s="535" t="s">
        <v>771</v>
      </c>
      <c r="L154" s="292"/>
      <c r="M154" s="561" t="s">
        <v>771</v>
      </c>
      <c r="N154" s="358" t="s">
        <v>2877</v>
      </c>
      <c r="P154" s="359">
        <f t="shared" si="11"/>
        <v>0</v>
      </c>
      <c r="Q154" s="359">
        <v>0</v>
      </c>
      <c r="R154" s="359">
        <f t="shared" si="12"/>
        <v>0</v>
      </c>
      <c r="S154" s="359">
        <v>0</v>
      </c>
      <c r="T154" s="359">
        <f t="shared" si="13"/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2874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2222</v>
      </c>
      <c r="BM154" s="361" t="s">
        <v>5100</v>
      </c>
    </row>
    <row r="155" spans="2:65" s="291" customFormat="1" ht="24.4" customHeight="1" x14ac:dyDescent="0.2">
      <c r="B155" s="355"/>
      <c r="C155" s="533" t="s">
        <v>3779</v>
      </c>
      <c r="D155" s="533" t="s">
        <v>516</v>
      </c>
      <c r="E155" s="534" t="s">
        <v>4484</v>
      </c>
      <c r="F155" s="535" t="s">
        <v>4485</v>
      </c>
      <c r="G155" s="536" t="s">
        <v>223</v>
      </c>
      <c r="H155" s="537">
        <v>180</v>
      </c>
      <c r="I155" s="560"/>
      <c r="J155" s="356">
        <f t="shared" si="10"/>
        <v>0</v>
      </c>
      <c r="K155" s="535" t="s">
        <v>619</v>
      </c>
      <c r="L155" s="292"/>
      <c r="M155" s="561" t="s">
        <v>771</v>
      </c>
      <c r="N155" s="358" t="s">
        <v>2877</v>
      </c>
      <c r="P155" s="359">
        <f t="shared" si="11"/>
        <v>0</v>
      </c>
      <c r="Q155" s="359">
        <v>4.6999999999999999E-4</v>
      </c>
      <c r="R155" s="359">
        <f t="shared" si="12"/>
        <v>8.4599999999999995E-2</v>
      </c>
      <c r="S155" s="359">
        <v>0</v>
      </c>
      <c r="T155" s="359">
        <f t="shared" si="13"/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2874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2222</v>
      </c>
      <c r="BM155" s="361" t="s">
        <v>4486</v>
      </c>
    </row>
    <row r="156" spans="2:65" s="291" customFormat="1" ht="24.4" customHeight="1" x14ac:dyDescent="0.2">
      <c r="B156" s="355"/>
      <c r="C156" s="533" t="s">
        <v>2938</v>
      </c>
      <c r="D156" s="533" t="s">
        <v>516</v>
      </c>
      <c r="E156" s="534" t="s">
        <v>4487</v>
      </c>
      <c r="F156" s="535" t="s">
        <v>4488</v>
      </c>
      <c r="G156" s="536" t="s">
        <v>223</v>
      </c>
      <c r="H156" s="537">
        <v>90</v>
      </c>
      <c r="I156" s="560"/>
      <c r="J156" s="356">
        <f t="shared" si="10"/>
        <v>0</v>
      </c>
      <c r="K156" s="535" t="s">
        <v>619</v>
      </c>
      <c r="L156" s="292"/>
      <c r="M156" s="561" t="s">
        <v>771</v>
      </c>
      <c r="N156" s="358" t="s">
        <v>2877</v>
      </c>
      <c r="P156" s="359">
        <f t="shared" si="11"/>
        <v>0</v>
      </c>
      <c r="Q156" s="359">
        <v>5.8E-4</v>
      </c>
      <c r="R156" s="359">
        <f t="shared" si="12"/>
        <v>5.2200000000000003E-2</v>
      </c>
      <c r="S156" s="359">
        <v>0</v>
      </c>
      <c r="T156" s="359">
        <f t="shared" si="13"/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2874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2222</v>
      </c>
      <c r="BM156" s="361" t="s">
        <v>4489</v>
      </c>
    </row>
    <row r="157" spans="2:65" s="291" customFormat="1" ht="24.4" customHeight="1" x14ac:dyDescent="0.2">
      <c r="B157" s="355"/>
      <c r="C157" s="533" t="s">
        <v>3784</v>
      </c>
      <c r="D157" s="533" t="s">
        <v>516</v>
      </c>
      <c r="E157" s="534" t="s">
        <v>4490</v>
      </c>
      <c r="F157" s="535" t="s">
        <v>4491</v>
      </c>
      <c r="G157" s="536" t="s">
        <v>223</v>
      </c>
      <c r="H157" s="537">
        <v>150</v>
      </c>
      <c r="I157" s="560"/>
      <c r="J157" s="356">
        <f t="shared" si="10"/>
        <v>0</v>
      </c>
      <c r="K157" s="535" t="s">
        <v>619</v>
      </c>
      <c r="L157" s="292"/>
      <c r="M157" s="561" t="s">
        <v>771</v>
      </c>
      <c r="N157" s="358" t="s">
        <v>2877</v>
      </c>
      <c r="P157" s="359">
        <f t="shared" si="11"/>
        <v>0</v>
      </c>
      <c r="Q157" s="359">
        <v>1.5900000000000001E-3</v>
      </c>
      <c r="R157" s="359">
        <f t="shared" si="12"/>
        <v>0.23850000000000002</v>
      </c>
      <c r="S157" s="359">
        <v>0</v>
      </c>
      <c r="T157" s="359">
        <f t="shared" si="13"/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2874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4492</v>
      </c>
    </row>
    <row r="158" spans="2:65" s="291" customFormat="1" ht="16.5" customHeight="1" x14ac:dyDescent="0.2">
      <c r="B158" s="355"/>
      <c r="C158" s="533" t="s">
        <v>4108</v>
      </c>
      <c r="D158" s="533" t="s">
        <v>516</v>
      </c>
      <c r="E158" s="534" t="s">
        <v>697</v>
      </c>
      <c r="F158" s="535" t="s">
        <v>1743</v>
      </c>
      <c r="G158" s="536" t="s">
        <v>223</v>
      </c>
      <c r="H158" s="537">
        <v>462</v>
      </c>
      <c r="I158" s="560"/>
      <c r="J158" s="356">
        <f t="shared" si="10"/>
        <v>0</v>
      </c>
      <c r="K158" s="535" t="s">
        <v>519</v>
      </c>
      <c r="L158" s="292"/>
      <c r="M158" s="561" t="s">
        <v>771</v>
      </c>
      <c r="N158" s="358" t="s">
        <v>2877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2874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4493</v>
      </c>
    </row>
    <row r="159" spans="2:65" s="291" customFormat="1" ht="37.9" customHeight="1" x14ac:dyDescent="0.2">
      <c r="B159" s="355"/>
      <c r="C159" s="533" t="s">
        <v>3792</v>
      </c>
      <c r="D159" s="533" t="s">
        <v>516</v>
      </c>
      <c r="E159" s="534" t="s">
        <v>4257</v>
      </c>
      <c r="F159" s="535" t="s">
        <v>4258</v>
      </c>
      <c r="G159" s="536" t="s">
        <v>223</v>
      </c>
      <c r="H159" s="537">
        <v>462</v>
      </c>
      <c r="I159" s="560"/>
      <c r="J159" s="356">
        <f t="shared" si="10"/>
        <v>0</v>
      </c>
      <c r="K159" s="535" t="s">
        <v>619</v>
      </c>
      <c r="L159" s="292"/>
      <c r="M159" s="561" t="s">
        <v>771</v>
      </c>
      <c r="N159" s="358" t="s">
        <v>2877</v>
      </c>
      <c r="P159" s="359">
        <f t="shared" si="11"/>
        <v>0</v>
      </c>
      <c r="Q159" s="359">
        <v>1.6000000000000001E-4</v>
      </c>
      <c r="R159" s="359">
        <f t="shared" si="12"/>
        <v>7.392E-2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2874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4494</v>
      </c>
    </row>
    <row r="160" spans="2:65" s="291" customFormat="1" ht="16.5" customHeight="1" x14ac:dyDescent="0.2">
      <c r="B160" s="355"/>
      <c r="C160" s="538" t="s">
        <v>3795</v>
      </c>
      <c r="D160" s="538" t="s">
        <v>550</v>
      </c>
      <c r="E160" s="539" t="s">
        <v>705</v>
      </c>
      <c r="F160" s="540" t="s">
        <v>706</v>
      </c>
      <c r="G160" s="541" t="s">
        <v>99</v>
      </c>
      <c r="H160" s="542">
        <v>21</v>
      </c>
      <c r="I160" s="563"/>
      <c r="J160" s="365">
        <f t="shared" si="10"/>
        <v>0</v>
      </c>
      <c r="K160" s="540" t="s">
        <v>771</v>
      </c>
      <c r="L160" s="366"/>
      <c r="M160" s="564" t="s">
        <v>771</v>
      </c>
      <c r="N160" s="368" t="s">
        <v>2877</v>
      </c>
      <c r="P160" s="359">
        <f t="shared" si="11"/>
        <v>0</v>
      </c>
      <c r="Q160" s="359">
        <v>4.0000000000000002E-4</v>
      </c>
      <c r="R160" s="359">
        <f t="shared" si="12"/>
        <v>8.4000000000000012E-3</v>
      </c>
      <c r="S160" s="359">
        <v>0</v>
      </c>
      <c r="T160" s="359">
        <f t="shared" si="13"/>
        <v>0</v>
      </c>
      <c r="U160" s="382" t="s">
        <v>771</v>
      </c>
      <c r="AR160" s="361" t="s">
        <v>2918</v>
      </c>
      <c r="AT160" s="361" t="s">
        <v>550</v>
      </c>
      <c r="AU160" s="361" t="s">
        <v>47</v>
      </c>
      <c r="AY160" s="284" t="s">
        <v>2874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4495</v>
      </c>
    </row>
    <row r="161" spans="2:65" s="291" customFormat="1" ht="16.5" customHeight="1" x14ac:dyDescent="0.2">
      <c r="B161" s="355"/>
      <c r="C161" s="538" t="s">
        <v>4203</v>
      </c>
      <c r="D161" s="538" t="s">
        <v>550</v>
      </c>
      <c r="E161" s="539" t="s">
        <v>707</v>
      </c>
      <c r="F161" s="540" t="s">
        <v>708</v>
      </c>
      <c r="G161" s="541" t="s">
        <v>99</v>
      </c>
      <c r="H161" s="542">
        <v>2100</v>
      </c>
      <c r="I161" s="563"/>
      <c r="J161" s="365">
        <f t="shared" si="10"/>
        <v>0</v>
      </c>
      <c r="K161" s="540" t="s">
        <v>771</v>
      </c>
      <c r="L161" s="366"/>
      <c r="M161" s="564" t="s">
        <v>771</v>
      </c>
      <c r="N161" s="368" t="s">
        <v>2877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2918</v>
      </c>
      <c r="AT161" s="361" t="s">
        <v>550</v>
      </c>
      <c r="AU161" s="361" t="s">
        <v>47</v>
      </c>
      <c r="AY161" s="284" t="s">
        <v>2874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4496</v>
      </c>
    </row>
    <row r="162" spans="2:65" s="291" customFormat="1" ht="24.4" customHeight="1" x14ac:dyDescent="0.2">
      <c r="B162" s="355"/>
      <c r="C162" s="533" t="s">
        <v>2227</v>
      </c>
      <c r="D162" s="533" t="s">
        <v>516</v>
      </c>
      <c r="E162" s="534" t="s">
        <v>710</v>
      </c>
      <c r="F162" s="535" t="s">
        <v>1744</v>
      </c>
      <c r="G162" s="536" t="s">
        <v>150</v>
      </c>
      <c r="H162" s="537">
        <v>0.65</v>
      </c>
      <c r="I162" s="560"/>
      <c r="J162" s="356">
        <f t="shared" si="10"/>
        <v>0</v>
      </c>
      <c r="K162" s="535" t="s">
        <v>519</v>
      </c>
      <c r="L162" s="292"/>
      <c r="M162" s="561" t="s">
        <v>771</v>
      </c>
      <c r="N162" s="358" t="s">
        <v>2877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3966</v>
      </c>
      <c r="AT162" s="361" t="s">
        <v>516</v>
      </c>
      <c r="AU162" s="361" t="s">
        <v>47</v>
      </c>
      <c r="AY162" s="284" t="s">
        <v>2874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3966</v>
      </c>
      <c r="BM162" s="361" t="s">
        <v>4497</v>
      </c>
    </row>
    <row r="163" spans="2:65" s="343" customFormat="1" ht="22.9" customHeight="1" x14ac:dyDescent="0.2">
      <c r="B163" s="344"/>
      <c r="D163" s="345" t="s">
        <v>514</v>
      </c>
      <c r="E163" s="353" t="s">
        <v>712</v>
      </c>
      <c r="F163" s="353" t="s">
        <v>713</v>
      </c>
      <c r="I163" s="468"/>
      <c r="J163" s="354">
        <f>BK163</f>
        <v>0</v>
      </c>
      <c r="L163" s="344"/>
      <c r="M163" s="348"/>
      <c r="P163" s="349">
        <f>SUM(P164:P170)</f>
        <v>0</v>
      </c>
      <c r="R163" s="349">
        <f>SUM(R164:R170)</f>
        <v>8.9599999999999992E-3</v>
      </c>
      <c r="T163" s="349">
        <f>SUM(T164:T170)</f>
        <v>0.42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2874</v>
      </c>
      <c r="BK163" s="352">
        <f>SUM(BK164:BK170)</f>
        <v>0</v>
      </c>
    </row>
    <row r="164" spans="2:65" s="291" customFormat="1" ht="24.4" customHeight="1" x14ac:dyDescent="0.2">
      <c r="B164" s="355"/>
      <c r="C164" s="533" t="s">
        <v>2950</v>
      </c>
      <c r="D164" s="533" t="s">
        <v>516</v>
      </c>
      <c r="E164" s="534" t="s">
        <v>5043</v>
      </c>
      <c r="F164" s="535" t="s">
        <v>5044</v>
      </c>
      <c r="G164" s="536" t="s">
        <v>99</v>
      </c>
      <c r="H164" s="537">
        <v>36</v>
      </c>
      <c r="I164" s="560"/>
      <c r="J164" s="356">
        <f t="shared" ref="J164:J170" si="20">ROUND(I164*H164,2)</f>
        <v>0</v>
      </c>
      <c r="K164" s="535" t="s">
        <v>771</v>
      </c>
      <c r="L164" s="292"/>
      <c r="M164" s="561" t="s">
        <v>771</v>
      </c>
      <c r="N164" s="358" t="s">
        <v>2877</v>
      </c>
      <c r="P164" s="359">
        <f t="shared" ref="P164:P170" si="21">O164*H164</f>
        <v>0</v>
      </c>
      <c r="Q164" s="359">
        <v>0</v>
      </c>
      <c r="R164" s="359">
        <f t="shared" ref="R164:R170" si="22">Q164*H164</f>
        <v>0</v>
      </c>
      <c r="S164" s="359">
        <v>0</v>
      </c>
      <c r="T164" s="359">
        <f t="shared" ref="T164:T170" si="23"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 t="shared" ref="BE164:BE170" si="24">IF(N164="základní",J164,0)</f>
        <v>0</v>
      </c>
      <c r="BF164" s="362">
        <f t="shared" ref="BF164:BF170" si="25">IF(N164="snížená",J164,0)</f>
        <v>0</v>
      </c>
      <c r="BG164" s="362">
        <f t="shared" ref="BG164:BG170" si="26">IF(N164="zákl. přenesená",J164,0)</f>
        <v>0</v>
      </c>
      <c r="BH164" s="362">
        <f t="shared" ref="BH164:BH170" si="27">IF(N164="sníž. přenesená",J164,0)</f>
        <v>0</v>
      </c>
      <c r="BI164" s="362">
        <f t="shared" ref="BI164:BI170" si="28">IF(N164="nulová",J164,0)</f>
        <v>0</v>
      </c>
      <c r="BJ164" s="284" t="s">
        <v>45</v>
      </c>
      <c r="BK164" s="362">
        <f t="shared" ref="BK164:BK170" si="29">ROUND(I164*H164,2)</f>
        <v>0</v>
      </c>
      <c r="BL164" s="284" t="s">
        <v>2222</v>
      </c>
      <c r="BM164" s="361" t="s">
        <v>5101</v>
      </c>
    </row>
    <row r="165" spans="2:65" s="291" customFormat="1" ht="24.4" customHeight="1" x14ac:dyDescent="0.2">
      <c r="B165" s="355"/>
      <c r="C165" s="533" t="s">
        <v>3952</v>
      </c>
      <c r="D165" s="533" t="s">
        <v>516</v>
      </c>
      <c r="E165" s="534" t="s">
        <v>5049</v>
      </c>
      <c r="F165" s="535" t="s">
        <v>5047</v>
      </c>
      <c r="G165" s="536" t="s">
        <v>99</v>
      </c>
      <c r="H165" s="537">
        <v>36</v>
      </c>
      <c r="I165" s="560"/>
      <c r="J165" s="356">
        <f t="shared" si="20"/>
        <v>0</v>
      </c>
      <c r="K165" s="535" t="s">
        <v>771</v>
      </c>
      <c r="L165" s="292"/>
      <c r="M165" s="561" t="s">
        <v>771</v>
      </c>
      <c r="N165" s="358" t="s">
        <v>2877</v>
      </c>
      <c r="P165" s="359">
        <f t="shared" si="21"/>
        <v>0</v>
      </c>
      <c r="Q165" s="359">
        <v>0</v>
      </c>
      <c r="R165" s="359">
        <f t="shared" si="22"/>
        <v>0</v>
      </c>
      <c r="S165" s="359">
        <v>0</v>
      </c>
      <c r="T165" s="359">
        <f t="shared" si="2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2874</v>
      </c>
      <c r="BE165" s="362">
        <f t="shared" si="24"/>
        <v>0</v>
      </c>
      <c r="BF165" s="362">
        <f t="shared" si="25"/>
        <v>0</v>
      </c>
      <c r="BG165" s="362">
        <f t="shared" si="26"/>
        <v>0</v>
      </c>
      <c r="BH165" s="362">
        <f t="shared" si="27"/>
        <v>0</v>
      </c>
      <c r="BI165" s="362">
        <f t="shared" si="28"/>
        <v>0</v>
      </c>
      <c r="BJ165" s="284" t="s">
        <v>45</v>
      </c>
      <c r="BK165" s="362">
        <f t="shared" si="29"/>
        <v>0</v>
      </c>
      <c r="BL165" s="284" t="s">
        <v>2222</v>
      </c>
      <c r="BM165" s="361" t="s">
        <v>5102</v>
      </c>
    </row>
    <row r="166" spans="2:65" s="291" customFormat="1" ht="24.4" customHeight="1" x14ac:dyDescent="0.2">
      <c r="B166" s="355"/>
      <c r="C166" s="533" t="s">
        <v>4148</v>
      </c>
      <c r="D166" s="533" t="s">
        <v>516</v>
      </c>
      <c r="E166" s="534" t="s">
        <v>5046</v>
      </c>
      <c r="F166" s="535" t="s">
        <v>5050</v>
      </c>
      <c r="G166" s="536" t="s">
        <v>99</v>
      </c>
      <c r="H166" s="537">
        <v>72</v>
      </c>
      <c r="I166" s="560"/>
      <c r="J166" s="356">
        <f t="shared" si="20"/>
        <v>0</v>
      </c>
      <c r="K166" s="535" t="s">
        <v>771</v>
      </c>
      <c r="L166" s="292"/>
      <c r="M166" s="561" t="s">
        <v>771</v>
      </c>
      <c r="N166" s="358" t="s">
        <v>2877</v>
      </c>
      <c r="P166" s="359">
        <f t="shared" si="21"/>
        <v>0</v>
      </c>
      <c r="Q166" s="359">
        <v>0</v>
      </c>
      <c r="R166" s="359">
        <f t="shared" si="22"/>
        <v>0</v>
      </c>
      <c r="S166" s="359">
        <v>0</v>
      </c>
      <c r="T166" s="359">
        <f t="shared" si="2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 t="shared" si="24"/>
        <v>0</v>
      </c>
      <c r="BF166" s="362">
        <f t="shared" si="25"/>
        <v>0</v>
      </c>
      <c r="BG166" s="362">
        <f t="shared" si="26"/>
        <v>0</v>
      </c>
      <c r="BH166" s="362">
        <f t="shared" si="27"/>
        <v>0</v>
      </c>
      <c r="BI166" s="362">
        <f t="shared" si="28"/>
        <v>0</v>
      </c>
      <c r="BJ166" s="284" t="s">
        <v>45</v>
      </c>
      <c r="BK166" s="362">
        <f t="shared" si="29"/>
        <v>0</v>
      </c>
      <c r="BL166" s="284" t="s">
        <v>2222</v>
      </c>
      <c r="BM166" s="361" t="s">
        <v>5103</v>
      </c>
    </row>
    <row r="167" spans="2:65" s="291" customFormat="1" ht="24.4" customHeight="1" x14ac:dyDescent="0.2">
      <c r="B167" s="355"/>
      <c r="C167" s="533" t="s">
        <v>3760</v>
      </c>
      <c r="D167" s="533" t="s">
        <v>516</v>
      </c>
      <c r="E167" s="534" t="s">
        <v>1745</v>
      </c>
      <c r="F167" s="535" t="s">
        <v>1746</v>
      </c>
      <c r="G167" s="536" t="s">
        <v>99</v>
      </c>
      <c r="H167" s="537">
        <v>30</v>
      </c>
      <c r="I167" s="560"/>
      <c r="J167" s="356">
        <f t="shared" si="20"/>
        <v>0</v>
      </c>
      <c r="K167" s="535" t="s">
        <v>619</v>
      </c>
      <c r="L167" s="292"/>
      <c r="M167" s="561" t="s">
        <v>771</v>
      </c>
      <c r="N167" s="358" t="s">
        <v>2877</v>
      </c>
      <c r="P167" s="359">
        <f t="shared" si="21"/>
        <v>0</v>
      </c>
      <c r="Q167" s="359">
        <v>2.0000000000000002E-5</v>
      </c>
      <c r="R167" s="359">
        <f t="shared" si="22"/>
        <v>6.0000000000000006E-4</v>
      </c>
      <c r="S167" s="359">
        <v>1.4E-2</v>
      </c>
      <c r="T167" s="359">
        <f t="shared" si="23"/>
        <v>0.42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2874</v>
      </c>
      <c r="BE167" s="362">
        <f t="shared" si="24"/>
        <v>0</v>
      </c>
      <c r="BF167" s="362">
        <f t="shared" si="25"/>
        <v>0</v>
      </c>
      <c r="BG167" s="362">
        <f t="shared" si="26"/>
        <v>0</v>
      </c>
      <c r="BH167" s="362">
        <f t="shared" si="27"/>
        <v>0</v>
      </c>
      <c r="BI167" s="362">
        <f t="shared" si="28"/>
        <v>0</v>
      </c>
      <c r="BJ167" s="284" t="s">
        <v>45</v>
      </c>
      <c r="BK167" s="362">
        <f t="shared" si="29"/>
        <v>0</v>
      </c>
      <c r="BL167" s="284" t="s">
        <v>2222</v>
      </c>
      <c r="BM167" s="361" t="s">
        <v>4498</v>
      </c>
    </row>
    <row r="168" spans="2:65" s="291" customFormat="1" ht="21.75" customHeight="1" x14ac:dyDescent="0.2">
      <c r="B168" s="355"/>
      <c r="C168" s="533" t="s">
        <v>4205</v>
      </c>
      <c r="D168" s="533" t="s">
        <v>516</v>
      </c>
      <c r="E168" s="534" t="s">
        <v>714</v>
      </c>
      <c r="F168" s="535" t="s">
        <v>1747</v>
      </c>
      <c r="G168" s="536" t="s">
        <v>99</v>
      </c>
      <c r="H168" s="537">
        <v>4</v>
      </c>
      <c r="I168" s="560"/>
      <c r="J168" s="356">
        <f t="shared" si="20"/>
        <v>0</v>
      </c>
      <c r="K168" s="535" t="s">
        <v>619</v>
      </c>
      <c r="L168" s="292"/>
      <c r="M168" s="561" t="s">
        <v>771</v>
      </c>
      <c r="N168" s="358" t="s">
        <v>2877</v>
      </c>
      <c r="P168" s="359">
        <f t="shared" si="21"/>
        <v>0</v>
      </c>
      <c r="Q168" s="359">
        <v>3.4000000000000002E-4</v>
      </c>
      <c r="R168" s="359">
        <f t="shared" si="22"/>
        <v>1.3600000000000001E-3</v>
      </c>
      <c r="S168" s="359">
        <v>0</v>
      </c>
      <c r="T168" s="359">
        <f t="shared" si="2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2874</v>
      </c>
      <c r="BE168" s="362">
        <f t="shared" si="24"/>
        <v>0</v>
      </c>
      <c r="BF168" s="362">
        <f t="shared" si="25"/>
        <v>0</v>
      </c>
      <c r="BG168" s="362">
        <f t="shared" si="26"/>
        <v>0</v>
      </c>
      <c r="BH168" s="362">
        <f t="shared" si="27"/>
        <v>0</v>
      </c>
      <c r="BI168" s="362">
        <f t="shared" si="28"/>
        <v>0</v>
      </c>
      <c r="BJ168" s="284" t="s">
        <v>45</v>
      </c>
      <c r="BK168" s="362">
        <f t="shared" si="29"/>
        <v>0</v>
      </c>
      <c r="BL168" s="284" t="s">
        <v>2222</v>
      </c>
      <c r="BM168" s="361" t="s">
        <v>4499</v>
      </c>
    </row>
    <row r="169" spans="2:65" s="291" customFormat="1" ht="21.75" customHeight="1" x14ac:dyDescent="0.2">
      <c r="B169" s="355"/>
      <c r="C169" s="533" t="s">
        <v>2830</v>
      </c>
      <c r="D169" s="533" t="s">
        <v>516</v>
      </c>
      <c r="E169" s="534" t="s">
        <v>715</v>
      </c>
      <c r="F169" s="535" t="s">
        <v>1748</v>
      </c>
      <c r="G169" s="536" t="s">
        <v>99</v>
      </c>
      <c r="H169" s="537">
        <v>14</v>
      </c>
      <c r="I169" s="560"/>
      <c r="J169" s="356">
        <f t="shared" si="20"/>
        <v>0</v>
      </c>
      <c r="K169" s="535" t="s">
        <v>619</v>
      </c>
      <c r="L169" s="292"/>
      <c r="M169" s="561" t="s">
        <v>771</v>
      </c>
      <c r="N169" s="358" t="s">
        <v>2877</v>
      </c>
      <c r="P169" s="359">
        <f t="shared" si="21"/>
        <v>0</v>
      </c>
      <c r="Q169" s="359">
        <v>5.0000000000000001E-4</v>
      </c>
      <c r="R169" s="359">
        <f t="shared" si="22"/>
        <v>7.0000000000000001E-3</v>
      </c>
      <c r="S169" s="359">
        <v>0</v>
      </c>
      <c r="T169" s="359">
        <f t="shared" si="2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2874</v>
      </c>
      <c r="BE169" s="362">
        <f t="shared" si="24"/>
        <v>0</v>
      </c>
      <c r="BF169" s="362">
        <f t="shared" si="25"/>
        <v>0</v>
      </c>
      <c r="BG169" s="362">
        <f t="shared" si="26"/>
        <v>0</v>
      </c>
      <c r="BH169" s="362">
        <f t="shared" si="27"/>
        <v>0</v>
      </c>
      <c r="BI169" s="362">
        <f t="shared" si="28"/>
        <v>0</v>
      </c>
      <c r="BJ169" s="284" t="s">
        <v>45</v>
      </c>
      <c r="BK169" s="362">
        <f t="shared" si="29"/>
        <v>0</v>
      </c>
      <c r="BL169" s="284" t="s">
        <v>2222</v>
      </c>
      <c r="BM169" s="361" t="s">
        <v>4500</v>
      </c>
    </row>
    <row r="170" spans="2:65" s="291" customFormat="1" ht="24.4" customHeight="1" x14ac:dyDescent="0.2">
      <c r="B170" s="355"/>
      <c r="C170" s="533" t="s">
        <v>3882</v>
      </c>
      <c r="D170" s="533" t="s">
        <v>516</v>
      </c>
      <c r="E170" s="534" t="s">
        <v>718</v>
      </c>
      <c r="F170" s="535" t="s">
        <v>1750</v>
      </c>
      <c r="G170" s="536" t="s">
        <v>150</v>
      </c>
      <c r="H170" s="537">
        <v>8.9999999999999993E-3</v>
      </c>
      <c r="I170" s="560"/>
      <c r="J170" s="356">
        <f t="shared" si="20"/>
        <v>0</v>
      </c>
      <c r="K170" s="535" t="s">
        <v>519</v>
      </c>
      <c r="L170" s="292"/>
      <c r="M170" s="561" t="s">
        <v>771</v>
      </c>
      <c r="N170" s="358" t="s">
        <v>2877</v>
      </c>
      <c r="P170" s="359">
        <f t="shared" si="21"/>
        <v>0</v>
      </c>
      <c r="Q170" s="359">
        <v>0</v>
      </c>
      <c r="R170" s="359">
        <f t="shared" si="22"/>
        <v>0</v>
      </c>
      <c r="S170" s="359">
        <v>0</v>
      </c>
      <c r="T170" s="359">
        <f t="shared" si="2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2874</v>
      </c>
      <c r="BE170" s="362">
        <f t="shared" si="24"/>
        <v>0</v>
      </c>
      <c r="BF170" s="362">
        <f t="shared" si="25"/>
        <v>0</v>
      </c>
      <c r="BG170" s="362">
        <f t="shared" si="26"/>
        <v>0</v>
      </c>
      <c r="BH170" s="362">
        <f t="shared" si="27"/>
        <v>0</v>
      </c>
      <c r="BI170" s="362">
        <f t="shared" si="28"/>
        <v>0</v>
      </c>
      <c r="BJ170" s="284" t="s">
        <v>45</v>
      </c>
      <c r="BK170" s="362">
        <f t="shared" si="29"/>
        <v>0</v>
      </c>
      <c r="BL170" s="284" t="s">
        <v>2222</v>
      </c>
      <c r="BM170" s="361" t="s">
        <v>4501</v>
      </c>
    </row>
    <row r="171" spans="2:65" s="343" customFormat="1" ht="22.9" customHeight="1" x14ac:dyDescent="0.2">
      <c r="B171" s="344"/>
      <c r="D171" s="345" t="s">
        <v>514</v>
      </c>
      <c r="E171" s="353" t="s">
        <v>720</v>
      </c>
      <c r="F171" s="353" t="s">
        <v>721</v>
      </c>
      <c r="I171" s="468"/>
      <c r="J171" s="354">
        <f>BK171</f>
        <v>0</v>
      </c>
      <c r="L171" s="344"/>
      <c r="M171" s="348"/>
      <c r="P171" s="349">
        <f>SUM(P172:P190)</f>
        <v>0</v>
      </c>
      <c r="R171" s="349">
        <f>SUM(R172:R190)</f>
        <v>1.57708</v>
      </c>
      <c r="T171" s="349">
        <f>SUM(T172:T190)</f>
        <v>1.4280000000000002</v>
      </c>
      <c r="U171" s="380"/>
      <c r="AR171" s="345" t="s">
        <v>47</v>
      </c>
      <c r="AT171" s="351" t="s">
        <v>514</v>
      </c>
      <c r="AU171" s="351" t="s">
        <v>45</v>
      </c>
      <c r="AY171" s="345" t="s">
        <v>2874</v>
      </c>
      <c r="BK171" s="352">
        <f>SUM(BK172:BK190)</f>
        <v>0</v>
      </c>
    </row>
    <row r="172" spans="2:65" s="291" customFormat="1" ht="16.5" customHeight="1" x14ac:dyDescent="0.2">
      <c r="B172" s="355"/>
      <c r="C172" s="533" t="s">
        <v>3885</v>
      </c>
      <c r="D172" s="533" t="s">
        <v>516</v>
      </c>
      <c r="E172" s="534" t="s">
        <v>722</v>
      </c>
      <c r="F172" s="535" t="s">
        <v>723</v>
      </c>
      <c r="G172" s="536" t="s">
        <v>303</v>
      </c>
      <c r="H172" s="537">
        <v>1</v>
      </c>
      <c r="I172" s="560"/>
      <c r="J172" s="356">
        <f t="shared" ref="J172:J190" si="30">ROUND(I172*H172,2)</f>
        <v>0</v>
      </c>
      <c r="K172" s="535" t="s">
        <v>771</v>
      </c>
      <c r="L172" s="292"/>
      <c r="M172" s="561" t="s">
        <v>771</v>
      </c>
      <c r="N172" s="358" t="s">
        <v>2877</v>
      </c>
      <c r="P172" s="359">
        <f t="shared" ref="P172:P190" si="31">O172*H172</f>
        <v>0</v>
      </c>
      <c r="Q172" s="359">
        <v>0</v>
      </c>
      <c r="R172" s="359">
        <f t="shared" ref="R172:R190" si="32">Q172*H172</f>
        <v>0</v>
      </c>
      <c r="S172" s="359">
        <v>0</v>
      </c>
      <c r="T172" s="359">
        <f t="shared" ref="T172:T190" si="33">S172*H172</f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ref="BE172:BE190" si="34">IF(N172="základní",J172,0)</f>
        <v>0</v>
      </c>
      <c r="BF172" s="362">
        <f t="shared" ref="BF172:BF190" si="35">IF(N172="snížená",J172,0)</f>
        <v>0</v>
      </c>
      <c r="BG172" s="362">
        <f t="shared" ref="BG172:BG190" si="36">IF(N172="zákl. přenesená",J172,0)</f>
        <v>0</v>
      </c>
      <c r="BH172" s="362">
        <f t="shared" ref="BH172:BH190" si="37">IF(N172="sníž. přenesená",J172,0)</f>
        <v>0</v>
      </c>
      <c r="BI172" s="362">
        <f t="shared" ref="BI172:BI190" si="38">IF(N172="nulová",J172,0)</f>
        <v>0</v>
      </c>
      <c r="BJ172" s="284" t="s">
        <v>45</v>
      </c>
      <c r="BK172" s="362">
        <f t="shared" ref="BK172:BK190" si="39">ROUND(I172*H172,2)</f>
        <v>0</v>
      </c>
      <c r="BL172" s="284" t="s">
        <v>2222</v>
      </c>
      <c r="BM172" s="361" t="s">
        <v>4502</v>
      </c>
    </row>
    <row r="173" spans="2:65" s="291" customFormat="1" ht="24.4" customHeight="1" x14ac:dyDescent="0.2">
      <c r="B173" s="355"/>
      <c r="C173" s="533" t="s">
        <v>3964</v>
      </c>
      <c r="D173" s="533" t="s">
        <v>516</v>
      </c>
      <c r="E173" s="534" t="s">
        <v>724</v>
      </c>
      <c r="F173" s="535" t="s">
        <v>1751</v>
      </c>
      <c r="G173" s="536" t="s">
        <v>99</v>
      </c>
      <c r="H173" s="537">
        <v>36</v>
      </c>
      <c r="I173" s="560"/>
      <c r="J173" s="356">
        <f t="shared" si="30"/>
        <v>0</v>
      </c>
      <c r="K173" s="535" t="s">
        <v>523</v>
      </c>
      <c r="L173" s="292"/>
      <c r="M173" s="561" t="s">
        <v>771</v>
      </c>
      <c r="N173" s="358" t="s">
        <v>2877</v>
      </c>
      <c r="P173" s="359">
        <f t="shared" si="31"/>
        <v>0</v>
      </c>
      <c r="Q173" s="359">
        <v>0</v>
      </c>
      <c r="R173" s="359">
        <f t="shared" si="32"/>
        <v>0</v>
      </c>
      <c r="S173" s="359">
        <v>0</v>
      </c>
      <c r="T173" s="359">
        <f t="shared" si="3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 t="shared" si="34"/>
        <v>0</v>
      </c>
      <c r="BF173" s="362">
        <f t="shared" si="35"/>
        <v>0</v>
      </c>
      <c r="BG173" s="362">
        <f t="shared" si="36"/>
        <v>0</v>
      </c>
      <c r="BH173" s="362">
        <f t="shared" si="37"/>
        <v>0</v>
      </c>
      <c r="BI173" s="362">
        <f t="shared" si="38"/>
        <v>0</v>
      </c>
      <c r="BJ173" s="284" t="s">
        <v>45</v>
      </c>
      <c r="BK173" s="362">
        <f t="shared" si="39"/>
        <v>0</v>
      </c>
      <c r="BL173" s="284" t="s">
        <v>2222</v>
      </c>
      <c r="BM173" s="361" t="s">
        <v>4503</v>
      </c>
    </row>
    <row r="174" spans="2:65" s="291" customFormat="1" ht="16.5" customHeight="1" x14ac:dyDescent="0.2">
      <c r="B174" s="355"/>
      <c r="C174" s="533" t="s">
        <v>2022</v>
      </c>
      <c r="D174" s="533" t="s">
        <v>516</v>
      </c>
      <c r="E174" s="534" t="s">
        <v>1752</v>
      </c>
      <c r="F174" s="535" t="s">
        <v>1753</v>
      </c>
      <c r="G174" s="536" t="s">
        <v>158</v>
      </c>
      <c r="H174" s="537">
        <v>60</v>
      </c>
      <c r="I174" s="560"/>
      <c r="J174" s="356">
        <f t="shared" si="30"/>
        <v>0</v>
      </c>
      <c r="K174" s="535" t="s">
        <v>619</v>
      </c>
      <c r="L174" s="292"/>
      <c r="M174" s="561" t="s">
        <v>771</v>
      </c>
      <c r="N174" s="358" t="s">
        <v>2877</v>
      </c>
      <c r="P174" s="359">
        <f t="shared" si="31"/>
        <v>0</v>
      </c>
      <c r="Q174" s="359">
        <v>0</v>
      </c>
      <c r="R174" s="359">
        <f t="shared" si="32"/>
        <v>0</v>
      </c>
      <c r="S174" s="359">
        <v>2.3800000000000002E-2</v>
      </c>
      <c r="T174" s="359">
        <f t="shared" si="33"/>
        <v>1.4280000000000002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 t="shared" si="34"/>
        <v>0</v>
      </c>
      <c r="BF174" s="362">
        <f t="shared" si="35"/>
        <v>0</v>
      </c>
      <c r="BG174" s="362">
        <f t="shared" si="36"/>
        <v>0</v>
      </c>
      <c r="BH174" s="362">
        <f t="shared" si="37"/>
        <v>0</v>
      </c>
      <c r="BI174" s="362">
        <f t="shared" si="38"/>
        <v>0</v>
      </c>
      <c r="BJ174" s="284" t="s">
        <v>45</v>
      </c>
      <c r="BK174" s="362">
        <f t="shared" si="39"/>
        <v>0</v>
      </c>
      <c r="BL174" s="284" t="s">
        <v>2222</v>
      </c>
      <c r="BM174" s="361" t="s">
        <v>4504</v>
      </c>
    </row>
    <row r="175" spans="2:65" s="291" customFormat="1" ht="33" customHeight="1" x14ac:dyDescent="0.2">
      <c r="B175" s="355"/>
      <c r="C175" s="533" t="s">
        <v>4172</v>
      </c>
      <c r="D175" s="533" t="s">
        <v>516</v>
      </c>
      <c r="E175" s="534" t="s">
        <v>733</v>
      </c>
      <c r="F175" s="535" t="s">
        <v>2037</v>
      </c>
      <c r="G175" s="536" t="s">
        <v>99</v>
      </c>
      <c r="H175" s="537">
        <v>1</v>
      </c>
      <c r="I175" s="560"/>
      <c r="J175" s="356">
        <f t="shared" si="30"/>
        <v>0</v>
      </c>
      <c r="K175" s="535" t="s">
        <v>619</v>
      </c>
      <c r="L175" s="292"/>
      <c r="M175" s="561" t="s">
        <v>771</v>
      </c>
      <c r="N175" s="358" t="s">
        <v>2877</v>
      </c>
      <c r="P175" s="359">
        <f t="shared" si="31"/>
        <v>0</v>
      </c>
      <c r="Q175" s="359">
        <v>1.8499999999999999E-2</v>
      </c>
      <c r="R175" s="359">
        <f t="shared" si="32"/>
        <v>1.8499999999999999E-2</v>
      </c>
      <c r="S175" s="359">
        <v>0</v>
      </c>
      <c r="T175" s="359">
        <f t="shared" si="3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34"/>
        <v>0</v>
      </c>
      <c r="BF175" s="362">
        <f t="shared" si="35"/>
        <v>0</v>
      </c>
      <c r="BG175" s="362">
        <f t="shared" si="36"/>
        <v>0</v>
      </c>
      <c r="BH175" s="362">
        <f t="shared" si="37"/>
        <v>0</v>
      </c>
      <c r="BI175" s="362">
        <f t="shared" si="38"/>
        <v>0</v>
      </c>
      <c r="BJ175" s="284" t="s">
        <v>45</v>
      </c>
      <c r="BK175" s="362">
        <f t="shared" si="39"/>
        <v>0</v>
      </c>
      <c r="BL175" s="284" t="s">
        <v>2222</v>
      </c>
      <c r="BM175" s="361" t="s">
        <v>4505</v>
      </c>
    </row>
    <row r="176" spans="2:65" s="291" customFormat="1" ht="37.9" customHeight="1" x14ac:dyDescent="0.2">
      <c r="B176" s="355"/>
      <c r="C176" s="533" t="s">
        <v>3891</v>
      </c>
      <c r="D176" s="533" t="s">
        <v>516</v>
      </c>
      <c r="E176" s="534" t="s">
        <v>1755</v>
      </c>
      <c r="F176" s="535" t="s">
        <v>1756</v>
      </c>
      <c r="G176" s="536" t="s">
        <v>99</v>
      </c>
      <c r="H176" s="537">
        <v>1</v>
      </c>
      <c r="I176" s="560"/>
      <c r="J176" s="356">
        <f t="shared" si="30"/>
        <v>0</v>
      </c>
      <c r="K176" s="535" t="s">
        <v>619</v>
      </c>
      <c r="L176" s="292"/>
      <c r="M176" s="561" t="s">
        <v>771</v>
      </c>
      <c r="N176" s="358" t="s">
        <v>2877</v>
      </c>
      <c r="P176" s="359">
        <f t="shared" si="31"/>
        <v>0</v>
      </c>
      <c r="Q176" s="359">
        <v>2.5020000000000001E-2</v>
      </c>
      <c r="R176" s="359">
        <f t="shared" si="32"/>
        <v>2.5020000000000001E-2</v>
      </c>
      <c r="S176" s="359">
        <v>0</v>
      </c>
      <c r="T176" s="359">
        <f t="shared" si="3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34"/>
        <v>0</v>
      </c>
      <c r="BF176" s="362">
        <f t="shared" si="35"/>
        <v>0</v>
      </c>
      <c r="BG176" s="362">
        <f t="shared" si="36"/>
        <v>0</v>
      </c>
      <c r="BH176" s="362">
        <f t="shared" si="37"/>
        <v>0</v>
      </c>
      <c r="BI176" s="362">
        <f t="shared" si="38"/>
        <v>0</v>
      </c>
      <c r="BJ176" s="284" t="s">
        <v>45</v>
      </c>
      <c r="BK176" s="362">
        <f t="shared" si="39"/>
        <v>0</v>
      </c>
      <c r="BL176" s="284" t="s">
        <v>2222</v>
      </c>
      <c r="BM176" s="361" t="s">
        <v>4506</v>
      </c>
    </row>
    <row r="177" spans="2:65" s="291" customFormat="1" ht="37.9" customHeight="1" x14ac:dyDescent="0.2">
      <c r="B177" s="355"/>
      <c r="C177" s="533" t="s">
        <v>2918</v>
      </c>
      <c r="D177" s="533" t="s">
        <v>516</v>
      </c>
      <c r="E177" s="534" t="s">
        <v>737</v>
      </c>
      <c r="F177" s="535" t="s">
        <v>1757</v>
      </c>
      <c r="G177" s="536" t="s">
        <v>99</v>
      </c>
      <c r="H177" s="537">
        <v>1</v>
      </c>
      <c r="I177" s="560"/>
      <c r="J177" s="356">
        <f t="shared" si="30"/>
        <v>0</v>
      </c>
      <c r="K177" s="535" t="s">
        <v>519</v>
      </c>
      <c r="L177" s="292"/>
      <c r="M177" s="561" t="s">
        <v>771</v>
      </c>
      <c r="N177" s="358" t="s">
        <v>2877</v>
      </c>
      <c r="P177" s="359">
        <f t="shared" si="31"/>
        <v>0</v>
      </c>
      <c r="Q177" s="359">
        <v>2.828E-2</v>
      </c>
      <c r="R177" s="359">
        <f t="shared" si="32"/>
        <v>2.828E-2</v>
      </c>
      <c r="S177" s="359">
        <v>0</v>
      </c>
      <c r="T177" s="359">
        <f t="shared" si="3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34"/>
        <v>0</v>
      </c>
      <c r="BF177" s="362">
        <f t="shared" si="35"/>
        <v>0</v>
      </c>
      <c r="BG177" s="362">
        <f t="shared" si="36"/>
        <v>0</v>
      </c>
      <c r="BH177" s="362">
        <f t="shared" si="37"/>
        <v>0</v>
      </c>
      <c r="BI177" s="362">
        <f t="shared" si="38"/>
        <v>0</v>
      </c>
      <c r="BJ177" s="284" t="s">
        <v>45</v>
      </c>
      <c r="BK177" s="362">
        <f t="shared" si="39"/>
        <v>0</v>
      </c>
      <c r="BL177" s="284" t="s">
        <v>2222</v>
      </c>
      <c r="BM177" s="361" t="s">
        <v>4507</v>
      </c>
    </row>
    <row r="178" spans="2:65" s="291" customFormat="1" ht="37.9" customHeight="1" x14ac:dyDescent="0.2">
      <c r="B178" s="355"/>
      <c r="C178" s="533" t="s">
        <v>3895</v>
      </c>
      <c r="D178" s="533" t="s">
        <v>516</v>
      </c>
      <c r="E178" s="534" t="s">
        <v>739</v>
      </c>
      <c r="F178" s="535" t="s">
        <v>1758</v>
      </c>
      <c r="G178" s="536" t="s">
        <v>99</v>
      </c>
      <c r="H178" s="537">
        <v>4</v>
      </c>
      <c r="I178" s="560"/>
      <c r="J178" s="356">
        <f t="shared" si="30"/>
        <v>0</v>
      </c>
      <c r="K178" s="535" t="s">
        <v>519</v>
      </c>
      <c r="L178" s="292"/>
      <c r="M178" s="561" t="s">
        <v>771</v>
      </c>
      <c r="N178" s="358" t="s">
        <v>2877</v>
      </c>
      <c r="P178" s="359">
        <f t="shared" si="31"/>
        <v>0</v>
      </c>
      <c r="Q178" s="359">
        <v>3.1539999999999999E-2</v>
      </c>
      <c r="R178" s="359">
        <f t="shared" si="32"/>
        <v>0.12615999999999999</v>
      </c>
      <c r="S178" s="359">
        <v>0</v>
      </c>
      <c r="T178" s="359">
        <f t="shared" si="3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34"/>
        <v>0</v>
      </c>
      <c r="BF178" s="362">
        <f t="shared" si="35"/>
        <v>0</v>
      </c>
      <c r="BG178" s="362">
        <f t="shared" si="36"/>
        <v>0</v>
      </c>
      <c r="BH178" s="362">
        <f t="shared" si="37"/>
        <v>0</v>
      </c>
      <c r="BI178" s="362">
        <f t="shared" si="38"/>
        <v>0</v>
      </c>
      <c r="BJ178" s="284" t="s">
        <v>45</v>
      </c>
      <c r="BK178" s="362">
        <f t="shared" si="39"/>
        <v>0</v>
      </c>
      <c r="BL178" s="284" t="s">
        <v>2222</v>
      </c>
      <c r="BM178" s="361" t="s">
        <v>4508</v>
      </c>
    </row>
    <row r="179" spans="2:65" s="291" customFormat="1" ht="37.9" customHeight="1" x14ac:dyDescent="0.2">
      <c r="B179" s="355"/>
      <c r="C179" s="533" t="s">
        <v>4158</v>
      </c>
      <c r="D179" s="533" t="s">
        <v>516</v>
      </c>
      <c r="E179" s="534" t="s">
        <v>1759</v>
      </c>
      <c r="F179" s="535" t="s">
        <v>1760</v>
      </c>
      <c r="G179" s="536" t="s">
        <v>99</v>
      </c>
      <c r="H179" s="537">
        <v>1</v>
      </c>
      <c r="I179" s="560"/>
      <c r="J179" s="356">
        <f t="shared" si="30"/>
        <v>0</v>
      </c>
      <c r="K179" s="535" t="s">
        <v>619</v>
      </c>
      <c r="L179" s="292"/>
      <c r="M179" s="561" t="s">
        <v>771</v>
      </c>
      <c r="N179" s="358" t="s">
        <v>2877</v>
      </c>
      <c r="P179" s="359">
        <f t="shared" si="31"/>
        <v>0</v>
      </c>
      <c r="Q179" s="359">
        <v>3.4799999999999998E-2</v>
      </c>
      <c r="R179" s="359">
        <f t="shared" si="32"/>
        <v>3.4799999999999998E-2</v>
      </c>
      <c r="S179" s="359">
        <v>0</v>
      </c>
      <c r="T179" s="359">
        <f t="shared" si="3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 t="shared" si="34"/>
        <v>0</v>
      </c>
      <c r="BF179" s="362">
        <f t="shared" si="35"/>
        <v>0</v>
      </c>
      <c r="BG179" s="362">
        <f t="shared" si="36"/>
        <v>0</v>
      </c>
      <c r="BH179" s="362">
        <f t="shared" si="37"/>
        <v>0</v>
      </c>
      <c r="BI179" s="362">
        <f t="shared" si="38"/>
        <v>0</v>
      </c>
      <c r="BJ179" s="284" t="s">
        <v>45</v>
      </c>
      <c r="BK179" s="362">
        <f t="shared" si="39"/>
        <v>0</v>
      </c>
      <c r="BL179" s="284" t="s">
        <v>2222</v>
      </c>
      <c r="BM179" s="361" t="s">
        <v>4509</v>
      </c>
    </row>
    <row r="180" spans="2:65" s="291" customFormat="1" ht="37.9" customHeight="1" x14ac:dyDescent="0.2">
      <c r="B180" s="355"/>
      <c r="C180" s="533" t="s">
        <v>3897</v>
      </c>
      <c r="D180" s="533" t="s">
        <v>516</v>
      </c>
      <c r="E180" s="534" t="s">
        <v>741</v>
      </c>
      <c r="F180" s="535" t="s">
        <v>1761</v>
      </c>
      <c r="G180" s="536" t="s">
        <v>99</v>
      </c>
      <c r="H180" s="537">
        <v>5</v>
      </c>
      <c r="I180" s="560"/>
      <c r="J180" s="356">
        <f t="shared" si="30"/>
        <v>0</v>
      </c>
      <c r="K180" s="535" t="s">
        <v>519</v>
      </c>
      <c r="L180" s="292"/>
      <c r="M180" s="561" t="s">
        <v>771</v>
      </c>
      <c r="N180" s="358" t="s">
        <v>2877</v>
      </c>
      <c r="P180" s="359">
        <f t="shared" si="31"/>
        <v>0</v>
      </c>
      <c r="Q180" s="359">
        <v>3.7199999999999997E-2</v>
      </c>
      <c r="R180" s="359">
        <f t="shared" si="32"/>
        <v>0.186</v>
      </c>
      <c r="S180" s="359">
        <v>0</v>
      </c>
      <c r="T180" s="359">
        <f t="shared" si="3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 t="shared" si="34"/>
        <v>0</v>
      </c>
      <c r="BF180" s="362">
        <f t="shared" si="35"/>
        <v>0</v>
      </c>
      <c r="BG180" s="362">
        <f t="shared" si="36"/>
        <v>0</v>
      </c>
      <c r="BH180" s="362">
        <f t="shared" si="37"/>
        <v>0</v>
      </c>
      <c r="BI180" s="362">
        <f t="shared" si="38"/>
        <v>0</v>
      </c>
      <c r="BJ180" s="284" t="s">
        <v>45</v>
      </c>
      <c r="BK180" s="362">
        <f t="shared" si="39"/>
        <v>0</v>
      </c>
      <c r="BL180" s="284" t="s">
        <v>2222</v>
      </c>
      <c r="BM180" s="361" t="s">
        <v>4510</v>
      </c>
    </row>
    <row r="181" spans="2:65" s="291" customFormat="1" ht="37.9" customHeight="1" x14ac:dyDescent="0.2">
      <c r="B181" s="355"/>
      <c r="C181" s="533" t="s">
        <v>3900</v>
      </c>
      <c r="D181" s="533" t="s">
        <v>516</v>
      </c>
      <c r="E181" s="534" t="s">
        <v>1762</v>
      </c>
      <c r="F181" s="535" t="s">
        <v>1763</v>
      </c>
      <c r="G181" s="536" t="s">
        <v>99</v>
      </c>
      <c r="H181" s="537">
        <v>3</v>
      </c>
      <c r="I181" s="560"/>
      <c r="J181" s="356">
        <f t="shared" si="30"/>
        <v>0</v>
      </c>
      <c r="K181" s="535" t="s">
        <v>619</v>
      </c>
      <c r="L181" s="292"/>
      <c r="M181" s="561" t="s">
        <v>771</v>
      </c>
      <c r="N181" s="358" t="s">
        <v>2877</v>
      </c>
      <c r="P181" s="359">
        <f t="shared" si="31"/>
        <v>0</v>
      </c>
      <c r="Q181" s="359">
        <v>4.1320000000000003E-2</v>
      </c>
      <c r="R181" s="359">
        <f t="shared" si="32"/>
        <v>0.12396000000000001</v>
      </c>
      <c r="S181" s="359">
        <v>0</v>
      </c>
      <c r="T181" s="359">
        <f t="shared" si="3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si="34"/>
        <v>0</v>
      </c>
      <c r="BF181" s="362">
        <f t="shared" si="35"/>
        <v>0</v>
      </c>
      <c r="BG181" s="362">
        <f t="shared" si="36"/>
        <v>0</v>
      </c>
      <c r="BH181" s="362">
        <f t="shared" si="37"/>
        <v>0</v>
      </c>
      <c r="BI181" s="362">
        <f t="shared" si="38"/>
        <v>0</v>
      </c>
      <c r="BJ181" s="284" t="s">
        <v>45</v>
      </c>
      <c r="BK181" s="362">
        <f t="shared" si="39"/>
        <v>0</v>
      </c>
      <c r="BL181" s="284" t="s">
        <v>2222</v>
      </c>
      <c r="BM181" s="361" t="s">
        <v>4511</v>
      </c>
    </row>
    <row r="182" spans="2:65" s="291" customFormat="1" ht="37.9" customHeight="1" x14ac:dyDescent="0.2">
      <c r="B182" s="355"/>
      <c r="C182" s="533" t="s">
        <v>4162</v>
      </c>
      <c r="D182" s="533" t="s">
        <v>516</v>
      </c>
      <c r="E182" s="534" t="s">
        <v>743</v>
      </c>
      <c r="F182" s="535" t="s">
        <v>1764</v>
      </c>
      <c r="G182" s="536" t="s">
        <v>99</v>
      </c>
      <c r="H182" s="537">
        <v>7</v>
      </c>
      <c r="I182" s="560"/>
      <c r="J182" s="356">
        <f t="shared" si="30"/>
        <v>0</v>
      </c>
      <c r="K182" s="535" t="s">
        <v>519</v>
      </c>
      <c r="L182" s="292"/>
      <c r="M182" s="561" t="s">
        <v>771</v>
      </c>
      <c r="N182" s="358" t="s">
        <v>2877</v>
      </c>
      <c r="P182" s="359">
        <f t="shared" si="31"/>
        <v>0</v>
      </c>
      <c r="Q182" s="359">
        <v>4.7840000000000001E-2</v>
      </c>
      <c r="R182" s="359">
        <f t="shared" si="32"/>
        <v>0.33488000000000001</v>
      </c>
      <c r="S182" s="359">
        <v>0</v>
      </c>
      <c r="T182" s="359">
        <f t="shared" si="3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2874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2222</v>
      </c>
      <c r="BM182" s="361" t="s">
        <v>4512</v>
      </c>
    </row>
    <row r="183" spans="2:65" s="291" customFormat="1" ht="37.9" customHeight="1" x14ac:dyDescent="0.2">
      <c r="B183" s="355"/>
      <c r="C183" s="533" t="s">
        <v>4164</v>
      </c>
      <c r="D183" s="533" t="s">
        <v>516</v>
      </c>
      <c r="E183" s="534" t="s">
        <v>1765</v>
      </c>
      <c r="F183" s="535" t="s">
        <v>1766</v>
      </c>
      <c r="G183" s="536" t="s">
        <v>99</v>
      </c>
      <c r="H183" s="537">
        <v>3</v>
      </c>
      <c r="I183" s="560"/>
      <c r="J183" s="356">
        <f t="shared" si="30"/>
        <v>0</v>
      </c>
      <c r="K183" s="535" t="s">
        <v>619</v>
      </c>
      <c r="L183" s="292"/>
      <c r="M183" s="561" t="s">
        <v>771</v>
      </c>
      <c r="N183" s="358" t="s">
        <v>2877</v>
      </c>
      <c r="P183" s="359">
        <f t="shared" si="31"/>
        <v>0</v>
      </c>
      <c r="Q183" s="359">
        <v>5.4359999999999999E-2</v>
      </c>
      <c r="R183" s="359">
        <f t="shared" si="32"/>
        <v>0.16308</v>
      </c>
      <c r="S183" s="359">
        <v>0</v>
      </c>
      <c r="T183" s="359">
        <f t="shared" si="3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2222</v>
      </c>
      <c r="BM183" s="361" t="s">
        <v>4513</v>
      </c>
    </row>
    <row r="184" spans="2:65" s="291" customFormat="1" ht="37.9" customHeight="1" x14ac:dyDescent="0.2">
      <c r="B184" s="355"/>
      <c r="C184" s="533" t="s">
        <v>3976</v>
      </c>
      <c r="D184" s="533" t="s">
        <v>516</v>
      </c>
      <c r="E184" s="534" t="s">
        <v>745</v>
      </c>
      <c r="F184" s="535" t="s">
        <v>1767</v>
      </c>
      <c r="G184" s="536" t="s">
        <v>99</v>
      </c>
      <c r="H184" s="537">
        <v>5</v>
      </c>
      <c r="I184" s="560"/>
      <c r="J184" s="356">
        <f t="shared" si="30"/>
        <v>0</v>
      </c>
      <c r="K184" s="535" t="s">
        <v>519</v>
      </c>
      <c r="L184" s="292"/>
      <c r="M184" s="561" t="s">
        <v>771</v>
      </c>
      <c r="N184" s="358" t="s">
        <v>2877</v>
      </c>
      <c r="P184" s="359">
        <f t="shared" si="31"/>
        <v>0</v>
      </c>
      <c r="Q184" s="359">
        <v>6.198E-2</v>
      </c>
      <c r="R184" s="359">
        <f t="shared" si="32"/>
        <v>0.30990000000000001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2222</v>
      </c>
      <c r="AT184" s="361" t="s">
        <v>516</v>
      </c>
      <c r="AU184" s="361" t="s">
        <v>47</v>
      </c>
      <c r="AY184" s="284" t="s">
        <v>2874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2222</v>
      </c>
      <c r="BM184" s="361" t="s">
        <v>4514</v>
      </c>
    </row>
    <row r="185" spans="2:65" s="291" customFormat="1" ht="37.9" customHeight="1" x14ac:dyDescent="0.2">
      <c r="B185" s="355"/>
      <c r="C185" s="533" t="s">
        <v>4174</v>
      </c>
      <c r="D185" s="533" t="s">
        <v>516</v>
      </c>
      <c r="E185" s="534" t="s">
        <v>2040</v>
      </c>
      <c r="F185" s="535" t="s">
        <v>2041</v>
      </c>
      <c r="G185" s="536" t="s">
        <v>99</v>
      </c>
      <c r="H185" s="537">
        <v>3</v>
      </c>
      <c r="I185" s="560"/>
      <c r="J185" s="356">
        <f t="shared" si="30"/>
        <v>0</v>
      </c>
      <c r="K185" s="535" t="s">
        <v>619</v>
      </c>
      <c r="L185" s="292"/>
      <c r="M185" s="561" t="s">
        <v>771</v>
      </c>
      <c r="N185" s="358" t="s">
        <v>2877</v>
      </c>
      <c r="P185" s="359">
        <f t="shared" si="31"/>
        <v>0</v>
      </c>
      <c r="Q185" s="359">
        <v>7.5499999999999998E-2</v>
      </c>
      <c r="R185" s="359">
        <f t="shared" si="32"/>
        <v>0.22649999999999998</v>
      </c>
      <c r="S185" s="359">
        <v>0</v>
      </c>
      <c r="T185" s="359">
        <f t="shared" si="33"/>
        <v>0</v>
      </c>
      <c r="U185" s="382" t="s">
        <v>771</v>
      </c>
      <c r="AR185" s="361" t="s">
        <v>2222</v>
      </c>
      <c r="AT185" s="361" t="s">
        <v>516</v>
      </c>
      <c r="AU185" s="361" t="s">
        <v>47</v>
      </c>
      <c r="AY185" s="284" t="s">
        <v>2874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2222</v>
      </c>
      <c r="BM185" s="361" t="s">
        <v>4515</v>
      </c>
    </row>
    <row r="186" spans="2:65" s="291" customFormat="1" ht="37.9" customHeight="1" x14ac:dyDescent="0.2">
      <c r="B186" s="355"/>
      <c r="C186" s="533" t="s">
        <v>3973</v>
      </c>
      <c r="D186" s="533" t="s">
        <v>516</v>
      </c>
      <c r="E186" s="534" t="s">
        <v>4516</v>
      </c>
      <c r="F186" s="535" t="s">
        <v>4517</v>
      </c>
      <c r="G186" s="536" t="s">
        <v>99</v>
      </c>
      <c r="H186" s="537">
        <v>2</v>
      </c>
      <c r="I186" s="560"/>
      <c r="J186" s="356">
        <f t="shared" si="30"/>
        <v>0</v>
      </c>
      <c r="K186" s="535" t="s">
        <v>771</v>
      </c>
      <c r="L186" s="292"/>
      <c r="M186" s="561" t="s">
        <v>771</v>
      </c>
      <c r="N186" s="358" t="s">
        <v>2877</v>
      </c>
      <c r="P186" s="359">
        <f t="shared" si="31"/>
        <v>0</v>
      </c>
      <c r="Q186" s="359">
        <v>0</v>
      </c>
      <c r="R186" s="359">
        <f t="shared" si="32"/>
        <v>0</v>
      </c>
      <c r="S186" s="359">
        <v>0</v>
      </c>
      <c r="T186" s="359">
        <f t="shared" si="3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2874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2222</v>
      </c>
      <c r="BM186" s="361" t="s">
        <v>4518</v>
      </c>
    </row>
    <row r="187" spans="2:65" s="291" customFormat="1" ht="16.5" customHeight="1" x14ac:dyDescent="0.2">
      <c r="B187" s="355"/>
      <c r="C187" s="533" t="s">
        <v>3970</v>
      </c>
      <c r="D187" s="533" t="s">
        <v>516</v>
      </c>
      <c r="E187" s="534" t="s">
        <v>5052</v>
      </c>
      <c r="F187" s="535" t="s">
        <v>5053</v>
      </c>
      <c r="G187" s="536" t="s">
        <v>5038</v>
      </c>
      <c r="H187" s="537">
        <v>1</v>
      </c>
      <c r="I187" s="560"/>
      <c r="J187" s="356">
        <f t="shared" si="30"/>
        <v>0</v>
      </c>
      <c r="K187" s="535" t="s">
        <v>771</v>
      </c>
      <c r="L187" s="292"/>
      <c r="M187" s="561" t="s">
        <v>771</v>
      </c>
      <c r="N187" s="358" t="s">
        <v>2877</v>
      </c>
      <c r="P187" s="359">
        <f t="shared" si="31"/>
        <v>0</v>
      </c>
      <c r="Q187" s="359">
        <v>0</v>
      </c>
      <c r="R187" s="359">
        <f t="shared" si="32"/>
        <v>0</v>
      </c>
      <c r="S187" s="359">
        <v>0</v>
      </c>
      <c r="T187" s="359">
        <f t="shared" si="3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2874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2222</v>
      </c>
      <c r="BM187" s="361" t="s">
        <v>5104</v>
      </c>
    </row>
    <row r="188" spans="2:65" s="291" customFormat="1" ht="21.75" customHeight="1" x14ac:dyDescent="0.2">
      <c r="B188" s="355"/>
      <c r="C188" s="533" t="s">
        <v>4032</v>
      </c>
      <c r="D188" s="533" t="s">
        <v>516</v>
      </c>
      <c r="E188" s="534" t="s">
        <v>5055</v>
      </c>
      <c r="F188" s="535" t="s">
        <v>5056</v>
      </c>
      <c r="G188" s="536" t="s">
        <v>5038</v>
      </c>
      <c r="H188" s="537">
        <v>1</v>
      </c>
      <c r="I188" s="560"/>
      <c r="J188" s="356">
        <f t="shared" si="30"/>
        <v>0</v>
      </c>
      <c r="K188" s="535" t="s">
        <v>771</v>
      </c>
      <c r="L188" s="292"/>
      <c r="M188" s="561" t="s">
        <v>771</v>
      </c>
      <c r="N188" s="358" t="s">
        <v>2877</v>
      </c>
      <c r="P188" s="359">
        <f t="shared" si="31"/>
        <v>0</v>
      </c>
      <c r="Q188" s="359">
        <v>0</v>
      </c>
      <c r="R188" s="359">
        <f t="shared" si="32"/>
        <v>0</v>
      </c>
      <c r="S188" s="359">
        <v>0</v>
      </c>
      <c r="T188" s="359">
        <f t="shared" si="33"/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2874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2222</v>
      </c>
      <c r="BM188" s="361" t="s">
        <v>5105</v>
      </c>
    </row>
    <row r="189" spans="2:65" s="291" customFormat="1" ht="16.5" customHeight="1" x14ac:dyDescent="0.2">
      <c r="B189" s="355"/>
      <c r="C189" s="533" t="s">
        <v>4062</v>
      </c>
      <c r="D189" s="533" t="s">
        <v>516</v>
      </c>
      <c r="E189" s="534" t="s">
        <v>5058</v>
      </c>
      <c r="F189" s="535" t="s">
        <v>5059</v>
      </c>
      <c r="G189" s="536" t="s">
        <v>5038</v>
      </c>
      <c r="H189" s="537">
        <v>1</v>
      </c>
      <c r="I189" s="560"/>
      <c r="J189" s="356">
        <f t="shared" si="30"/>
        <v>0</v>
      </c>
      <c r="K189" s="535" t="s">
        <v>771</v>
      </c>
      <c r="L189" s="292"/>
      <c r="M189" s="561" t="s">
        <v>771</v>
      </c>
      <c r="N189" s="358" t="s">
        <v>2877</v>
      </c>
      <c r="P189" s="359">
        <f t="shared" si="31"/>
        <v>0</v>
      </c>
      <c r="Q189" s="359">
        <v>0</v>
      </c>
      <c r="R189" s="359">
        <f t="shared" si="32"/>
        <v>0</v>
      </c>
      <c r="S189" s="359">
        <v>0</v>
      </c>
      <c r="T189" s="359">
        <f t="shared" si="3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2874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2222</v>
      </c>
      <c r="BM189" s="361" t="s">
        <v>5106</v>
      </c>
    </row>
    <row r="190" spans="2:65" s="291" customFormat="1" ht="24.4" customHeight="1" x14ac:dyDescent="0.2">
      <c r="B190" s="355"/>
      <c r="C190" s="533" t="s">
        <v>4168</v>
      </c>
      <c r="D190" s="533" t="s">
        <v>516</v>
      </c>
      <c r="E190" s="534" t="s">
        <v>749</v>
      </c>
      <c r="F190" s="535" t="s">
        <v>1770</v>
      </c>
      <c r="G190" s="536" t="s">
        <v>150</v>
      </c>
      <c r="H190" s="537">
        <v>1.577</v>
      </c>
      <c r="I190" s="560"/>
      <c r="J190" s="356">
        <f t="shared" si="30"/>
        <v>0</v>
      </c>
      <c r="K190" s="535" t="s">
        <v>519</v>
      </c>
      <c r="L190" s="292"/>
      <c r="M190" s="561" t="s">
        <v>771</v>
      </c>
      <c r="N190" s="358" t="s">
        <v>2877</v>
      </c>
      <c r="P190" s="359">
        <f t="shared" si="31"/>
        <v>0</v>
      </c>
      <c r="Q190" s="359">
        <v>0</v>
      </c>
      <c r="R190" s="359">
        <f t="shared" si="32"/>
        <v>0</v>
      </c>
      <c r="S190" s="359">
        <v>0</v>
      </c>
      <c r="T190" s="359">
        <f t="shared" si="33"/>
        <v>0</v>
      </c>
      <c r="U190" s="382" t="s">
        <v>771</v>
      </c>
      <c r="AR190" s="361" t="s">
        <v>2222</v>
      </c>
      <c r="AT190" s="361" t="s">
        <v>516</v>
      </c>
      <c r="AU190" s="361" t="s">
        <v>47</v>
      </c>
      <c r="AY190" s="284" t="s">
        <v>2874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2222</v>
      </c>
      <c r="BM190" s="361" t="s">
        <v>4519</v>
      </c>
    </row>
    <row r="191" spans="2:65" s="343" customFormat="1" ht="25.9" customHeight="1" x14ac:dyDescent="0.2">
      <c r="B191" s="344"/>
      <c r="D191" s="345" t="s">
        <v>514</v>
      </c>
      <c r="E191" s="346" t="s">
        <v>709</v>
      </c>
      <c r="F191" s="346" t="s">
        <v>751</v>
      </c>
      <c r="I191" s="468"/>
      <c r="J191" s="347">
        <f>BK191</f>
        <v>0</v>
      </c>
      <c r="L191" s="344"/>
      <c r="M191" s="348"/>
      <c r="P191" s="349">
        <f>P192</f>
        <v>0</v>
      </c>
      <c r="R191" s="349">
        <f>R192</f>
        <v>0</v>
      </c>
      <c r="T191" s="349">
        <f>T192</f>
        <v>0</v>
      </c>
      <c r="U191" s="380"/>
      <c r="AR191" s="345" t="s">
        <v>51</v>
      </c>
      <c r="AT191" s="351" t="s">
        <v>514</v>
      </c>
      <c r="AU191" s="351" t="s">
        <v>2873</v>
      </c>
      <c r="AY191" s="345" t="s">
        <v>2874</v>
      </c>
      <c r="BK191" s="352">
        <f>BK192</f>
        <v>0</v>
      </c>
    </row>
    <row r="192" spans="2:65" s="291" customFormat="1" ht="16.5" customHeight="1" x14ac:dyDescent="0.2">
      <c r="B192" s="355"/>
      <c r="C192" s="533" t="s">
        <v>4170</v>
      </c>
      <c r="D192" s="533" t="s">
        <v>516</v>
      </c>
      <c r="E192" s="534" t="s">
        <v>752</v>
      </c>
      <c r="F192" s="535" t="s">
        <v>1771</v>
      </c>
      <c r="G192" s="536" t="s">
        <v>753</v>
      </c>
      <c r="H192" s="537">
        <v>24</v>
      </c>
      <c r="I192" s="560"/>
      <c r="J192" s="356">
        <f>ROUND(I192*H192,2)</f>
        <v>0</v>
      </c>
      <c r="K192" s="535" t="s">
        <v>523</v>
      </c>
      <c r="L192" s="292"/>
      <c r="M192" s="565" t="s">
        <v>771</v>
      </c>
      <c r="N192" s="544" t="s">
        <v>2877</v>
      </c>
      <c r="O192" s="37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4">
        <f>S192*H192</f>
        <v>0</v>
      </c>
      <c r="U192" s="566" t="s">
        <v>771</v>
      </c>
      <c r="AR192" s="361" t="s">
        <v>3966</v>
      </c>
      <c r="AT192" s="361" t="s">
        <v>516</v>
      </c>
      <c r="AU192" s="361" t="s">
        <v>45</v>
      </c>
      <c r="AY192" s="284" t="s">
        <v>2874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3966</v>
      </c>
      <c r="BM192" s="361" t="s">
        <v>4520</v>
      </c>
    </row>
    <row r="193" spans="2:12" s="291" customFormat="1" ht="7.15" customHeight="1" x14ac:dyDescent="0.2">
      <c r="B193" s="312"/>
      <c r="C193" s="313"/>
      <c r="D193" s="313"/>
      <c r="E193" s="313"/>
      <c r="F193" s="313"/>
      <c r="G193" s="313"/>
      <c r="H193" s="313"/>
      <c r="I193" s="313"/>
      <c r="J193" s="313"/>
      <c r="K193" s="313"/>
      <c r="L193" s="292"/>
    </row>
    <row r="194" spans="2:12" ht="12.75" x14ac:dyDescent="0.2"/>
    <row r="195" spans="2:12" ht="12.75" x14ac:dyDescent="0.2"/>
    <row r="196" spans="2:12" ht="12.75" x14ac:dyDescent="0.2"/>
    <row r="197" spans="2:12" ht="12.75" x14ac:dyDescent="0.2"/>
    <row r="198" spans="2:12" ht="12.75" x14ac:dyDescent="0.2"/>
    <row r="199" spans="2:12" ht="12.75" x14ac:dyDescent="0.2"/>
    <row r="200" spans="2:12" ht="12.75" x14ac:dyDescent="0.2"/>
    <row r="201" spans="2:12" ht="12.75" x14ac:dyDescent="0.2"/>
    <row r="202" spans="2:12" ht="12.75" x14ac:dyDescent="0.2"/>
    <row r="203" spans="2:12" ht="12.75" x14ac:dyDescent="0.2"/>
    <row r="204" spans="2:12" ht="12.75" x14ac:dyDescent="0.2"/>
    <row r="205" spans="2:12" ht="12.75" x14ac:dyDescent="0.2"/>
    <row r="206" spans="2:12" ht="12.75" x14ac:dyDescent="0.2"/>
    <row r="207" spans="2:12" ht="12.75" x14ac:dyDescent="0.2"/>
    <row r="208" spans="2:12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6" t="s">
        <v>100</v>
      </c>
      <c r="B1" s="656"/>
      <c r="C1" s="656"/>
      <c r="D1" s="656"/>
      <c r="E1" s="656"/>
      <c r="F1" s="656"/>
      <c r="G1" s="656"/>
    </row>
    <row r="2" spans="1:29" customFormat="1" ht="25.15" customHeight="1" x14ac:dyDescent="0.2">
      <c r="A2" s="247" t="s">
        <v>88</v>
      </c>
      <c r="B2" s="197"/>
      <c r="C2" s="657" t="s">
        <v>4</v>
      </c>
      <c r="D2" s="658"/>
      <c r="E2" s="658"/>
      <c r="F2" s="658"/>
      <c r="G2" s="659"/>
    </row>
    <row r="3" spans="1:29" customFormat="1" ht="25.15" customHeight="1" x14ac:dyDescent="0.2">
      <c r="A3" s="247" t="s">
        <v>89</v>
      </c>
      <c r="B3" s="197"/>
      <c r="C3" s="657" t="s">
        <v>34</v>
      </c>
      <c r="D3" s="658"/>
      <c r="E3" s="658"/>
      <c r="F3" s="658"/>
      <c r="G3" s="659"/>
      <c r="AC3" s="198"/>
    </row>
    <row r="4" spans="1:29" customFormat="1" ht="25.15" customHeight="1" x14ac:dyDescent="0.2">
      <c r="A4" s="248" t="s">
        <v>90</v>
      </c>
      <c r="B4" s="199"/>
      <c r="C4" s="660" t="s">
        <v>3449</v>
      </c>
      <c r="D4" s="661"/>
      <c r="E4" s="661"/>
      <c r="F4" s="661"/>
      <c r="G4" s="662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210010301</v>
      </c>
      <c r="C7" s="261" t="s">
        <v>3427</v>
      </c>
      <c r="D7" s="270" t="s">
        <v>2193</v>
      </c>
      <c r="E7" s="271">
        <v>600</v>
      </c>
      <c r="F7" s="513"/>
      <c r="G7" s="281">
        <f>E7*F7</f>
        <v>0</v>
      </c>
    </row>
    <row r="8" spans="1:29" ht="15" customHeight="1" x14ac:dyDescent="0.25">
      <c r="B8" s="261">
        <v>210110001</v>
      </c>
      <c r="C8" s="261" t="s">
        <v>3428</v>
      </c>
      <c r="D8" s="261" t="s">
        <v>303</v>
      </c>
      <c r="E8" s="271">
        <v>53</v>
      </c>
      <c r="F8" s="513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71">
        <v>32</v>
      </c>
      <c r="F9" s="513"/>
      <c r="G9" s="281">
        <f t="shared" si="0"/>
        <v>0</v>
      </c>
    </row>
    <row r="10" spans="1:29" ht="15" customHeight="1" x14ac:dyDescent="0.25">
      <c r="B10" s="261">
        <v>210110005</v>
      </c>
      <c r="C10" s="261" t="s">
        <v>756</v>
      </c>
      <c r="D10" s="261" t="s">
        <v>303</v>
      </c>
      <c r="E10" s="271">
        <v>25</v>
      </c>
      <c r="F10" s="513"/>
      <c r="G10" s="281">
        <f t="shared" si="0"/>
        <v>0</v>
      </c>
    </row>
    <row r="11" spans="1:29" ht="15" customHeight="1" x14ac:dyDescent="0.25">
      <c r="B11" s="261">
        <v>210111021</v>
      </c>
      <c r="C11" s="261" t="s">
        <v>757</v>
      </c>
      <c r="D11" s="261" t="s">
        <v>303</v>
      </c>
      <c r="E11" s="271">
        <v>396</v>
      </c>
      <c r="F11" s="513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71">
        <v>11</v>
      </c>
      <c r="F12" s="513"/>
      <c r="G12" s="281">
        <f t="shared" si="0"/>
        <v>0</v>
      </c>
    </row>
    <row r="13" spans="1:29" ht="15" customHeight="1" x14ac:dyDescent="0.25">
      <c r="B13" s="261">
        <v>210111062</v>
      </c>
      <c r="C13" s="261" t="s">
        <v>3155</v>
      </c>
      <c r="D13" s="261" t="s">
        <v>303</v>
      </c>
      <c r="E13" s="271">
        <v>9</v>
      </c>
      <c r="F13" s="513"/>
      <c r="G13" s="281">
        <f t="shared" si="0"/>
        <v>0</v>
      </c>
    </row>
    <row r="14" spans="1:29" ht="15" customHeight="1" x14ac:dyDescent="0.25">
      <c r="B14" s="261">
        <v>210112503</v>
      </c>
      <c r="C14" s="261" t="s">
        <v>3173</v>
      </c>
      <c r="D14" s="261" t="s">
        <v>303</v>
      </c>
      <c r="E14" s="271">
        <v>4</v>
      </c>
      <c r="F14" s="513"/>
      <c r="G14" s="281">
        <f t="shared" si="0"/>
        <v>0</v>
      </c>
    </row>
    <row r="15" spans="1:29" ht="15" customHeight="1" x14ac:dyDescent="0.25">
      <c r="B15" s="261">
        <v>210112721</v>
      </c>
      <c r="C15" s="261" t="s">
        <v>3174</v>
      </c>
      <c r="D15" s="261" t="s">
        <v>303</v>
      </c>
      <c r="E15" s="271">
        <v>1</v>
      </c>
      <c r="F15" s="513"/>
      <c r="G15" s="281">
        <f t="shared" si="0"/>
        <v>0</v>
      </c>
    </row>
    <row r="16" spans="1:29" ht="15" customHeight="1" x14ac:dyDescent="0.25">
      <c r="B16" s="261">
        <v>210120453</v>
      </c>
      <c r="C16" s="261" t="s">
        <v>758</v>
      </c>
      <c r="D16" s="261" t="s">
        <v>303</v>
      </c>
      <c r="E16" s="271">
        <v>2</v>
      </c>
      <c r="F16" s="513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71">
        <v>1</v>
      </c>
      <c r="F17" s="513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71">
        <v>3</v>
      </c>
      <c r="F18" s="513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71">
        <v>11</v>
      </c>
      <c r="F19" s="513"/>
      <c r="G19" s="281">
        <f t="shared" si="0"/>
        <v>0</v>
      </c>
    </row>
    <row r="20" spans="2:7" ht="15" customHeight="1" x14ac:dyDescent="0.25">
      <c r="B20" s="261">
        <v>210120453</v>
      </c>
      <c r="C20" s="261" t="s">
        <v>758</v>
      </c>
      <c r="D20" s="261" t="s">
        <v>303</v>
      </c>
      <c r="E20" s="271">
        <v>2</v>
      </c>
      <c r="F20" s="513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71">
        <v>4</v>
      </c>
      <c r="F21" s="513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71">
        <v>1</v>
      </c>
      <c r="F22" s="513"/>
      <c r="G22" s="281">
        <f t="shared" si="0"/>
        <v>0</v>
      </c>
    </row>
    <row r="23" spans="2:7" ht="15" customHeight="1" x14ac:dyDescent="0.25">
      <c r="B23" s="261">
        <v>210120469</v>
      </c>
      <c r="C23" s="261" t="s">
        <v>759</v>
      </c>
      <c r="D23" s="261" t="s">
        <v>303</v>
      </c>
      <c r="E23" s="271">
        <v>1</v>
      </c>
      <c r="F23" s="513"/>
      <c r="G23" s="281">
        <f t="shared" si="0"/>
        <v>0</v>
      </c>
    </row>
    <row r="24" spans="2:7" ht="15" customHeight="1" x14ac:dyDescent="0.25">
      <c r="B24" s="261">
        <v>210120469</v>
      </c>
      <c r="C24" s="261" t="s">
        <v>759</v>
      </c>
      <c r="D24" s="261" t="s">
        <v>303</v>
      </c>
      <c r="E24" s="271">
        <v>1</v>
      </c>
      <c r="F24" s="513"/>
      <c r="G24" s="281">
        <f t="shared" si="0"/>
        <v>0</v>
      </c>
    </row>
    <row r="25" spans="2:7" ht="15" customHeight="1" x14ac:dyDescent="0.25">
      <c r="B25" s="261">
        <v>210120469</v>
      </c>
      <c r="C25" s="261" t="s">
        <v>759</v>
      </c>
      <c r="D25" s="261" t="s">
        <v>303</v>
      </c>
      <c r="E25" s="271">
        <v>1</v>
      </c>
      <c r="F25" s="513"/>
      <c r="G25" s="281">
        <f t="shared" si="0"/>
        <v>0</v>
      </c>
    </row>
    <row r="26" spans="2:7" ht="15" customHeight="1" x14ac:dyDescent="0.25">
      <c r="B26" s="261">
        <v>210120473</v>
      </c>
      <c r="C26" s="261" t="s">
        <v>3170</v>
      </c>
      <c r="D26" s="261" t="s">
        <v>303</v>
      </c>
      <c r="E26" s="271">
        <v>1</v>
      </c>
      <c r="F26" s="513"/>
      <c r="G26" s="281">
        <f t="shared" si="0"/>
        <v>0</v>
      </c>
    </row>
    <row r="27" spans="2:7" ht="15" customHeight="1" x14ac:dyDescent="0.25">
      <c r="B27" s="261">
        <v>210120473</v>
      </c>
      <c r="C27" s="261" t="s">
        <v>3170</v>
      </c>
      <c r="D27" s="261" t="s">
        <v>303</v>
      </c>
      <c r="E27" s="271">
        <v>1</v>
      </c>
      <c r="F27" s="513"/>
      <c r="G27" s="281">
        <f t="shared" si="0"/>
        <v>0</v>
      </c>
    </row>
    <row r="28" spans="2:7" ht="15" customHeight="1" x14ac:dyDescent="0.25">
      <c r="B28" s="261">
        <v>210121013</v>
      </c>
      <c r="C28" s="261" t="s">
        <v>761</v>
      </c>
      <c r="D28" s="261" t="s">
        <v>303</v>
      </c>
      <c r="E28" s="271">
        <v>1</v>
      </c>
      <c r="F28" s="513"/>
      <c r="G28" s="281">
        <f t="shared" si="0"/>
        <v>0</v>
      </c>
    </row>
    <row r="29" spans="2:7" ht="15" customHeight="1" x14ac:dyDescent="0.25">
      <c r="B29" s="261">
        <v>210121013</v>
      </c>
      <c r="C29" s="261" t="s">
        <v>761</v>
      </c>
      <c r="D29" s="261" t="s">
        <v>303</v>
      </c>
      <c r="E29" s="271">
        <v>1</v>
      </c>
      <c r="F29" s="513"/>
      <c r="G29" s="281">
        <f t="shared" si="0"/>
        <v>0</v>
      </c>
    </row>
    <row r="30" spans="2:7" ht="15" customHeight="1" x14ac:dyDescent="0.25">
      <c r="B30" s="261">
        <v>210121013</v>
      </c>
      <c r="C30" s="261" t="s">
        <v>761</v>
      </c>
      <c r="D30" s="261" t="s">
        <v>303</v>
      </c>
      <c r="E30" s="271">
        <v>1</v>
      </c>
      <c r="F30" s="513"/>
      <c r="G30" s="281">
        <f t="shared" si="0"/>
        <v>0</v>
      </c>
    </row>
    <row r="31" spans="2:7" ht="15" customHeight="1" x14ac:dyDescent="0.25">
      <c r="B31" s="261">
        <v>210121013</v>
      </c>
      <c r="C31" s="261" t="s">
        <v>761</v>
      </c>
      <c r="D31" s="261" t="s">
        <v>303</v>
      </c>
      <c r="E31" s="271">
        <v>18</v>
      </c>
      <c r="F31" s="513"/>
      <c r="G31" s="281">
        <f t="shared" si="0"/>
        <v>0</v>
      </c>
    </row>
    <row r="32" spans="2:7" ht="15" customHeight="1" x14ac:dyDescent="0.25">
      <c r="B32" s="261">
        <v>210121013</v>
      </c>
      <c r="C32" s="261" t="s">
        <v>761</v>
      </c>
      <c r="D32" s="261" t="s">
        <v>303</v>
      </c>
      <c r="E32" s="271">
        <v>10</v>
      </c>
      <c r="F32" s="513"/>
      <c r="G32" s="281">
        <f t="shared" si="0"/>
        <v>0</v>
      </c>
    </row>
    <row r="33" spans="2:7" ht="15" customHeight="1" x14ac:dyDescent="0.25">
      <c r="B33" s="261">
        <v>210121013</v>
      </c>
      <c r="C33" s="261" t="s">
        <v>761</v>
      </c>
      <c r="D33" s="261" t="s">
        <v>303</v>
      </c>
      <c r="E33" s="271">
        <v>10</v>
      </c>
      <c r="F33" s="513"/>
      <c r="G33" s="281">
        <f t="shared" si="0"/>
        <v>0</v>
      </c>
    </row>
    <row r="34" spans="2:7" ht="15" customHeight="1" x14ac:dyDescent="0.25">
      <c r="B34" s="261">
        <v>210121013</v>
      </c>
      <c r="C34" s="261" t="s">
        <v>761</v>
      </c>
      <c r="D34" s="261" t="s">
        <v>303</v>
      </c>
      <c r="E34" s="271">
        <v>21</v>
      </c>
      <c r="F34" s="513"/>
      <c r="G34" s="281">
        <f t="shared" si="0"/>
        <v>0</v>
      </c>
    </row>
    <row r="35" spans="2:7" ht="15" customHeight="1" x14ac:dyDescent="0.25">
      <c r="B35" s="261">
        <v>210121013</v>
      </c>
      <c r="C35" s="261" t="s">
        <v>761</v>
      </c>
      <c r="D35" s="261" t="s">
        <v>303</v>
      </c>
      <c r="E35" s="271">
        <v>18</v>
      </c>
      <c r="F35" s="513"/>
      <c r="G35" s="281">
        <f t="shared" si="0"/>
        <v>0</v>
      </c>
    </row>
    <row r="36" spans="2:7" ht="15" customHeight="1" x14ac:dyDescent="0.25">
      <c r="B36" s="261">
        <v>210121013</v>
      </c>
      <c r="C36" s="261" t="s">
        <v>761</v>
      </c>
      <c r="D36" s="261" t="s">
        <v>303</v>
      </c>
      <c r="E36" s="271">
        <v>27</v>
      </c>
      <c r="F36" s="513"/>
      <c r="G36" s="281">
        <f t="shared" si="0"/>
        <v>0</v>
      </c>
    </row>
    <row r="37" spans="2:7" ht="15" customHeight="1" x14ac:dyDescent="0.25">
      <c r="B37" s="261">
        <v>210121013</v>
      </c>
      <c r="C37" s="261" t="s">
        <v>761</v>
      </c>
      <c r="D37" s="261" t="s">
        <v>303</v>
      </c>
      <c r="E37" s="271">
        <v>11</v>
      </c>
      <c r="F37" s="513"/>
      <c r="G37" s="281">
        <f t="shared" si="0"/>
        <v>0</v>
      </c>
    </row>
    <row r="38" spans="2:7" ht="15" customHeight="1" x14ac:dyDescent="0.25">
      <c r="B38" s="261">
        <v>210121013</v>
      </c>
      <c r="C38" s="261" t="s">
        <v>761</v>
      </c>
      <c r="D38" s="261" t="s">
        <v>303</v>
      </c>
      <c r="E38" s="271">
        <v>12</v>
      </c>
      <c r="F38" s="513"/>
      <c r="G38" s="281">
        <f t="shared" si="0"/>
        <v>0</v>
      </c>
    </row>
    <row r="39" spans="2:7" ht="15" customHeight="1" x14ac:dyDescent="0.25">
      <c r="B39" s="261">
        <v>210121013</v>
      </c>
      <c r="C39" s="261" t="s">
        <v>761</v>
      </c>
      <c r="D39" s="261" t="s">
        <v>303</v>
      </c>
      <c r="E39" s="271">
        <v>31</v>
      </c>
      <c r="F39" s="513"/>
      <c r="G39" s="281">
        <f t="shared" si="0"/>
        <v>0</v>
      </c>
    </row>
    <row r="40" spans="2:7" ht="15" customHeight="1" x14ac:dyDescent="0.25">
      <c r="B40" s="261">
        <v>210121113</v>
      </c>
      <c r="C40" s="261" t="s">
        <v>3169</v>
      </c>
      <c r="D40" s="261" t="s">
        <v>303</v>
      </c>
      <c r="E40" s="271">
        <v>1</v>
      </c>
      <c r="F40" s="513"/>
      <c r="G40" s="281">
        <f t="shared" si="0"/>
        <v>0</v>
      </c>
    </row>
    <row r="41" spans="2:7" ht="15" customHeight="1" x14ac:dyDescent="0.25">
      <c r="B41" s="261">
        <v>210121113</v>
      </c>
      <c r="C41" s="261" t="s">
        <v>3169</v>
      </c>
      <c r="D41" s="261" t="s">
        <v>303</v>
      </c>
      <c r="E41" s="271">
        <v>11</v>
      </c>
      <c r="F41" s="513"/>
      <c r="G41" s="281">
        <f t="shared" si="0"/>
        <v>0</v>
      </c>
    </row>
    <row r="42" spans="2:7" ht="15" customHeight="1" x14ac:dyDescent="0.25">
      <c r="B42" s="261">
        <v>210121113</v>
      </c>
      <c r="C42" s="261" t="s">
        <v>3169</v>
      </c>
      <c r="D42" s="261" t="s">
        <v>303</v>
      </c>
      <c r="E42" s="271">
        <v>2</v>
      </c>
      <c r="F42" s="513"/>
      <c r="G42" s="281">
        <f t="shared" si="0"/>
        <v>0</v>
      </c>
    </row>
    <row r="43" spans="2:7" ht="15" customHeight="1" x14ac:dyDescent="0.25">
      <c r="B43" s="261">
        <v>210122001</v>
      </c>
      <c r="C43" s="261" t="s">
        <v>762</v>
      </c>
      <c r="D43" s="261" t="s">
        <v>303</v>
      </c>
      <c r="E43" s="271">
        <v>1</v>
      </c>
      <c r="F43" s="513"/>
      <c r="G43" s="281">
        <f t="shared" si="0"/>
        <v>0</v>
      </c>
    </row>
    <row r="44" spans="2:7" ht="15" customHeight="1" x14ac:dyDescent="0.25">
      <c r="B44" s="261">
        <v>210122001</v>
      </c>
      <c r="C44" s="261" t="s">
        <v>762</v>
      </c>
      <c r="D44" s="261" t="s">
        <v>303</v>
      </c>
      <c r="E44" s="271">
        <v>1</v>
      </c>
      <c r="F44" s="513"/>
      <c r="G44" s="281">
        <f t="shared" si="0"/>
        <v>0</v>
      </c>
    </row>
    <row r="45" spans="2:7" ht="15" customHeight="1" x14ac:dyDescent="0.25">
      <c r="B45" s="261">
        <v>210122001</v>
      </c>
      <c r="C45" s="261" t="s">
        <v>762</v>
      </c>
      <c r="D45" s="261" t="s">
        <v>303</v>
      </c>
      <c r="E45" s="271">
        <v>1</v>
      </c>
      <c r="F45" s="513"/>
      <c r="G45" s="281">
        <f t="shared" si="0"/>
        <v>0</v>
      </c>
    </row>
    <row r="46" spans="2:7" ht="15" customHeight="1" x14ac:dyDescent="0.25">
      <c r="B46" s="261">
        <v>210122001</v>
      </c>
      <c r="C46" s="261" t="s">
        <v>762</v>
      </c>
      <c r="D46" s="261" t="s">
        <v>303</v>
      </c>
      <c r="E46" s="271">
        <v>1</v>
      </c>
      <c r="F46" s="513"/>
      <c r="G46" s="281">
        <f t="shared" si="0"/>
        <v>0</v>
      </c>
    </row>
    <row r="47" spans="2:7" ht="15" customHeight="1" x14ac:dyDescent="0.25">
      <c r="B47" s="261">
        <v>210192553</v>
      </c>
      <c r="C47" s="261" t="s">
        <v>763</v>
      </c>
      <c r="D47" s="261" t="s">
        <v>303</v>
      </c>
      <c r="E47" s="271">
        <v>6</v>
      </c>
      <c r="F47" s="513"/>
      <c r="G47" s="281">
        <f t="shared" si="0"/>
        <v>0</v>
      </c>
    </row>
    <row r="48" spans="2:7" ht="15" customHeight="1" x14ac:dyDescent="0.25">
      <c r="B48" s="261">
        <v>210800105</v>
      </c>
      <c r="C48" s="261" t="s">
        <v>764</v>
      </c>
      <c r="D48" s="261" t="s">
        <v>223</v>
      </c>
      <c r="E48" s="271">
        <v>600</v>
      </c>
      <c r="F48" s="513"/>
      <c r="G48" s="281">
        <f t="shared" si="0"/>
        <v>0</v>
      </c>
    </row>
    <row r="49" spans="2:7" ht="15" customHeight="1" x14ac:dyDescent="0.25">
      <c r="B49" s="261">
        <v>210800105</v>
      </c>
      <c r="C49" s="261" t="s">
        <v>765</v>
      </c>
      <c r="D49" s="261" t="s">
        <v>223</v>
      </c>
      <c r="E49" s="271">
        <v>2400</v>
      </c>
      <c r="F49" s="513"/>
      <c r="G49" s="281">
        <f t="shared" si="0"/>
        <v>0</v>
      </c>
    </row>
    <row r="50" spans="2:7" ht="15" customHeight="1" x14ac:dyDescent="0.25">
      <c r="B50" s="261">
        <v>210800106</v>
      </c>
      <c r="C50" s="261" t="s">
        <v>766</v>
      </c>
      <c r="D50" s="261" t="s">
        <v>223</v>
      </c>
      <c r="E50" s="271">
        <v>4500</v>
      </c>
      <c r="F50" s="513"/>
      <c r="G50" s="281">
        <f t="shared" si="0"/>
        <v>0</v>
      </c>
    </row>
    <row r="51" spans="2:7" ht="15" customHeight="1" x14ac:dyDescent="0.25">
      <c r="B51" s="261">
        <v>210800114</v>
      </c>
      <c r="C51" s="261" t="s">
        <v>3429</v>
      </c>
      <c r="D51" s="261" t="s">
        <v>223</v>
      </c>
      <c r="E51" s="271">
        <v>10</v>
      </c>
      <c r="F51" s="513"/>
      <c r="G51" s="281">
        <f t="shared" si="0"/>
        <v>0</v>
      </c>
    </row>
    <row r="52" spans="2:7" ht="15" customHeight="1" x14ac:dyDescent="0.25">
      <c r="B52" s="261">
        <v>210800115</v>
      </c>
      <c r="C52" s="261" t="s">
        <v>3154</v>
      </c>
      <c r="D52" s="261" t="s">
        <v>223</v>
      </c>
      <c r="E52" s="271">
        <v>100</v>
      </c>
      <c r="F52" s="513"/>
      <c r="G52" s="281">
        <f t="shared" si="0"/>
        <v>0</v>
      </c>
    </row>
    <row r="53" spans="2:7" ht="15" customHeight="1" x14ac:dyDescent="0.25">
      <c r="B53" s="261">
        <v>210800116</v>
      </c>
      <c r="C53" s="261" t="s">
        <v>767</v>
      </c>
      <c r="D53" s="261" t="s">
        <v>223</v>
      </c>
      <c r="E53" s="271">
        <v>500</v>
      </c>
      <c r="F53" s="513"/>
      <c r="G53" s="281">
        <f t="shared" si="0"/>
        <v>0</v>
      </c>
    </row>
    <row r="54" spans="2:7" ht="15" customHeight="1" x14ac:dyDescent="0.25">
      <c r="B54" s="261">
        <v>210800547</v>
      </c>
      <c r="C54" s="261" t="s">
        <v>768</v>
      </c>
      <c r="D54" s="261" t="s">
        <v>223</v>
      </c>
      <c r="E54" s="271">
        <v>500</v>
      </c>
      <c r="F54" s="513"/>
      <c r="G54" s="281">
        <f t="shared" si="0"/>
        <v>0</v>
      </c>
    </row>
    <row r="55" spans="2:7" ht="15" customHeight="1" x14ac:dyDescent="0.25">
      <c r="B55" s="261">
        <v>210800649</v>
      </c>
      <c r="C55" s="261" t="s">
        <v>3158</v>
      </c>
      <c r="D55" s="261" t="s">
        <v>223</v>
      </c>
      <c r="E55" s="271">
        <v>100</v>
      </c>
      <c r="F55" s="513"/>
      <c r="G55" s="281">
        <f t="shared" si="0"/>
        <v>0</v>
      </c>
    </row>
    <row r="56" spans="2:7" ht="15" customHeight="1" x14ac:dyDescent="0.25">
      <c r="B56" s="261">
        <v>210810312</v>
      </c>
      <c r="C56" s="261" t="s">
        <v>3430</v>
      </c>
      <c r="D56" s="261" t="s">
        <v>223</v>
      </c>
      <c r="E56" s="271">
        <v>15</v>
      </c>
      <c r="F56" s="513"/>
      <c r="G56" s="281">
        <f t="shared" si="0"/>
        <v>0</v>
      </c>
    </row>
    <row r="57" spans="2:7" ht="15" customHeight="1" x14ac:dyDescent="0.25">
      <c r="B57" s="261">
        <v>210810377</v>
      </c>
      <c r="C57" s="261" t="s">
        <v>3431</v>
      </c>
      <c r="D57" s="261" t="s">
        <v>223</v>
      </c>
      <c r="E57" s="271">
        <v>50</v>
      </c>
      <c r="F57" s="513"/>
      <c r="G57" s="281">
        <f t="shared" si="0"/>
        <v>0</v>
      </c>
    </row>
    <row r="58" spans="2:7" ht="15" customHeight="1" x14ac:dyDescent="0.25">
      <c r="B58" s="261">
        <v>215121150</v>
      </c>
      <c r="C58" s="261" t="s">
        <v>770</v>
      </c>
      <c r="D58" s="261" t="s">
        <v>303</v>
      </c>
      <c r="E58" s="271">
        <v>1</v>
      </c>
      <c r="F58" s="513"/>
      <c r="G58" s="281">
        <f t="shared" si="0"/>
        <v>0</v>
      </c>
    </row>
    <row r="59" spans="2:7" ht="15" customHeight="1" x14ac:dyDescent="0.25">
      <c r="B59" s="261">
        <v>215121150</v>
      </c>
      <c r="C59" s="261" t="s">
        <v>770</v>
      </c>
      <c r="D59" s="261" t="s">
        <v>303</v>
      </c>
      <c r="E59" s="271">
        <v>5</v>
      </c>
      <c r="F59" s="513"/>
      <c r="G59" s="281">
        <f t="shared" si="0"/>
        <v>0</v>
      </c>
    </row>
    <row r="60" spans="2:7" ht="15" customHeight="1" x14ac:dyDescent="0.25">
      <c r="B60" s="261">
        <v>215121150</v>
      </c>
      <c r="C60" s="261" t="s">
        <v>770</v>
      </c>
      <c r="D60" s="261" t="s">
        <v>303</v>
      </c>
      <c r="E60" s="271">
        <v>1</v>
      </c>
      <c r="F60" s="513"/>
      <c r="G60" s="281">
        <f t="shared" si="0"/>
        <v>0</v>
      </c>
    </row>
    <row r="61" spans="2:7" ht="15" customHeight="1" x14ac:dyDescent="0.25">
      <c r="B61" s="261">
        <v>215121150</v>
      </c>
      <c r="C61" s="261" t="s">
        <v>770</v>
      </c>
      <c r="D61" s="261" t="s">
        <v>303</v>
      </c>
      <c r="E61" s="271">
        <v>3</v>
      </c>
      <c r="F61" s="513"/>
      <c r="G61" s="281">
        <f t="shared" si="0"/>
        <v>0</v>
      </c>
    </row>
    <row r="62" spans="2:7" ht="15" customHeight="1" x14ac:dyDescent="0.25">
      <c r="B62" s="261">
        <v>215121150</v>
      </c>
      <c r="C62" s="261" t="s">
        <v>770</v>
      </c>
      <c r="D62" s="261" t="s">
        <v>303</v>
      </c>
      <c r="E62" s="271">
        <v>1</v>
      </c>
      <c r="F62" s="513"/>
      <c r="G62" s="281">
        <f t="shared" si="0"/>
        <v>0</v>
      </c>
    </row>
    <row r="63" spans="2:7" ht="15" customHeight="1" x14ac:dyDescent="0.25">
      <c r="B63" s="261">
        <v>215121150</v>
      </c>
      <c r="C63" s="261" t="s">
        <v>770</v>
      </c>
      <c r="D63" s="261" t="s">
        <v>303</v>
      </c>
      <c r="E63" s="271">
        <v>1</v>
      </c>
      <c r="F63" s="513"/>
      <c r="G63" s="281">
        <f t="shared" si="0"/>
        <v>0</v>
      </c>
    </row>
    <row r="64" spans="2:7" ht="15" customHeight="1" x14ac:dyDescent="0.25">
      <c r="B64" s="261">
        <v>215121150</v>
      </c>
      <c r="C64" s="261" t="s">
        <v>770</v>
      </c>
      <c r="D64" s="261" t="s">
        <v>303</v>
      </c>
      <c r="E64" s="271">
        <v>1</v>
      </c>
      <c r="F64" s="513"/>
      <c r="G64" s="281">
        <f t="shared" si="0"/>
        <v>0</v>
      </c>
    </row>
    <row r="65" spans="2:7" ht="15" customHeight="1" x14ac:dyDescent="0.25">
      <c r="B65" s="261">
        <v>215123422</v>
      </c>
      <c r="C65" s="261" t="s">
        <v>3171</v>
      </c>
      <c r="D65" s="261" t="s">
        <v>303</v>
      </c>
      <c r="E65" s="271">
        <v>1</v>
      </c>
      <c r="F65" s="513"/>
      <c r="G65" s="281">
        <f t="shared" si="0"/>
        <v>0</v>
      </c>
    </row>
    <row r="66" spans="2:7" ht="15" customHeight="1" x14ac:dyDescent="0.25">
      <c r="B66" s="261">
        <v>216120701</v>
      </c>
      <c r="C66" s="261" t="s">
        <v>3432</v>
      </c>
      <c r="D66" s="261" t="s">
        <v>303</v>
      </c>
      <c r="E66" s="271">
        <v>1</v>
      </c>
      <c r="F66" s="513"/>
      <c r="G66" s="281">
        <f t="shared" si="0"/>
        <v>0</v>
      </c>
    </row>
    <row r="67" spans="2:7" ht="15" customHeight="1" x14ac:dyDescent="0.25">
      <c r="B67" s="261">
        <v>216120701</v>
      </c>
      <c r="C67" s="261" t="s">
        <v>3432</v>
      </c>
      <c r="D67" s="261" t="s">
        <v>303</v>
      </c>
      <c r="E67" s="271">
        <v>1</v>
      </c>
      <c r="F67" s="513"/>
      <c r="G67" s="281">
        <f t="shared" si="0"/>
        <v>0</v>
      </c>
    </row>
    <row r="68" spans="2:7" ht="15" customHeight="1" x14ac:dyDescent="0.25">
      <c r="B68" s="261">
        <v>216201002</v>
      </c>
      <c r="C68" s="261" t="s">
        <v>3164</v>
      </c>
      <c r="D68" s="261" t="s">
        <v>303</v>
      </c>
      <c r="E68" s="271">
        <v>15</v>
      </c>
      <c r="F68" s="513"/>
      <c r="G68" s="281">
        <f t="shared" si="0"/>
        <v>0</v>
      </c>
    </row>
    <row r="69" spans="2:7" ht="15" customHeight="1" x14ac:dyDescent="0.25">
      <c r="B69" s="261">
        <v>216201003</v>
      </c>
      <c r="C69" s="261" t="s">
        <v>3166</v>
      </c>
      <c r="D69" s="261" t="s">
        <v>303</v>
      </c>
      <c r="E69" s="271">
        <v>20</v>
      </c>
      <c r="F69" s="513"/>
      <c r="G69" s="281">
        <f t="shared" si="0"/>
        <v>0</v>
      </c>
    </row>
    <row r="70" spans="2:7" ht="15" customHeight="1" x14ac:dyDescent="0.25">
      <c r="B70" s="261">
        <v>216201004</v>
      </c>
      <c r="C70" s="261" t="s">
        <v>3163</v>
      </c>
      <c r="D70" s="261" t="s">
        <v>303</v>
      </c>
      <c r="E70" s="271">
        <v>7</v>
      </c>
      <c r="F70" s="513"/>
      <c r="G70" s="281">
        <f t="shared" si="0"/>
        <v>0</v>
      </c>
    </row>
    <row r="71" spans="2:7" ht="15" customHeight="1" x14ac:dyDescent="0.25">
      <c r="B71" s="261">
        <v>216201004</v>
      </c>
      <c r="C71" s="261" t="s">
        <v>3163</v>
      </c>
      <c r="D71" s="261" t="s">
        <v>303</v>
      </c>
      <c r="E71" s="271">
        <v>3</v>
      </c>
      <c r="F71" s="513"/>
      <c r="G71" s="281">
        <f t="shared" si="0"/>
        <v>0</v>
      </c>
    </row>
    <row r="72" spans="2:7" ht="15" customHeight="1" x14ac:dyDescent="0.25">
      <c r="B72" s="261">
        <v>216201004</v>
      </c>
      <c r="C72" s="261" t="s">
        <v>3163</v>
      </c>
      <c r="D72" s="261" t="s">
        <v>303</v>
      </c>
      <c r="E72" s="271">
        <v>53</v>
      </c>
      <c r="F72" s="513"/>
      <c r="G72" s="281">
        <f t="shared" ref="G72:G135" si="1">E72*F72</f>
        <v>0</v>
      </c>
    </row>
    <row r="73" spans="2:7" ht="15" customHeight="1" x14ac:dyDescent="0.25">
      <c r="B73" s="261">
        <v>216201004</v>
      </c>
      <c r="C73" s="261" t="s">
        <v>3163</v>
      </c>
      <c r="D73" s="261" t="s">
        <v>303</v>
      </c>
      <c r="E73" s="271">
        <v>35</v>
      </c>
      <c r="F73" s="513"/>
      <c r="G73" s="281">
        <f t="shared" si="1"/>
        <v>0</v>
      </c>
    </row>
    <row r="74" spans="2:7" ht="15" customHeight="1" x14ac:dyDescent="0.25">
      <c r="B74" s="261">
        <v>216201004</v>
      </c>
      <c r="C74" s="261" t="s">
        <v>3163</v>
      </c>
      <c r="D74" s="261" t="s">
        <v>303</v>
      </c>
      <c r="E74" s="271">
        <v>46</v>
      </c>
      <c r="F74" s="513"/>
      <c r="G74" s="281">
        <f t="shared" si="1"/>
        <v>0</v>
      </c>
    </row>
    <row r="75" spans="2:7" ht="15" customHeight="1" x14ac:dyDescent="0.25">
      <c r="B75" s="261">
        <v>216201006</v>
      </c>
      <c r="C75" s="261" t="s">
        <v>3165</v>
      </c>
      <c r="D75" s="261" t="s">
        <v>303</v>
      </c>
      <c r="E75" s="271">
        <v>6</v>
      </c>
      <c r="F75" s="513"/>
      <c r="G75" s="281">
        <f t="shared" si="1"/>
        <v>0</v>
      </c>
    </row>
    <row r="76" spans="2:7" ht="15" customHeight="1" x14ac:dyDescent="0.25">
      <c r="B76" s="261">
        <v>216201007</v>
      </c>
      <c r="C76" s="261" t="s">
        <v>3167</v>
      </c>
      <c r="D76" s="261" t="s">
        <v>303</v>
      </c>
      <c r="E76" s="271">
        <v>11</v>
      </c>
      <c r="F76" s="513"/>
      <c r="G76" s="281">
        <f t="shared" si="1"/>
        <v>0</v>
      </c>
    </row>
    <row r="77" spans="2:7" ht="15" customHeight="1" x14ac:dyDescent="0.25">
      <c r="B77" s="261">
        <v>216800116</v>
      </c>
      <c r="C77" s="261" t="s">
        <v>3161</v>
      </c>
      <c r="D77" s="261" t="s">
        <v>223</v>
      </c>
      <c r="E77" s="271">
        <v>100</v>
      </c>
      <c r="F77" s="513"/>
      <c r="G77" s="281">
        <f t="shared" si="1"/>
        <v>0</v>
      </c>
    </row>
    <row r="78" spans="2:7" ht="15" customHeight="1" x14ac:dyDescent="0.25">
      <c r="B78" s="261">
        <v>220260028</v>
      </c>
      <c r="C78" s="261" t="s">
        <v>3176</v>
      </c>
      <c r="D78" s="261" t="s">
        <v>303</v>
      </c>
      <c r="E78" s="271">
        <v>6</v>
      </c>
      <c r="F78" s="513"/>
      <c r="G78" s="281">
        <f t="shared" si="1"/>
        <v>0</v>
      </c>
    </row>
    <row r="79" spans="2:7" ht="15" customHeight="1" x14ac:dyDescent="0.25">
      <c r="B79" s="261">
        <v>220521036</v>
      </c>
      <c r="C79" s="261" t="s">
        <v>772</v>
      </c>
      <c r="D79" s="261" t="s">
        <v>303</v>
      </c>
      <c r="E79" s="271">
        <v>6</v>
      </c>
      <c r="F79" s="513"/>
      <c r="G79" s="281">
        <f t="shared" si="1"/>
        <v>0</v>
      </c>
    </row>
    <row r="80" spans="2:7" ht="15" customHeight="1" x14ac:dyDescent="0.25">
      <c r="B80" s="261">
        <v>220521042</v>
      </c>
      <c r="C80" s="261" t="s">
        <v>773</v>
      </c>
      <c r="D80" s="261" t="s">
        <v>303</v>
      </c>
      <c r="E80" s="271">
        <v>150</v>
      </c>
      <c r="F80" s="513"/>
      <c r="G80" s="281">
        <f t="shared" si="1"/>
        <v>0</v>
      </c>
    </row>
    <row r="81" spans="2:7" ht="15" customHeight="1" x14ac:dyDescent="0.25">
      <c r="B81" s="261" t="s">
        <v>3434</v>
      </c>
      <c r="C81" s="261" t="s">
        <v>3435</v>
      </c>
      <c r="D81" s="261" t="s">
        <v>223</v>
      </c>
      <c r="E81" s="271">
        <v>2000</v>
      </c>
      <c r="F81" s="513"/>
      <c r="G81" s="281">
        <f t="shared" si="1"/>
        <v>0</v>
      </c>
    </row>
    <row r="82" spans="2:7" ht="15" customHeight="1" x14ac:dyDescent="0.25">
      <c r="B82" s="272"/>
      <c r="C82" s="261" t="s">
        <v>3452</v>
      </c>
      <c r="D82" s="261" t="s">
        <v>303</v>
      </c>
      <c r="E82" s="271">
        <v>196</v>
      </c>
      <c r="F82" s="513"/>
      <c r="G82" s="281">
        <f t="shared" si="1"/>
        <v>0</v>
      </c>
    </row>
    <row r="83" spans="2:7" ht="15" customHeight="1" x14ac:dyDescent="0.25">
      <c r="B83" s="272"/>
      <c r="C83" s="261" t="s">
        <v>3453</v>
      </c>
      <c r="D83" s="261" t="s">
        <v>303</v>
      </c>
      <c r="E83" s="271">
        <v>110</v>
      </c>
      <c r="F83" s="513"/>
      <c r="G83" s="281">
        <f t="shared" si="1"/>
        <v>0</v>
      </c>
    </row>
    <row r="84" spans="2:7" ht="15" customHeight="1" x14ac:dyDescent="0.25">
      <c r="B84" s="272"/>
      <c r="C84" s="261" t="s">
        <v>3454</v>
      </c>
      <c r="D84" s="261" t="s">
        <v>303</v>
      </c>
      <c r="E84" s="271">
        <v>419</v>
      </c>
      <c r="F84" s="513"/>
      <c r="G84" s="281">
        <f t="shared" si="1"/>
        <v>0</v>
      </c>
    </row>
    <row r="85" spans="2:7" ht="15" customHeight="1" x14ac:dyDescent="0.25">
      <c r="B85" s="261" t="s">
        <v>774</v>
      </c>
      <c r="C85" s="261" t="s">
        <v>775</v>
      </c>
      <c r="D85" s="261" t="s">
        <v>303</v>
      </c>
      <c r="E85" s="271">
        <v>166</v>
      </c>
      <c r="F85" s="513"/>
      <c r="G85" s="281">
        <f t="shared" si="1"/>
        <v>0</v>
      </c>
    </row>
    <row r="86" spans="2:7" ht="15" customHeight="1" x14ac:dyDescent="0.25">
      <c r="B86" s="261" t="s">
        <v>774</v>
      </c>
      <c r="C86" s="261" t="s">
        <v>775</v>
      </c>
      <c r="D86" s="261" t="s">
        <v>303</v>
      </c>
      <c r="E86" s="271">
        <v>147</v>
      </c>
      <c r="F86" s="513"/>
      <c r="G86" s="281">
        <f t="shared" si="1"/>
        <v>0</v>
      </c>
    </row>
    <row r="87" spans="2:7" ht="15" customHeight="1" x14ac:dyDescent="0.25">
      <c r="B87" s="261" t="s">
        <v>774</v>
      </c>
      <c r="C87" s="261" t="s">
        <v>775</v>
      </c>
      <c r="D87" s="261" t="s">
        <v>303</v>
      </c>
      <c r="E87" s="271">
        <v>2</v>
      </c>
      <c r="F87" s="513"/>
      <c r="G87" s="281">
        <f t="shared" si="1"/>
        <v>0</v>
      </c>
    </row>
    <row r="88" spans="2:7" ht="15" customHeight="1" x14ac:dyDescent="0.25">
      <c r="B88" s="261" t="s">
        <v>774</v>
      </c>
      <c r="C88" s="261" t="s">
        <v>775</v>
      </c>
      <c r="D88" s="261" t="s">
        <v>303</v>
      </c>
      <c r="E88" s="271">
        <v>16</v>
      </c>
      <c r="F88" s="513"/>
      <c r="G88" s="281">
        <f t="shared" si="1"/>
        <v>0</v>
      </c>
    </row>
    <row r="89" spans="2:7" ht="15" customHeight="1" x14ac:dyDescent="0.25">
      <c r="B89" s="273"/>
      <c r="C89" s="261" t="s">
        <v>3571</v>
      </c>
      <c r="D89" s="261" t="s">
        <v>303</v>
      </c>
      <c r="E89" s="271">
        <v>4</v>
      </c>
      <c r="F89" s="513"/>
      <c r="G89" s="281">
        <f t="shared" si="1"/>
        <v>0</v>
      </c>
    </row>
    <row r="90" spans="2:7" ht="15" customHeight="1" x14ac:dyDescent="0.25">
      <c r="B90" s="273"/>
      <c r="C90" s="261" t="s">
        <v>3212</v>
      </c>
      <c r="D90" s="261" t="s">
        <v>303</v>
      </c>
      <c r="E90" s="271">
        <v>1</v>
      </c>
      <c r="F90" s="513"/>
      <c r="G90" s="281">
        <f t="shared" si="1"/>
        <v>0</v>
      </c>
    </row>
    <row r="91" spans="2:7" ht="15" customHeight="1" x14ac:dyDescent="0.25">
      <c r="B91" s="273"/>
      <c r="C91" s="261" t="s">
        <v>3185</v>
      </c>
      <c r="D91" s="261" t="s">
        <v>303</v>
      </c>
      <c r="E91" s="271">
        <v>46</v>
      </c>
      <c r="F91" s="513"/>
      <c r="G91" s="281">
        <f t="shared" si="1"/>
        <v>0</v>
      </c>
    </row>
    <row r="92" spans="2:7" ht="15" customHeight="1" x14ac:dyDescent="0.25">
      <c r="B92" s="273"/>
      <c r="C92" s="261" t="s">
        <v>3186</v>
      </c>
      <c r="D92" s="261" t="s">
        <v>303</v>
      </c>
      <c r="E92" s="271">
        <v>53</v>
      </c>
      <c r="F92" s="513"/>
      <c r="G92" s="281">
        <f t="shared" si="1"/>
        <v>0</v>
      </c>
    </row>
    <row r="93" spans="2:7" ht="15" customHeight="1" x14ac:dyDescent="0.25">
      <c r="B93" s="273"/>
      <c r="C93" s="261" t="s">
        <v>3187</v>
      </c>
      <c r="D93" s="261" t="s">
        <v>303</v>
      </c>
      <c r="E93" s="271">
        <v>35</v>
      </c>
      <c r="F93" s="513"/>
      <c r="G93" s="281">
        <f t="shared" si="1"/>
        <v>0</v>
      </c>
    </row>
    <row r="94" spans="2:7" ht="15" customHeight="1" x14ac:dyDescent="0.25">
      <c r="B94" s="273"/>
      <c r="C94" s="261" t="s">
        <v>3188</v>
      </c>
      <c r="D94" s="261" t="s">
        <v>303</v>
      </c>
      <c r="E94" s="271">
        <v>15</v>
      </c>
      <c r="F94" s="513"/>
      <c r="G94" s="281">
        <f t="shared" si="1"/>
        <v>0</v>
      </c>
    </row>
    <row r="95" spans="2:7" ht="15" customHeight="1" x14ac:dyDescent="0.25">
      <c r="B95" s="273"/>
      <c r="C95" s="261" t="s">
        <v>3189</v>
      </c>
      <c r="D95" s="261" t="s">
        <v>303</v>
      </c>
      <c r="E95" s="271">
        <v>6</v>
      </c>
      <c r="F95" s="513"/>
      <c r="G95" s="281">
        <f t="shared" si="1"/>
        <v>0</v>
      </c>
    </row>
    <row r="96" spans="2:7" ht="15" customHeight="1" x14ac:dyDescent="0.25">
      <c r="B96" s="273"/>
      <c r="C96" s="261" t="s">
        <v>3190</v>
      </c>
      <c r="D96" s="261" t="s">
        <v>303</v>
      </c>
      <c r="E96" s="271">
        <v>20</v>
      </c>
      <c r="F96" s="513"/>
      <c r="G96" s="281">
        <f t="shared" si="1"/>
        <v>0</v>
      </c>
    </row>
    <row r="97" spans="2:7" ht="15" customHeight="1" x14ac:dyDescent="0.25">
      <c r="B97" s="273"/>
      <c r="C97" s="261" t="s">
        <v>3192</v>
      </c>
      <c r="D97" s="261" t="s">
        <v>303</v>
      </c>
      <c r="E97" s="271">
        <v>11</v>
      </c>
      <c r="F97" s="513"/>
      <c r="G97" s="281">
        <f t="shared" si="1"/>
        <v>0</v>
      </c>
    </row>
    <row r="98" spans="2:7" ht="15" customHeight="1" x14ac:dyDescent="0.25">
      <c r="B98" s="273"/>
      <c r="C98" s="261" t="s">
        <v>3193</v>
      </c>
      <c r="D98" s="261" t="s">
        <v>303</v>
      </c>
      <c r="E98" s="271">
        <v>3</v>
      </c>
      <c r="F98" s="513"/>
      <c r="G98" s="281">
        <f t="shared" si="1"/>
        <v>0</v>
      </c>
    </row>
    <row r="99" spans="2:7" ht="15" customHeight="1" x14ac:dyDescent="0.25">
      <c r="B99" s="273"/>
      <c r="C99" s="261" t="s">
        <v>3194</v>
      </c>
      <c r="D99" s="261" t="s">
        <v>303</v>
      </c>
      <c r="E99" s="271">
        <v>7</v>
      </c>
      <c r="F99" s="513"/>
      <c r="G99" s="281">
        <f t="shared" si="1"/>
        <v>0</v>
      </c>
    </row>
    <row r="100" spans="2:7" ht="15" customHeight="1" x14ac:dyDescent="0.25">
      <c r="B100" s="273"/>
      <c r="C100" s="261" t="s">
        <v>3198</v>
      </c>
      <c r="D100" s="261" t="s">
        <v>776</v>
      </c>
      <c r="E100" s="271">
        <v>1</v>
      </c>
      <c r="F100" s="513"/>
      <c r="G100" s="281">
        <f t="shared" si="1"/>
        <v>0</v>
      </c>
    </row>
    <row r="101" spans="2:7" ht="15" customHeight="1" x14ac:dyDescent="0.25">
      <c r="B101" s="273"/>
      <c r="C101" s="261" t="s">
        <v>3196</v>
      </c>
      <c r="D101" s="261" t="s">
        <v>776</v>
      </c>
      <c r="E101" s="271">
        <v>1</v>
      </c>
      <c r="F101" s="513"/>
      <c r="G101" s="281">
        <f t="shared" si="1"/>
        <v>0</v>
      </c>
    </row>
    <row r="102" spans="2:7" ht="15" customHeight="1" x14ac:dyDescent="0.25">
      <c r="B102" s="273"/>
      <c r="C102" s="261" t="s">
        <v>3572</v>
      </c>
      <c r="D102" s="261" t="s">
        <v>776</v>
      </c>
      <c r="E102" s="271">
        <v>32</v>
      </c>
      <c r="F102" s="513"/>
      <c r="G102" s="281">
        <f t="shared" si="1"/>
        <v>0</v>
      </c>
    </row>
    <row r="103" spans="2:7" ht="15" customHeight="1" x14ac:dyDescent="0.25">
      <c r="B103" s="273"/>
      <c r="C103" s="261" t="s">
        <v>3486</v>
      </c>
      <c r="D103" s="261" t="s">
        <v>776</v>
      </c>
      <c r="E103" s="271">
        <v>600</v>
      </c>
      <c r="F103" s="513"/>
      <c r="G103" s="281">
        <f t="shared" si="1"/>
        <v>0</v>
      </c>
    </row>
    <row r="104" spans="2:7" ht="15" customHeight="1" x14ac:dyDescent="0.25">
      <c r="B104" s="273"/>
      <c r="C104" s="261" t="s">
        <v>3554</v>
      </c>
      <c r="D104" s="261" t="s">
        <v>776</v>
      </c>
      <c r="E104" s="271">
        <v>600</v>
      </c>
      <c r="F104" s="513"/>
      <c r="G104" s="281">
        <f t="shared" si="1"/>
        <v>0</v>
      </c>
    </row>
    <row r="105" spans="2:7" ht="15" customHeight="1" x14ac:dyDescent="0.25">
      <c r="B105" s="273"/>
      <c r="C105" s="261" t="s">
        <v>777</v>
      </c>
      <c r="D105" s="261" t="s">
        <v>550</v>
      </c>
      <c r="E105" s="271">
        <v>600</v>
      </c>
      <c r="F105" s="513"/>
      <c r="G105" s="281">
        <f t="shared" si="1"/>
        <v>0</v>
      </c>
    </row>
    <row r="106" spans="2:7" ht="15" customHeight="1" x14ac:dyDescent="0.25">
      <c r="B106" s="273"/>
      <c r="C106" s="261" t="s">
        <v>3179</v>
      </c>
      <c r="D106" s="261" t="s">
        <v>550</v>
      </c>
      <c r="E106" s="271">
        <v>100</v>
      </c>
      <c r="F106" s="513"/>
      <c r="G106" s="281">
        <f t="shared" si="1"/>
        <v>0</v>
      </c>
    </row>
    <row r="107" spans="2:7" ht="15" customHeight="1" x14ac:dyDescent="0.25">
      <c r="B107" s="273"/>
      <c r="C107" s="261" t="s">
        <v>778</v>
      </c>
      <c r="D107" s="261" t="s">
        <v>550</v>
      </c>
      <c r="E107" s="271">
        <v>500</v>
      </c>
      <c r="F107" s="513"/>
      <c r="G107" s="281">
        <f t="shared" si="1"/>
        <v>0</v>
      </c>
    </row>
    <row r="108" spans="2:7" ht="15" customHeight="1" x14ac:dyDescent="0.25">
      <c r="B108" s="273"/>
      <c r="C108" s="261" t="s">
        <v>779</v>
      </c>
      <c r="D108" s="261" t="s">
        <v>550</v>
      </c>
      <c r="E108" s="271">
        <v>4500</v>
      </c>
      <c r="F108" s="513"/>
      <c r="G108" s="281">
        <f t="shared" si="1"/>
        <v>0</v>
      </c>
    </row>
    <row r="109" spans="2:7" ht="15" customHeight="1" x14ac:dyDescent="0.25">
      <c r="B109" s="273"/>
      <c r="C109" s="261" t="s">
        <v>3436</v>
      </c>
      <c r="D109" s="261" t="s">
        <v>550</v>
      </c>
      <c r="E109" s="271">
        <v>10</v>
      </c>
      <c r="F109" s="513"/>
      <c r="G109" s="281">
        <f t="shared" si="1"/>
        <v>0</v>
      </c>
    </row>
    <row r="110" spans="2:7" ht="15" customHeight="1" x14ac:dyDescent="0.25">
      <c r="B110" s="273"/>
      <c r="C110" s="261" t="s">
        <v>780</v>
      </c>
      <c r="D110" s="261" t="s">
        <v>550</v>
      </c>
      <c r="E110" s="271">
        <v>500</v>
      </c>
      <c r="F110" s="513"/>
      <c r="G110" s="281">
        <f t="shared" si="1"/>
        <v>0</v>
      </c>
    </row>
    <row r="111" spans="2:7" ht="15" customHeight="1" x14ac:dyDescent="0.25">
      <c r="B111" s="273"/>
      <c r="C111" s="261" t="s">
        <v>3437</v>
      </c>
      <c r="D111" s="261" t="s">
        <v>550</v>
      </c>
      <c r="E111" s="271">
        <v>50</v>
      </c>
      <c r="F111" s="513"/>
      <c r="G111" s="281">
        <f t="shared" si="1"/>
        <v>0</v>
      </c>
    </row>
    <row r="112" spans="2:7" ht="15" customHeight="1" x14ac:dyDescent="0.25">
      <c r="B112" s="273"/>
      <c r="C112" s="261" t="s">
        <v>3181</v>
      </c>
      <c r="D112" s="261" t="s">
        <v>550</v>
      </c>
      <c r="E112" s="271">
        <v>100</v>
      </c>
      <c r="F112" s="513"/>
      <c r="G112" s="281">
        <f t="shared" si="1"/>
        <v>0</v>
      </c>
    </row>
    <row r="113" spans="2:7" ht="15" customHeight="1" x14ac:dyDescent="0.25">
      <c r="B113" s="273"/>
      <c r="C113" s="261" t="s">
        <v>3184</v>
      </c>
      <c r="D113" s="261" t="s">
        <v>550</v>
      </c>
      <c r="E113" s="271">
        <v>100</v>
      </c>
      <c r="F113" s="513"/>
      <c r="G113" s="281">
        <f t="shared" si="1"/>
        <v>0</v>
      </c>
    </row>
    <row r="114" spans="2:7" ht="15" customHeight="1" x14ac:dyDescent="0.25">
      <c r="B114" s="273"/>
      <c r="C114" s="261" t="s">
        <v>781</v>
      </c>
      <c r="D114" s="261" t="s">
        <v>550</v>
      </c>
      <c r="E114" s="271">
        <v>2400</v>
      </c>
      <c r="F114" s="513"/>
      <c r="G114" s="281">
        <f t="shared" si="1"/>
        <v>0</v>
      </c>
    </row>
    <row r="115" spans="2:7" ht="15" customHeight="1" x14ac:dyDescent="0.25">
      <c r="B115" s="273"/>
      <c r="C115" s="261" t="s">
        <v>3544</v>
      </c>
      <c r="D115" s="261" t="s">
        <v>3202</v>
      </c>
      <c r="E115" s="271">
        <v>4</v>
      </c>
      <c r="F115" s="513"/>
      <c r="G115" s="281">
        <f t="shared" si="1"/>
        <v>0</v>
      </c>
    </row>
    <row r="116" spans="2:7" ht="15" customHeight="1" x14ac:dyDescent="0.25">
      <c r="B116" s="273"/>
      <c r="C116" s="261" t="s">
        <v>3544</v>
      </c>
      <c r="D116" s="261" t="s">
        <v>3202</v>
      </c>
      <c r="E116" s="271">
        <v>2</v>
      </c>
      <c r="F116" s="513"/>
      <c r="G116" s="281">
        <f t="shared" si="1"/>
        <v>0</v>
      </c>
    </row>
    <row r="117" spans="2:7" ht="15" customHeight="1" x14ac:dyDescent="0.25">
      <c r="B117" s="273"/>
      <c r="C117" s="261" t="s">
        <v>3544</v>
      </c>
      <c r="D117" s="261" t="s">
        <v>3202</v>
      </c>
      <c r="E117" s="271">
        <v>3</v>
      </c>
      <c r="F117" s="513"/>
      <c r="G117" s="281">
        <f t="shared" si="1"/>
        <v>0</v>
      </c>
    </row>
    <row r="118" spans="2:7" ht="15" customHeight="1" x14ac:dyDescent="0.25">
      <c r="B118" s="273"/>
      <c r="C118" s="261" t="s">
        <v>3544</v>
      </c>
      <c r="D118" s="261" t="s">
        <v>3202</v>
      </c>
      <c r="E118" s="271">
        <v>5</v>
      </c>
      <c r="F118" s="513"/>
      <c r="G118" s="281">
        <f t="shared" si="1"/>
        <v>0</v>
      </c>
    </row>
    <row r="119" spans="2:7" ht="15" customHeight="1" x14ac:dyDescent="0.25">
      <c r="B119" s="273"/>
      <c r="C119" s="261" t="s">
        <v>3544</v>
      </c>
      <c r="D119" s="261" t="s">
        <v>3202</v>
      </c>
      <c r="E119" s="271">
        <v>4</v>
      </c>
      <c r="F119" s="513"/>
      <c r="G119" s="281">
        <f t="shared" si="1"/>
        <v>0</v>
      </c>
    </row>
    <row r="120" spans="2:7" ht="15" customHeight="1" x14ac:dyDescent="0.25">
      <c r="B120" s="273"/>
      <c r="C120" s="261" t="s">
        <v>3544</v>
      </c>
      <c r="D120" s="261" t="s">
        <v>3202</v>
      </c>
      <c r="E120" s="271">
        <v>5</v>
      </c>
      <c r="F120" s="513"/>
      <c r="G120" s="281">
        <f t="shared" si="1"/>
        <v>0</v>
      </c>
    </row>
    <row r="121" spans="2:7" ht="15" customHeight="1" x14ac:dyDescent="0.25">
      <c r="B121" s="273"/>
      <c r="C121" s="261" t="s">
        <v>3545</v>
      </c>
      <c r="D121" s="261" t="s">
        <v>3202</v>
      </c>
      <c r="E121" s="271">
        <v>5</v>
      </c>
      <c r="F121" s="513"/>
      <c r="G121" s="281">
        <f t="shared" si="1"/>
        <v>0</v>
      </c>
    </row>
    <row r="122" spans="2:7" ht="15" customHeight="1" x14ac:dyDescent="0.25">
      <c r="B122" s="273"/>
      <c r="C122" s="261" t="s">
        <v>3545</v>
      </c>
      <c r="D122" s="261" t="s">
        <v>3202</v>
      </c>
      <c r="E122" s="271">
        <v>3</v>
      </c>
      <c r="F122" s="513"/>
      <c r="G122" s="281">
        <f t="shared" si="1"/>
        <v>0</v>
      </c>
    </row>
    <row r="123" spans="2:7" ht="15" customHeight="1" x14ac:dyDescent="0.25">
      <c r="B123" s="273"/>
      <c r="C123" s="261" t="s">
        <v>3545</v>
      </c>
      <c r="D123" s="261" t="s">
        <v>3202</v>
      </c>
      <c r="E123" s="271">
        <v>4</v>
      </c>
      <c r="F123" s="513"/>
      <c r="G123" s="281">
        <f t="shared" si="1"/>
        <v>0</v>
      </c>
    </row>
    <row r="124" spans="2:7" ht="15" customHeight="1" x14ac:dyDescent="0.25">
      <c r="B124" s="273"/>
      <c r="C124" s="261" t="s">
        <v>3545</v>
      </c>
      <c r="D124" s="261" t="s">
        <v>3202</v>
      </c>
      <c r="E124" s="271">
        <v>4</v>
      </c>
      <c r="F124" s="513"/>
      <c r="G124" s="281">
        <f t="shared" si="1"/>
        <v>0</v>
      </c>
    </row>
    <row r="125" spans="2:7" ht="15" customHeight="1" x14ac:dyDescent="0.25">
      <c r="B125" s="273"/>
      <c r="C125" s="261" t="s">
        <v>3545</v>
      </c>
      <c r="D125" s="261" t="s">
        <v>3202</v>
      </c>
      <c r="E125" s="271">
        <v>2</v>
      </c>
      <c r="F125" s="513"/>
      <c r="G125" s="281">
        <f t="shared" si="1"/>
        <v>0</v>
      </c>
    </row>
    <row r="126" spans="2:7" ht="15" customHeight="1" x14ac:dyDescent="0.25">
      <c r="B126" s="273"/>
      <c r="C126" s="261" t="s">
        <v>3207</v>
      </c>
      <c r="D126" s="261" t="s">
        <v>776</v>
      </c>
      <c r="E126" s="271">
        <v>1</v>
      </c>
      <c r="F126" s="513"/>
      <c r="G126" s="281">
        <f t="shared" si="1"/>
        <v>0</v>
      </c>
    </row>
    <row r="127" spans="2:7" ht="15" customHeight="1" x14ac:dyDescent="0.25">
      <c r="B127" s="273"/>
      <c r="C127" s="261" t="s">
        <v>3519</v>
      </c>
      <c r="D127" s="261" t="s">
        <v>776</v>
      </c>
      <c r="E127" s="271">
        <v>1</v>
      </c>
      <c r="F127" s="513"/>
      <c r="G127" s="281">
        <f t="shared" si="1"/>
        <v>0</v>
      </c>
    </row>
    <row r="128" spans="2:7" ht="15" customHeight="1" x14ac:dyDescent="0.25">
      <c r="B128" s="273"/>
      <c r="C128" s="261" t="s">
        <v>3469</v>
      </c>
      <c r="D128" s="261" t="s">
        <v>776</v>
      </c>
      <c r="E128" s="271">
        <v>10</v>
      </c>
      <c r="F128" s="513"/>
      <c r="G128" s="281">
        <f t="shared" si="1"/>
        <v>0</v>
      </c>
    </row>
    <row r="129" spans="2:7" ht="15" customHeight="1" x14ac:dyDescent="0.25">
      <c r="B129" s="273"/>
      <c r="C129" s="261" t="s">
        <v>3469</v>
      </c>
      <c r="D129" s="261" t="s">
        <v>776</v>
      </c>
      <c r="E129" s="271">
        <v>1</v>
      </c>
      <c r="F129" s="513"/>
      <c r="G129" s="281">
        <f t="shared" si="1"/>
        <v>0</v>
      </c>
    </row>
    <row r="130" spans="2:7" ht="15" customHeight="1" x14ac:dyDescent="0.25">
      <c r="B130" s="273"/>
      <c r="C130" s="261" t="s">
        <v>3469</v>
      </c>
      <c r="D130" s="261" t="s">
        <v>776</v>
      </c>
      <c r="E130" s="271">
        <v>12</v>
      </c>
      <c r="F130" s="513"/>
      <c r="G130" s="281">
        <f t="shared" si="1"/>
        <v>0</v>
      </c>
    </row>
    <row r="131" spans="2:7" ht="15" customHeight="1" x14ac:dyDescent="0.25">
      <c r="B131" s="273"/>
      <c r="C131" s="261" t="s">
        <v>3469</v>
      </c>
      <c r="D131" s="261" t="s">
        <v>776</v>
      </c>
      <c r="E131" s="271">
        <v>1</v>
      </c>
      <c r="F131" s="513"/>
      <c r="G131" s="281">
        <f t="shared" si="1"/>
        <v>0</v>
      </c>
    </row>
    <row r="132" spans="2:7" ht="15" customHeight="1" x14ac:dyDescent="0.25">
      <c r="B132" s="273"/>
      <c r="C132" s="261" t="s">
        <v>3469</v>
      </c>
      <c r="D132" s="261" t="s">
        <v>776</v>
      </c>
      <c r="E132" s="271">
        <v>1</v>
      </c>
      <c r="F132" s="513"/>
      <c r="G132" s="281">
        <f t="shared" si="1"/>
        <v>0</v>
      </c>
    </row>
    <row r="133" spans="2:7" ht="15" customHeight="1" x14ac:dyDescent="0.25">
      <c r="B133" s="273"/>
      <c r="C133" s="261" t="s">
        <v>3469</v>
      </c>
      <c r="D133" s="261" t="s">
        <v>776</v>
      </c>
      <c r="E133" s="271">
        <v>18</v>
      </c>
      <c r="F133" s="513"/>
      <c r="G133" s="281">
        <f t="shared" si="1"/>
        <v>0</v>
      </c>
    </row>
    <row r="134" spans="2:7" ht="15" customHeight="1" x14ac:dyDescent="0.25">
      <c r="B134" s="273"/>
      <c r="C134" s="261" t="s">
        <v>3472</v>
      </c>
      <c r="D134" s="261" t="s">
        <v>776</v>
      </c>
      <c r="E134" s="271">
        <v>1</v>
      </c>
      <c r="F134" s="513"/>
      <c r="G134" s="281">
        <f t="shared" si="1"/>
        <v>0</v>
      </c>
    </row>
    <row r="135" spans="2:7" ht="15" customHeight="1" x14ac:dyDescent="0.25">
      <c r="B135" s="273"/>
      <c r="C135" s="261" t="s">
        <v>3472</v>
      </c>
      <c r="D135" s="261" t="s">
        <v>776</v>
      </c>
      <c r="E135" s="271">
        <v>3</v>
      </c>
      <c r="F135" s="513"/>
      <c r="G135" s="281">
        <f t="shared" si="1"/>
        <v>0</v>
      </c>
    </row>
    <row r="136" spans="2:7" ht="15" customHeight="1" x14ac:dyDescent="0.25">
      <c r="B136" s="273"/>
      <c r="C136" s="261" t="s">
        <v>3472</v>
      </c>
      <c r="D136" s="261" t="s">
        <v>776</v>
      </c>
      <c r="E136" s="271">
        <v>1</v>
      </c>
      <c r="F136" s="513"/>
      <c r="G136" s="281">
        <f t="shared" ref="G136:G199" si="2">E136*F136</f>
        <v>0</v>
      </c>
    </row>
    <row r="137" spans="2:7" ht="15" customHeight="1" x14ac:dyDescent="0.25">
      <c r="B137" s="273"/>
      <c r="C137" s="261" t="s">
        <v>3472</v>
      </c>
      <c r="D137" s="261" t="s">
        <v>776</v>
      </c>
      <c r="E137" s="271">
        <v>5</v>
      </c>
      <c r="F137" s="513"/>
      <c r="G137" s="281">
        <f t="shared" si="2"/>
        <v>0</v>
      </c>
    </row>
    <row r="138" spans="2:7" ht="15" customHeight="1" x14ac:dyDescent="0.25">
      <c r="B138" s="273"/>
      <c r="C138" s="261" t="s">
        <v>3472</v>
      </c>
      <c r="D138" s="261" t="s">
        <v>776</v>
      </c>
      <c r="E138" s="271">
        <v>1</v>
      </c>
      <c r="F138" s="513"/>
      <c r="G138" s="281">
        <f t="shared" si="2"/>
        <v>0</v>
      </c>
    </row>
    <row r="139" spans="2:7" ht="15" customHeight="1" x14ac:dyDescent="0.25">
      <c r="B139" s="273"/>
      <c r="C139" s="261" t="s">
        <v>3535</v>
      </c>
      <c r="D139" s="261" t="s">
        <v>776</v>
      </c>
      <c r="E139" s="271">
        <v>1</v>
      </c>
      <c r="F139" s="513"/>
      <c r="G139" s="281">
        <f t="shared" si="2"/>
        <v>0</v>
      </c>
    </row>
    <row r="140" spans="2:7" ht="15" customHeight="1" x14ac:dyDescent="0.25">
      <c r="B140" s="273"/>
      <c r="C140" s="261" t="s">
        <v>3535</v>
      </c>
      <c r="D140" s="261" t="s">
        <v>776</v>
      </c>
      <c r="E140" s="271">
        <v>1</v>
      </c>
      <c r="F140" s="513"/>
      <c r="G140" s="281">
        <f t="shared" si="2"/>
        <v>0</v>
      </c>
    </row>
    <row r="141" spans="2:7" ht="15" customHeight="1" x14ac:dyDescent="0.25">
      <c r="B141" s="273"/>
      <c r="C141" s="261" t="s">
        <v>3473</v>
      </c>
      <c r="D141" s="261" t="s">
        <v>776</v>
      </c>
      <c r="E141" s="271">
        <v>11</v>
      </c>
      <c r="F141" s="513"/>
      <c r="G141" s="281">
        <f t="shared" si="2"/>
        <v>0</v>
      </c>
    </row>
    <row r="142" spans="2:7" ht="15" customHeight="1" x14ac:dyDescent="0.25">
      <c r="B142" s="273"/>
      <c r="C142" s="261" t="s">
        <v>3473</v>
      </c>
      <c r="D142" s="261" t="s">
        <v>776</v>
      </c>
      <c r="E142" s="271">
        <v>2</v>
      </c>
      <c r="F142" s="513"/>
      <c r="G142" s="281">
        <f t="shared" si="2"/>
        <v>0</v>
      </c>
    </row>
    <row r="143" spans="2:7" ht="15" customHeight="1" x14ac:dyDescent="0.25">
      <c r="B143" s="273"/>
      <c r="C143" s="261" t="s">
        <v>3573</v>
      </c>
      <c r="D143" s="261" t="s">
        <v>776</v>
      </c>
      <c r="E143" s="271">
        <v>1</v>
      </c>
      <c r="F143" s="513"/>
      <c r="G143" s="281">
        <f t="shared" si="2"/>
        <v>0</v>
      </c>
    </row>
    <row r="144" spans="2:7" ht="15" customHeight="1" x14ac:dyDescent="0.25">
      <c r="B144" s="273"/>
      <c r="C144" s="261" t="s">
        <v>3538</v>
      </c>
      <c r="D144" s="261" t="s">
        <v>776</v>
      </c>
      <c r="E144" s="271">
        <v>4</v>
      </c>
      <c r="F144" s="513"/>
      <c r="G144" s="281">
        <f t="shared" si="2"/>
        <v>0</v>
      </c>
    </row>
    <row r="145" spans="2:7" ht="15" customHeight="1" x14ac:dyDescent="0.25">
      <c r="B145" s="273"/>
      <c r="C145" s="261" t="s">
        <v>3536</v>
      </c>
      <c r="D145" s="261" t="s">
        <v>776</v>
      </c>
      <c r="E145" s="271">
        <v>2</v>
      </c>
      <c r="F145" s="513"/>
      <c r="G145" s="281">
        <f t="shared" si="2"/>
        <v>0</v>
      </c>
    </row>
    <row r="146" spans="2:7" ht="15" customHeight="1" x14ac:dyDescent="0.25">
      <c r="B146" s="273"/>
      <c r="C146" s="261" t="s">
        <v>3536</v>
      </c>
      <c r="D146" s="261" t="s">
        <v>776</v>
      </c>
      <c r="E146" s="271">
        <v>3</v>
      </c>
      <c r="F146" s="513"/>
      <c r="G146" s="281">
        <f t="shared" si="2"/>
        <v>0</v>
      </c>
    </row>
    <row r="147" spans="2:7" ht="15" customHeight="1" x14ac:dyDescent="0.25">
      <c r="B147" s="273"/>
      <c r="C147" s="261" t="s">
        <v>3534</v>
      </c>
      <c r="D147" s="261" t="s">
        <v>776</v>
      </c>
      <c r="E147" s="271">
        <v>1</v>
      </c>
      <c r="F147" s="513"/>
      <c r="G147" s="281">
        <f t="shared" si="2"/>
        <v>0</v>
      </c>
    </row>
    <row r="148" spans="2:7" ht="15" customHeight="1" x14ac:dyDescent="0.25">
      <c r="B148" s="273"/>
      <c r="C148" s="261" t="s">
        <v>3534</v>
      </c>
      <c r="D148" s="261" t="s">
        <v>776</v>
      </c>
      <c r="E148" s="271">
        <v>11</v>
      </c>
      <c r="F148" s="513"/>
      <c r="G148" s="281">
        <f t="shared" si="2"/>
        <v>0</v>
      </c>
    </row>
    <row r="149" spans="2:7" ht="15" customHeight="1" x14ac:dyDescent="0.25">
      <c r="B149" s="273"/>
      <c r="C149" s="261" t="s">
        <v>3534</v>
      </c>
      <c r="D149" s="261" t="s">
        <v>776</v>
      </c>
      <c r="E149" s="271">
        <v>2</v>
      </c>
      <c r="F149" s="513"/>
      <c r="G149" s="281">
        <f t="shared" si="2"/>
        <v>0</v>
      </c>
    </row>
    <row r="150" spans="2:7" ht="15" customHeight="1" x14ac:dyDescent="0.25">
      <c r="B150" s="259"/>
      <c r="C150" s="261" t="s">
        <v>3470</v>
      </c>
      <c r="D150" s="261" t="s">
        <v>776</v>
      </c>
      <c r="E150" s="271">
        <v>18</v>
      </c>
      <c r="F150" s="513"/>
      <c r="G150" s="281">
        <f t="shared" si="2"/>
        <v>0</v>
      </c>
    </row>
    <row r="151" spans="2:7" ht="15" customHeight="1" x14ac:dyDescent="0.25">
      <c r="B151" s="259"/>
      <c r="C151" s="261" t="s">
        <v>3470</v>
      </c>
      <c r="D151" s="261" t="s">
        <v>776</v>
      </c>
      <c r="E151" s="271">
        <v>31</v>
      </c>
      <c r="F151" s="513"/>
      <c r="G151" s="281">
        <f t="shared" si="2"/>
        <v>0</v>
      </c>
    </row>
    <row r="152" spans="2:7" ht="15" customHeight="1" x14ac:dyDescent="0.25">
      <c r="B152" s="259"/>
      <c r="C152" s="261" t="s">
        <v>3470</v>
      </c>
      <c r="D152" s="261" t="s">
        <v>776</v>
      </c>
      <c r="E152" s="271">
        <v>27</v>
      </c>
      <c r="F152" s="513"/>
      <c r="G152" s="281">
        <f t="shared" si="2"/>
        <v>0</v>
      </c>
    </row>
    <row r="153" spans="2:7" ht="15" customHeight="1" x14ac:dyDescent="0.25">
      <c r="B153" s="259"/>
      <c r="C153" s="261" t="s">
        <v>3470</v>
      </c>
      <c r="D153" s="261" t="s">
        <v>776</v>
      </c>
      <c r="E153" s="271">
        <v>21</v>
      </c>
      <c r="F153" s="513"/>
      <c r="G153" s="281">
        <f t="shared" si="2"/>
        <v>0</v>
      </c>
    </row>
    <row r="154" spans="2:7" ht="15" customHeight="1" x14ac:dyDescent="0.25">
      <c r="B154" s="259"/>
      <c r="C154" s="261" t="s">
        <v>3470</v>
      </c>
      <c r="D154" s="261" t="s">
        <v>776</v>
      </c>
      <c r="E154" s="271">
        <v>11</v>
      </c>
      <c r="F154" s="513"/>
      <c r="G154" s="281">
        <f t="shared" si="2"/>
        <v>0</v>
      </c>
    </row>
    <row r="155" spans="2:7" ht="15" customHeight="1" x14ac:dyDescent="0.25">
      <c r="B155" s="259"/>
      <c r="C155" s="261" t="s">
        <v>3470</v>
      </c>
      <c r="D155" s="261" t="s">
        <v>776</v>
      </c>
      <c r="E155" s="271">
        <v>10</v>
      </c>
      <c r="F155" s="513"/>
      <c r="G155" s="281">
        <f t="shared" si="2"/>
        <v>0</v>
      </c>
    </row>
    <row r="156" spans="2:7" ht="15" customHeight="1" x14ac:dyDescent="0.25">
      <c r="B156" s="259"/>
      <c r="C156" s="261" t="s">
        <v>3574</v>
      </c>
      <c r="D156" s="261" t="s">
        <v>776</v>
      </c>
      <c r="E156" s="271">
        <v>16</v>
      </c>
      <c r="F156" s="513"/>
      <c r="G156" s="281">
        <f t="shared" si="2"/>
        <v>0</v>
      </c>
    </row>
    <row r="157" spans="2:7" ht="15" customHeight="1" x14ac:dyDescent="0.25">
      <c r="B157" s="259"/>
      <c r="C157" s="261" t="s">
        <v>3477</v>
      </c>
      <c r="D157" s="261" t="s">
        <v>776</v>
      </c>
      <c r="E157" s="271">
        <v>1</v>
      </c>
      <c r="F157" s="513"/>
      <c r="G157" s="281">
        <f t="shared" si="2"/>
        <v>0</v>
      </c>
    </row>
    <row r="158" spans="2:7" ht="15" customHeight="1" x14ac:dyDescent="0.25">
      <c r="B158" s="259"/>
      <c r="C158" s="261" t="s">
        <v>3477</v>
      </c>
      <c r="D158" s="261" t="s">
        <v>776</v>
      </c>
      <c r="E158" s="271">
        <v>1</v>
      </c>
      <c r="F158" s="513"/>
      <c r="G158" s="281">
        <f t="shared" si="2"/>
        <v>0</v>
      </c>
    </row>
    <row r="159" spans="2:7" ht="15" customHeight="1" x14ac:dyDescent="0.25">
      <c r="B159" s="259"/>
      <c r="C159" s="261" t="s">
        <v>3477</v>
      </c>
      <c r="D159" s="261" t="s">
        <v>776</v>
      </c>
      <c r="E159" s="271">
        <v>1</v>
      </c>
      <c r="F159" s="513"/>
      <c r="G159" s="281">
        <f t="shared" si="2"/>
        <v>0</v>
      </c>
    </row>
    <row r="160" spans="2:7" ht="15" customHeight="1" x14ac:dyDescent="0.25">
      <c r="B160" s="259"/>
      <c r="C160" s="261" t="s">
        <v>3477</v>
      </c>
      <c r="D160" s="261" t="s">
        <v>776</v>
      </c>
      <c r="E160" s="271">
        <v>1</v>
      </c>
      <c r="F160" s="513"/>
      <c r="G160" s="281">
        <f t="shared" si="2"/>
        <v>0</v>
      </c>
    </row>
    <row r="161" spans="2:7" ht="15" customHeight="1" x14ac:dyDescent="0.25">
      <c r="B161" s="259"/>
      <c r="C161" s="261" t="s">
        <v>3461</v>
      </c>
      <c r="D161" s="261" t="s">
        <v>776</v>
      </c>
      <c r="E161" s="271">
        <v>25</v>
      </c>
      <c r="F161" s="513"/>
      <c r="G161" s="281">
        <f t="shared" si="2"/>
        <v>0</v>
      </c>
    </row>
    <row r="162" spans="2:7" ht="15" customHeight="1" x14ac:dyDescent="0.25">
      <c r="B162" s="259"/>
      <c r="C162" s="261" t="s">
        <v>3459</v>
      </c>
      <c r="D162" s="261" t="s">
        <v>776</v>
      </c>
      <c r="E162" s="271">
        <v>166</v>
      </c>
      <c r="F162" s="513"/>
      <c r="G162" s="281">
        <f t="shared" si="2"/>
        <v>0</v>
      </c>
    </row>
    <row r="163" spans="2:7" ht="15" customHeight="1" x14ac:dyDescent="0.25">
      <c r="B163" s="259"/>
      <c r="C163" s="261" t="s">
        <v>3509</v>
      </c>
      <c r="D163" s="261" t="s">
        <v>776</v>
      </c>
      <c r="E163" s="271">
        <v>53</v>
      </c>
      <c r="F163" s="513"/>
      <c r="G163" s="281">
        <f t="shared" si="2"/>
        <v>0</v>
      </c>
    </row>
    <row r="164" spans="2:7" ht="15" customHeight="1" x14ac:dyDescent="0.25">
      <c r="B164" s="259"/>
      <c r="C164" s="261" t="s">
        <v>3463</v>
      </c>
      <c r="D164" s="261" t="s">
        <v>776</v>
      </c>
      <c r="E164" s="271">
        <v>2</v>
      </c>
      <c r="F164" s="513"/>
      <c r="G164" s="281">
        <f t="shared" si="2"/>
        <v>0</v>
      </c>
    </row>
    <row r="165" spans="2:7" ht="15" customHeight="1" x14ac:dyDescent="0.25">
      <c r="B165" s="259"/>
      <c r="C165" s="261" t="s">
        <v>3575</v>
      </c>
      <c r="D165" s="261" t="s">
        <v>776</v>
      </c>
      <c r="E165" s="271">
        <v>147</v>
      </c>
      <c r="F165" s="513"/>
      <c r="G165" s="281">
        <f t="shared" si="2"/>
        <v>0</v>
      </c>
    </row>
    <row r="166" spans="2:7" ht="15" customHeight="1" x14ac:dyDescent="0.25">
      <c r="B166" s="259"/>
      <c r="C166" s="261" t="s">
        <v>3552</v>
      </c>
      <c r="D166" s="261" t="s">
        <v>776</v>
      </c>
      <c r="E166" s="271">
        <v>6</v>
      </c>
      <c r="F166" s="513"/>
      <c r="G166" s="281">
        <f t="shared" si="2"/>
        <v>0</v>
      </c>
    </row>
    <row r="167" spans="2:7" ht="15" customHeight="1" x14ac:dyDescent="0.25">
      <c r="B167" s="259"/>
      <c r="C167" s="261" t="s">
        <v>3494</v>
      </c>
      <c r="D167" s="261" t="s">
        <v>776</v>
      </c>
      <c r="E167" s="271">
        <v>6</v>
      </c>
      <c r="F167" s="513"/>
      <c r="G167" s="281">
        <f t="shared" si="2"/>
        <v>0</v>
      </c>
    </row>
    <row r="168" spans="2:7" ht="15" customHeight="1" x14ac:dyDescent="0.25">
      <c r="B168" s="259"/>
      <c r="C168" s="261" t="s">
        <v>3464</v>
      </c>
      <c r="D168" s="261" t="s">
        <v>776</v>
      </c>
      <c r="E168" s="271">
        <v>396</v>
      </c>
      <c r="F168" s="513"/>
      <c r="G168" s="281">
        <f t="shared" si="2"/>
        <v>0</v>
      </c>
    </row>
    <row r="169" spans="2:7" ht="15" customHeight="1" x14ac:dyDescent="0.25">
      <c r="B169" s="259"/>
      <c r="C169" s="270" t="s">
        <v>3455</v>
      </c>
      <c r="D169" s="261" t="s">
        <v>776</v>
      </c>
      <c r="E169" s="271">
        <v>11</v>
      </c>
      <c r="F169" s="513"/>
      <c r="G169" s="281">
        <f t="shared" si="2"/>
        <v>0</v>
      </c>
    </row>
    <row r="170" spans="2:7" ht="15" customHeight="1" x14ac:dyDescent="0.25">
      <c r="B170" s="259"/>
      <c r="C170" s="261" t="s">
        <v>3438</v>
      </c>
      <c r="D170" s="261" t="s">
        <v>776</v>
      </c>
      <c r="E170" s="271">
        <v>3</v>
      </c>
      <c r="F170" s="513"/>
      <c r="G170" s="281">
        <f t="shared" si="2"/>
        <v>0</v>
      </c>
    </row>
    <row r="171" spans="2:7" ht="15" customHeight="1" x14ac:dyDescent="0.25">
      <c r="B171" s="259"/>
      <c r="C171" s="261" t="s">
        <v>3208</v>
      </c>
      <c r="D171" s="261" t="s">
        <v>776</v>
      </c>
      <c r="E171" s="271">
        <v>2</v>
      </c>
      <c r="F171" s="513"/>
      <c r="G171" s="281">
        <f t="shared" si="2"/>
        <v>0</v>
      </c>
    </row>
    <row r="172" spans="2:7" ht="15" customHeight="1" x14ac:dyDescent="0.25">
      <c r="B172" s="259"/>
      <c r="C172" s="261" t="s">
        <v>3439</v>
      </c>
      <c r="D172" s="261" t="s">
        <v>776</v>
      </c>
      <c r="E172" s="271">
        <v>5</v>
      </c>
      <c r="F172" s="513"/>
      <c r="G172" s="281">
        <f t="shared" si="2"/>
        <v>0</v>
      </c>
    </row>
    <row r="173" spans="2:7" ht="15" customHeight="1" x14ac:dyDescent="0.25">
      <c r="B173" s="259"/>
      <c r="C173" s="261" t="s">
        <v>3576</v>
      </c>
      <c r="D173" s="261" t="s">
        <v>776</v>
      </c>
      <c r="E173" s="271">
        <v>6</v>
      </c>
      <c r="F173" s="513"/>
      <c r="G173" s="281">
        <f t="shared" si="2"/>
        <v>0</v>
      </c>
    </row>
    <row r="174" spans="2:7" ht="15" customHeight="1" x14ac:dyDescent="0.25">
      <c r="B174" s="259"/>
      <c r="C174" s="261" t="s">
        <v>3576</v>
      </c>
      <c r="D174" s="261" t="s">
        <v>776</v>
      </c>
      <c r="E174" s="271">
        <v>4</v>
      </c>
      <c r="F174" s="513"/>
      <c r="G174" s="281">
        <f t="shared" si="2"/>
        <v>0</v>
      </c>
    </row>
    <row r="175" spans="2:7" ht="15" customHeight="1" x14ac:dyDescent="0.25">
      <c r="B175" s="259"/>
      <c r="C175" s="261" t="s">
        <v>3527</v>
      </c>
      <c r="D175" s="261" t="s">
        <v>776</v>
      </c>
      <c r="E175" s="271">
        <v>7</v>
      </c>
      <c r="F175" s="513"/>
      <c r="G175" s="281">
        <f t="shared" si="2"/>
        <v>0</v>
      </c>
    </row>
    <row r="176" spans="2:7" ht="15" customHeight="1" x14ac:dyDescent="0.25">
      <c r="B176" s="259"/>
      <c r="C176" s="261" t="s">
        <v>3527</v>
      </c>
      <c r="D176" s="261" t="s">
        <v>776</v>
      </c>
      <c r="E176" s="271">
        <v>7</v>
      </c>
      <c r="F176" s="513"/>
      <c r="G176" s="281">
        <f t="shared" si="2"/>
        <v>0</v>
      </c>
    </row>
    <row r="177" spans="2:7" ht="15" customHeight="1" x14ac:dyDescent="0.25">
      <c r="B177" s="259"/>
      <c r="C177" s="261" t="s">
        <v>3577</v>
      </c>
      <c r="D177" s="261" t="s">
        <v>776</v>
      </c>
      <c r="E177" s="271">
        <v>9</v>
      </c>
      <c r="F177" s="513"/>
      <c r="G177" s="281">
        <f t="shared" si="2"/>
        <v>0</v>
      </c>
    </row>
    <row r="178" spans="2:7" ht="15" customHeight="1" x14ac:dyDescent="0.25">
      <c r="B178" s="259"/>
      <c r="C178" s="261" t="s">
        <v>3577</v>
      </c>
      <c r="D178" s="261" t="s">
        <v>776</v>
      </c>
      <c r="E178" s="271">
        <v>7</v>
      </c>
      <c r="F178" s="513"/>
      <c r="G178" s="281">
        <f t="shared" si="2"/>
        <v>0</v>
      </c>
    </row>
    <row r="179" spans="2:7" ht="15" customHeight="1" x14ac:dyDescent="0.25">
      <c r="B179" s="259"/>
      <c r="C179" s="261" t="s">
        <v>3482</v>
      </c>
      <c r="D179" s="261" t="s">
        <v>550</v>
      </c>
      <c r="E179" s="271">
        <v>60</v>
      </c>
      <c r="F179" s="513"/>
      <c r="G179" s="281">
        <f t="shared" si="2"/>
        <v>0</v>
      </c>
    </row>
    <row r="180" spans="2:7" ht="15" customHeight="1" x14ac:dyDescent="0.25">
      <c r="B180" s="259"/>
      <c r="C180" s="261" t="s">
        <v>3481</v>
      </c>
      <c r="D180" s="261" t="s">
        <v>776</v>
      </c>
      <c r="E180" s="271">
        <v>300</v>
      </c>
      <c r="F180" s="513"/>
      <c r="G180" s="281">
        <f t="shared" si="2"/>
        <v>0</v>
      </c>
    </row>
    <row r="181" spans="2:7" ht="15" customHeight="1" x14ac:dyDescent="0.25">
      <c r="B181" s="259"/>
      <c r="C181" s="261" t="s">
        <v>3578</v>
      </c>
      <c r="D181" s="261" t="s">
        <v>776</v>
      </c>
      <c r="E181" s="271">
        <v>9</v>
      </c>
      <c r="F181" s="513"/>
      <c r="G181" s="281">
        <f t="shared" si="2"/>
        <v>0</v>
      </c>
    </row>
    <row r="182" spans="2:7" ht="15" customHeight="1" x14ac:dyDescent="0.25">
      <c r="B182" s="259"/>
      <c r="C182" s="261" t="s">
        <v>3529</v>
      </c>
      <c r="D182" s="261" t="s">
        <v>776</v>
      </c>
      <c r="E182" s="271">
        <v>1</v>
      </c>
      <c r="F182" s="513"/>
      <c r="G182" s="281">
        <f t="shared" si="2"/>
        <v>0</v>
      </c>
    </row>
    <row r="183" spans="2:7" ht="15" customHeight="1" x14ac:dyDescent="0.25">
      <c r="B183" s="259"/>
      <c r="C183" s="261" t="s">
        <v>3540</v>
      </c>
      <c r="D183" s="261" t="s">
        <v>776</v>
      </c>
      <c r="E183" s="271">
        <v>4</v>
      </c>
      <c r="F183" s="513"/>
      <c r="G183" s="281">
        <f t="shared" si="2"/>
        <v>0</v>
      </c>
    </row>
    <row r="184" spans="2:7" ht="15" customHeight="1" x14ac:dyDescent="0.25">
      <c r="B184" s="259"/>
      <c r="C184" s="261" t="s">
        <v>3540</v>
      </c>
      <c r="D184" s="261" t="s">
        <v>776</v>
      </c>
      <c r="E184" s="271">
        <v>6</v>
      </c>
      <c r="F184" s="513"/>
      <c r="G184" s="281">
        <f t="shared" si="2"/>
        <v>0</v>
      </c>
    </row>
    <row r="185" spans="2:7" ht="15" customHeight="1" x14ac:dyDescent="0.25">
      <c r="B185" s="259"/>
      <c r="C185" s="261" t="s">
        <v>3541</v>
      </c>
      <c r="D185" s="261" t="s">
        <v>776</v>
      </c>
      <c r="E185" s="271">
        <v>7</v>
      </c>
      <c r="F185" s="513"/>
      <c r="G185" s="281">
        <f t="shared" si="2"/>
        <v>0</v>
      </c>
    </row>
    <row r="186" spans="2:7" ht="15" customHeight="1" x14ac:dyDescent="0.25">
      <c r="B186" s="259"/>
      <c r="C186" s="261" t="s">
        <v>3541</v>
      </c>
      <c r="D186" s="261" t="s">
        <v>776</v>
      </c>
      <c r="E186" s="271">
        <v>7</v>
      </c>
      <c r="F186" s="513"/>
      <c r="G186" s="281">
        <f t="shared" si="2"/>
        <v>0</v>
      </c>
    </row>
    <row r="187" spans="2:7" ht="15" customHeight="1" x14ac:dyDescent="0.25">
      <c r="B187" s="259"/>
      <c r="C187" s="261" t="s">
        <v>3541</v>
      </c>
      <c r="D187" s="261" t="s">
        <v>776</v>
      </c>
      <c r="E187" s="271">
        <v>7</v>
      </c>
      <c r="F187" s="513"/>
      <c r="G187" s="281">
        <f t="shared" si="2"/>
        <v>0</v>
      </c>
    </row>
    <row r="188" spans="2:7" ht="15" customHeight="1" x14ac:dyDescent="0.25">
      <c r="B188" s="259"/>
      <c r="C188" s="261" t="s">
        <v>3579</v>
      </c>
      <c r="D188" s="261" t="s">
        <v>776</v>
      </c>
      <c r="E188" s="271">
        <v>9</v>
      </c>
      <c r="F188" s="513"/>
      <c r="G188" s="281">
        <f t="shared" si="2"/>
        <v>0</v>
      </c>
    </row>
    <row r="189" spans="2:7" ht="15" customHeight="1" x14ac:dyDescent="0.25">
      <c r="B189" s="259"/>
      <c r="C189" s="261" t="s">
        <v>3484</v>
      </c>
      <c r="D189" s="261" t="s">
        <v>776</v>
      </c>
      <c r="E189" s="271">
        <v>300</v>
      </c>
      <c r="F189" s="513"/>
      <c r="G189" s="281">
        <f t="shared" si="2"/>
        <v>0</v>
      </c>
    </row>
    <row r="190" spans="2:7" ht="15" customHeight="1" x14ac:dyDescent="0.25">
      <c r="B190" s="259"/>
      <c r="C190" s="261" t="s">
        <v>3556</v>
      </c>
      <c r="D190" s="261" t="s">
        <v>550</v>
      </c>
      <c r="E190" s="271">
        <v>63</v>
      </c>
      <c r="F190" s="513"/>
      <c r="G190" s="281">
        <f t="shared" si="2"/>
        <v>0</v>
      </c>
    </row>
    <row r="191" spans="2:7" ht="15" customHeight="1" x14ac:dyDescent="0.25">
      <c r="B191" s="259"/>
      <c r="C191" s="261" t="s">
        <v>3480</v>
      </c>
      <c r="D191" s="261" t="s">
        <v>776</v>
      </c>
      <c r="E191" s="271">
        <v>300</v>
      </c>
      <c r="F191" s="513"/>
      <c r="G191" s="281">
        <f t="shared" si="2"/>
        <v>0</v>
      </c>
    </row>
    <row r="192" spans="2:7" ht="15" customHeight="1" x14ac:dyDescent="0.25">
      <c r="B192" s="259"/>
      <c r="C192" s="261" t="s">
        <v>3440</v>
      </c>
      <c r="D192" s="261" t="s">
        <v>776</v>
      </c>
      <c r="E192" s="271">
        <v>1</v>
      </c>
      <c r="F192" s="513"/>
      <c r="G192" s="281">
        <f t="shared" si="2"/>
        <v>0</v>
      </c>
    </row>
    <row r="193" spans="2:7" ht="15" customHeight="1" x14ac:dyDescent="0.25">
      <c r="B193" s="259"/>
      <c r="C193" s="261" t="s">
        <v>3441</v>
      </c>
      <c r="D193" s="261" t="s">
        <v>776</v>
      </c>
      <c r="E193" s="271">
        <v>1</v>
      </c>
      <c r="F193" s="513"/>
      <c r="G193" s="281">
        <f t="shared" si="2"/>
        <v>0</v>
      </c>
    </row>
    <row r="194" spans="2:7" ht="15" customHeight="1" x14ac:dyDescent="0.25">
      <c r="B194" s="259"/>
      <c r="C194" s="261" t="s">
        <v>3441</v>
      </c>
      <c r="D194" s="261" t="s">
        <v>776</v>
      </c>
      <c r="E194" s="271">
        <v>1</v>
      </c>
      <c r="F194" s="513"/>
      <c r="G194" s="281">
        <f t="shared" si="2"/>
        <v>0</v>
      </c>
    </row>
    <row r="195" spans="2:7" ht="15" customHeight="1" x14ac:dyDescent="0.25">
      <c r="B195" s="259"/>
      <c r="C195" s="261" t="s">
        <v>3203</v>
      </c>
      <c r="D195" s="261" t="s">
        <v>776</v>
      </c>
      <c r="E195" s="271">
        <v>1</v>
      </c>
      <c r="F195" s="513"/>
      <c r="G195" s="281">
        <f t="shared" si="2"/>
        <v>0</v>
      </c>
    </row>
    <row r="196" spans="2:7" ht="15" customHeight="1" x14ac:dyDescent="0.25">
      <c r="B196" s="259"/>
      <c r="C196" s="261" t="s">
        <v>3203</v>
      </c>
      <c r="D196" s="261" t="s">
        <v>776</v>
      </c>
      <c r="E196" s="271">
        <v>1</v>
      </c>
      <c r="F196" s="513"/>
      <c r="G196" s="281">
        <f t="shared" si="2"/>
        <v>0</v>
      </c>
    </row>
    <row r="197" spans="2:7" ht="15" customHeight="1" x14ac:dyDescent="0.25">
      <c r="B197" s="259"/>
      <c r="C197" s="261" t="s">
        <v>3478</v>
      </c>
      <c r="D197" s="261" t="s">
        <v>776</v>
      </c>
      <c r="E197" s="271">
        <v>1</v>
      </c>
      <c r="F197" s="513"/>
      <c r="G197" s="281">
        <f t="shared" si="2"/>
        <v>0</v>
      </c>
    </row>
    <row r="198" spans="2:7" ht="15" customHeight="1" x14ac:dyDescent="0.25">
      <c r="B198" s="259"/>
      <c r="C198" s="261" t="s">
        <v>3478</v>
      </c>
      <c r="D198" s="261" t="s">
        <v>776</v>
      </c>
      <c r="E198" s="271">
        <v>1</v>
      </c>
      <c r="F198" s="513"/>
      <c r="G198" s="281">
        <f t="shared" si="2"/>
        <v>0</v>
      </c>
    </row>
    <row r="199" spans="2:7" ht="15" customHeight="1" x14ac:dyDescent="0.25">
      <c r="B199" s="259"/>
      <c r="C199" s="261" t="s">
        <v>3478</v>
      </c>
      <c r="D199" s="261" t="s">
        <v>776</v>
      </c>
      <c r="E199" s="271">
        <v>1</v>
      </c>
      <c r="F199" s="513"/>
      <c r="G199" s="281">
        <f t="shared" si="2"/>
        <v>0</v>
      </c>
    </row>
    <row r="200" spans="2:7" ht="15" customHeight="1" x14ac:dyDescent="0.25">
      <c r="B200" s="259"/>
      <c r="C200" s="261" t="s">
        <v>3478</v>
      </c>
      <c r="D200" s="261" t="s">
        <v>776</v>
      </c>
      <c r="E200" s="271">
        <v>1</v>
      </c>
      <c r="F200" s="513"/>
      <c r="G200" s="281">
        <f t="shared" ref="G200:G215" si="3">E200*F200</f>
        <v>0</v>
      </c>
    </row>
    <row r="201" spans="2:7" ht="15" customHeight="1" x14ac:dyDescent="0.25">
      <c r="B201" s="259"/>
      <c r="C201" s="261" t="s">
        <v>3550</v>
      </c>
      <c r="D201" s="261" t="s">
        <v>776</v>
      </c>
      <c r="E201" s="271">
        <v>1</v>
      </c>
      <c r="F201" s="513"/>
      <c r="G201" s="281">
        <f t="shared" si="3"/>
        <v>0</v>
      </c>
    </row>
    <row r="202" spans="2:7" ht="15" customHeight="1" x14ac:dyDescent="0.25">
      <c r="B202" s="259"/>
      <c r="C202" s="261" t="s">
        <v>3550</v>
      </c>
      <c r="D202" s="261" t="s">
        <v>776</v>
      </c>
      <c r="E202" s="271">
        <v>1</v>
      </c>
      <c r="F202" s="513"/>
      <c r="G202" s="281">
        <f t="shared" si="3"/>
        <v>0</v>
      </c>
    </row>
    <row r="203" spans="2:7" ht="15" customHeight="1" x14ac:dyDescent="0.25">
      <c r="B203" s="259"/>
      <c r="C203" s="261" t="s">
        <v>3442</v>
      </c>
      <c r="D203" s="261" t="s">
        <v>550</v>
      </c>
      <c r="E203" s="271">
        <v>15</v>
      </c>
      <c r="F203" s="513"/>
      <c r="G203" s="281">
        <f t="shared" si="3"/>
        <v>0</v>
      </c>
    </row>
    <row r="204" spans="2:7" ht="15" customHeight="1" x14ac:dyDescent="0.25">
      <c r="B204" s="259"/>
      <c r="C204" s="261" t="s">
        <v>3580</v>
      </c>
      <c r="D204" s="261" t="s">
        <v>776</v>
      </c>
      <c r="E204" s="271">
        <v>600</v>
      </c>
      <c r="F204" s="513"/>
      <c r="G204" s="281">
        <f t="shared" si="3"/>
        <v>0</v>
      </c>
    </row>
    <row r="205" spans="2:7" ht="15" customHeight="1" x14ac:dyDescent="0.25">
      <c r="B205" s="259"/>
      <c r="C205" s="261" t="s">
        <v>3443</v>
      </c>
      <c r="D205" s="261" t="s">
        <v>776</v>
      </c>
      <c r="E205" s="271">
        <v>4</v>
      </c>
      <c r="F205" s="513"/>
      <c r="G205" s="281">
        <f t="shared" si="3"/>
        <v>0</v>
      </c>
    </row>
    <row r="206" spans="2:7" ht="15" customHeight="1" x14ac:dyDescent="0.25">
      <c r="B206" s="259"/>
      <c r="C206" s="261" t="s">
        <v>3444</v>
      </c>
      <c r="D206" s="261" t="s">
        <v>776</v>
      </c>
      <c r="E206" s="271">
        <v>1</v>
      </c>
      <c r="F206" s="513"/>
      <c r="G206" s="281">
        <f t="shared" si="3"/>
        <v>0</v>
      </c>
    </row>
    <row r="207" spans="2:7" ht="15" customHeight="1" x14ac:dyDescent="0.25">
      <c r="B207" s="259"/>
      <c r="C207" s="261" t="s">
        <v>3581</v>
      </c>
      <c r="D207" s="261" t="s">
        <v>776</v>
      </c>
      <c r="E207" s="271">
        <v>1</v>
      </c>
      <c r="F207" s="513"/>
      <c r="G207" s="281">
        <f t="shared" si="3"/>
        <v>0</v>
      </c>
    </row>
    <row r="208" spans="2:7" ht="15" customHeight="1" x14ac:dyDescent="0.25">
      <c r="B208" s="259"/>
      <c r="C208" s="261" t="s">
        <v>3582</v>
      </c>
      <c r="D208" s="261" t="s">
        <v>776</v>
      </c>
      <c r="E208" s="271">
        <v>1</v>
      </c>
      <c r="F208" s="513"/>
      <c r="G208" s="281">
        <f t="shared" si="3"/>
        <v>0</v>
      </c>
    </row>
    <row r="209" spans="2:7" ht="15" customHeight="1" x14ac:dyDescent="0.25">
      <c r="B209" s="259"/>
      <c r="C209" s="261" t="s">
        <v>3583</v>
      </c>
      <c r="D209" s="261" t="s">
        <v>776</v>
      </c>
      <c r="E209" s="271">
        <v>1</v>
      </c>
      <c r="F209" s="513"/>
      <c r="G209" s="281">
        <f t="shared" si="3"/>
        <v>0</v>
      </c>
    </row>
    <row r="210" spans="2:7" ht="15" customHeight="1" x14ac:dyDescent="0.25">
      <c r="B210" s="259"/>
      <c r="C210" s="261" t="s">
        <v>3583</v>
      </c>
      <c r="D210" s="261" t="s">
        <v>776</v>
      </c>
      <c r="E210" s="271">
        <v>1</v>
      </c>
      <c r="F210" s="513"/>
      <c r="G210" s="281">
        <f t="shared" si="3"/>
        <v>0</v>
      </c>
    </row>
    <row r="211" spans="2:7" ht="15" customHeight="1" x14ac:dyDescent="0.25">
      <c r="B211" s="259"/>
      <c r="C211" s="261" t="s">
        <v>3515</v>
      </c>
      <c r="D211" s="261" t="s">
        <v>776</v>
      </c>
      <c r="E211" s="271">
        <v>2</v>
      </c>
      <c r="F211" s="513"/>
      <c r="G211" s="281">
        <f t="shared" si="3"/>
        <v>0</v>
      </c>
    </row>
    <row r="212" spans="2:7" ht="15" customHeight="1" x14ac:dyDescent="0.25">
      <c r="B212" s="259"/>
      <c r="C212" s="261" t="s">
        <v>3515</v>
      </c>
      <c r="D212" s="261" t="s">
        <v>776</v>
      </c>
      <c r="E212" s="271">
        <v>1</v>
      </c>
      <c r="F212" s="513"/>
      <c r="G212" s="281">
        <f t="shared" si="3"/>
        <v>0</v>
      </c>
    </row>
    <row r="213" spans="2:7" ht="15" customHeight="1" x14ac:dyDescent="0.25">
      <c r="B213" s="259"/>
      <c r="C213" s="261" t="s">
        <v>3515</v>
      </c>
      <c r="D213" s="261" t="s">
        <v>776</v>
      </c>
      <c r="E213" s="271">
        <v>1</v>
      </c>
      <c r="F213" s="513"/>
      <c r="G213" s="281">
        <f t="shared" si="3"/>
        <v>0</v>
      </c>
    </row>
    <row r="214" spans="2:7" ht="15" customHeight="1" x14ac:dyDescent="0.25">
      <c r="B214" s="259"/>
      <c r="C214" s="261" t="s">
        <v>3445</v>
      </c>
      <c r="D214" s="261" t="s">
        <v>776</v>
      </c>
      <c r="E214" s="271">
        <v>1</v>
      </c>
      <c r="F214" s="513"/>
      <c r="G214" s="281">
        <f t="shared" si="3"/>
        <v>0</v>
      </c>
    </row>
    <row r="215" spans="2:7" ht="15" customHeight="1" x14ac:dyDescent="0.25">
      <c r="B215" s="259"/>
      <c r="C215" s="261" t="s">
        <v>3557</v>
      </c>
      <c r="D215" s="261" t="s">
        <v>550</v>
      </c>
      <c r="E215" s="271">
        <v>150</v>
      </c>
      <c r="F215" s="513"/>
      <c r="G215" s="281">
        <f t="shared" si="3"/>
        <v>0</v>
      </c>
    </row>
    <row r="216" spans="2:7" ht="15" customHeight="1" x14ac:dyDescent="0.25">
      <c r="B216" s="264"/>
      <c r="C216" s="672" t="s">
        <v>511</v>
      </c>
      <c r="D216" s="672"/>
      <c r="E216" s="672"/>
      <c r="F216" s="672"/>
      <c r="G216" s="280">
        <f>SUM(G7:G215)</f>
        <v>0</v>
      </c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2851562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3" t="s">
        <v>2042</v>
      </c>
      <c r="B2" s="674"/>
      <c r="C2" s="674"/>
      <c r="D2" s="674"/>
      <c r="E2" s="674"/>
      <c r="F2" s="674"/>
      <c r="G2" s="674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G5" s="398"/>
    </row>
    <row r="6" spans="1:7" ht="36" x14ac:dyDescent="0.2">
      <c r="C6" s="399" t="s">
        <v>786</v>
      </c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1110</v>
      </c>
      <c r="E8" s="397" t="s">
        <v>303</v>
      </c>
      <c r="F8" s="471"/>
      <c r="G8" s="407">
        <f t="shared" ref="G8:G40" si="0">D8*F8</f>
        <v>0</v>
      </c>
    </row>
    <row r="9" spans="1:7" x14ac:dyDescent="0.2">
      <c r="A9" s="404">
        <f t="shared" ref="A9:A40" si="1">ROW(A2)</f>
        <v>2</v>
      </c>
      <c r="B9" s="404" t="s">
        <v>792</v>
      </c>
      <c r="C9" s="405" t="s">
        <v>793</v>
      </c>
      <c r="D9" s="406">
        <v>650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8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8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1776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1760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16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652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258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582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388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910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910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910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2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2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40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40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04" t="s">
        <v>1773</v>
      </c>
      <c r="C26" s="405" t="s">
        <v>1774</v>
      </c>
      <c r="D26" s="404">
        <v>52</v>
      </c>
      <c r="E26" s="404" t="s">
        <v>223</v>
      </c>
      <c r="F26" s="472"/>
      <c r="G26" s="407">
        <f t="shared" si="0"/>
        <v>0</v>
      </c>
    </row>
    <row r="27" spans="1:7" x14ac:dyDescent="0.2">
      <c r="A27" s="404">
        <f t="shared" si="1"/>
        <v>20</v>
      </c>
      <c r="B27" s="404" t="s">
        <v>2043</v>
      </c>
      <c r="C27" s="405" t="s">
        <v>2044</v>
      </c>
      <c r="D27" s="404">
        <v>22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104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44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148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1956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774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148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8" t="s">
        <v>837</v>
      </c>
      <c r="C34" s="405" t="s">
        <v>838</v>
      </c>
      <c r="D34" s="397">
        <v>0.5</v>
      </c>
      <c r="E34" s="397" t="s">
        <v>158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839</v>
      </c>
      <c r="C35" s="405" t="s">
        <v>840</v>
      </c>
      <c r="D35" s="397">
        <v>0.8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4"/>
      <c r="C36" s="405" t="s">
        <v>841</v>
      </c>
      <c r="D36" s="404">
        <v>8</v>
      </c>
      <c r="E36" s="404" t="s">
        <v>753</v>
      </c>
      <c r="F36" s="472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842</v>
      </c>
      <c r="D37" s="404">
        <v>12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843</v>
      </c>
      <c r="D38" s="404">
        <v>12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844</v>
      </c>
      <c r="D39" s="404">
        <v>1</v>
      </c>
      <c r="E39" s="404" t="s">
        <v>97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845</v>
      </c>
      <c r="D40" s="404">
        <v>24</v>
      </c>
      <c r="E40" s="404" t="s">
        <v>753</v>
      </c>
      <c r="F40" s="472"/>
      <c r="G40" s="407">
        <f t="shared" si="0"/>
        <v>0</v>
      </c>
    </row>
    <row r="41" spans="1:7" ht="15" x14ac:dyDescent="0.25">
      <c r="A41" s="409"/>
      <c r="B41" s="410"/>
      <c r="C41" s="124" t="s">
        <v>12</v>
      </c>
      <c r="D41" s="125"/>
      <c r="E41" s="125"/>
      <c r="F41" s="473"/>
      <c r="G41" s="411">
        <f>SUM(G8:G40)</f>
        <v>0</v>
      </c>
    </row>
    <row r="42" spans="1:7" x14ac:dyDescent="0.2">
      <c r="B42" s="412"/>
      <c r="C42" s="75"/>
      <c r="D42" s="82"/>
      <c r="E42" s="82"/>
      <c r="F42" s="474"/>
      <c r="G42" s="413"/>
    </row>
    <row r="43" spans="1:7" ht="12.75" customHeight="1" x14ac:dyDescent="0.2">
      <c r="F43" s="467"/>
    </row>
    <row r="44" spans="1:7" ht="15.75" x14ac:dyDescent="0.25">
      <c r="A44"/>
      <c r="C44" s="123" t="s">
        <v>2045</v>
      </c>
      <c r="F44" s="467"/>
    </row>
    <row r="45" spans="1:7" x14ac:dyDescent="0.2">
      <c r="A45" s="400" t="s">
        <v>787</v>
      </c>
      <c r="B45" s="400" t="s">
        <v>92</v>
      </c>
      <c r="C45" s="400" t="s">
        <v>754</v>
      </c>
      <c r="D45" s="400"/>
      <c r="E45" s="402" t="s">
        <v>907</v>
      </c>
      <c r="F45" s="475" t="s">
        <v>789</v>
      </c>
      <c r="G45" s="402" t="s">
        <v>12</v>
      </c>
    </row>
    <row r="46" spans="1:7" x14ac:dyDescent="0.2">
      <c r="A46" s="404">
        <f t="shared" ref="A46:A70" si="2">ROW(A1)</f>
        <v>1</v>
      </c>
      <c r="B46" s="404" t="s">
        <v>2046</v>
      </c>
      <c r="C46" s="404" t="s">
        <v>2047</v>
      </c>
      <c r="D46" s="404">
        <v>0.2</v>
      </c>
      <c r="E46" s="404" t="s">
        <v>2048</v>
      </c>
      <c r="F46" s="472"/>
      <c r="G46" s="423">
        <f t="shared" ref="G46:G76" si="3">D46*F46</f>
        <v>0</v>
      </c>
    </row>
    <row r="47" spans="1:7" x14ac:dyDescent="0.2">
      <c r="A47" s="404">
        <f t="shared" si="2"/>
        <v>2</v>
      </c>
      <c r="B47" s="404" t="s">
        <v>2049</v>
      </c>
      <c r="C47" s="404" t="s">
        <v>2050</v>
      </c>
      <c r="D47" s="404">
        <v>3.8</v>
      </c>
      <c r="E47" s="404" t="s">
        <v>127</v>
      </c>
      <c r="F47" s="472"/>
      <c r="G47" s="423">
        <f t="shared" si="3"/>
        <v>0</v>
      </c>
    </row>
    <row r="48" spans="1:7" x14ac:dyDescent="0.2">
      <c r="A48" s="404">
        <f t="shared" si="2"/>
        <v>3</v>
      </c>
      <c r="B48" s="404" t="s">
        <v>2051</v>
      </c>
      <c r="C48" s="404" t="s">
        <v>2052</v>
      </c>
      <c r="D48" s="404">
        <v>3.6</v>
      </c>
      <c r="E48" s="404" t="s">
        <v>127</v>
      </c>
      <c r="F48" s="472"/>
      <c r="G48" s="423">
        <f t="shared" si="3"/>
        <v>0</v>
      </c>
    </row>
    <row r="49" spans="1:8" x14ac:dyDescent="0.2">
      <c r="A49" s="404">
        <f t="shared" si="2"/>
        <v>4</v>
      </c>
      <c r="B49" s="404" t="s">
        <v>2053</v>
      </c>
      <c r="C49" s="404" t="s">
        <v>2054</v>
      </c>
      <c r="D49" s="404">
        <v>3.6</v>
      </c>
      <c r="E49" s="404" t="s">
        <v>127</v>
      </c>
      <c r="F49" s="472"/>
      <c r="G49" s="423">
        <f t="shared" si="3"/>
        <v>0</v>
      </c>
    </row>
    <row r="50" spans="1:8" x14ac:dyDescent="0.2">
      <c r="A50" s="404">
        <f t="shared" si="2"/>
        <v>5</v>
      </c>
      <c r="B50" s="404" t="s">
        <v>2055</v>
      </c>
      <c r="C50" s="404" t="s">
        <v>2056</v>
      </c>
      <c r="D50" s="404">
        <v>3.6</v>
      </c>
      <c r="E50" s="404" t="s">
        <v>127</v>
      </c>
      <c r="F50" s="472"/>
      <c r="G50" s="423">
        <f t="shared" si="3"/>
        <v>0</v>
      </c>
    </row>
    <row r="51" spans="1:8" x14ac:dyDescent="0.2">
      <c r="A51" s="404">
        <f t="shared" si="2"/>
        <v>6</v>
      </c>
      <c r="B51" s="404" t="s">
        <v>2057</v>
      </c>
      <c r="C51" s="404" t="s">
        <v>2058</v>
      </c>
      <c r="D51" s="404">
        <v>8</v>
      </c>
      <c r="E51" s="404" t="s">
        <v>223</v>
      </c>
      <c r="F51" s="472"/>
      <c r="G51" s="423">
        <f t="shared" si="3"/>
        <v>0</v>
      </c>
    </row>
    <row r="52" spans="1:8" x14ac:dyDescent="0.2">
      <c r="A52" s="404">
        <f t="shared" si="2"/>
        <v>7</v>
      </c>
      <c r="B52" s="404" t="s">
        <v>2059</v>
      </c>
      <c r="C52" s="404" t="s">
        <v>2060</v>
      </c>
      <c r="D52" s="404">
        <v>8</v>
      </c>
      <c r="E52" s="404" t="s">
        <v>223</v>
      </c>
      <c r="F52" s="472"/>
      <c r="G52" s="423">
        <f t="shared" si="3"/>
        <v>0</v>
      </c>
    </row>
    <row r="53" spans="1:8" x14ac:dyDescent="0.2">
      <c r="A53" s="404">
        <f t="shared" si="2"/>
        <v>8</v>
      </c>
      <c r="B53" s="404" t="s">
        <v>2061</v>
      </c>
      <c r="C53" s="404" t="s">
        <v>2062</v>
      </c>
      <c r="D53" s="404">
        <v>2</v>
      </c>
      <c r="E53" s="404" t="s">
        <v>303</v>
      </c>
      <c r="F53" s="472"/>
      <c r="G53" s="423">
        <f t="shared" si="3"/>
        <v>0</v>
      </c>
    </row>
    <row r="54" spans="1:8" x14ac:dyDescent="0.2">
      <c r="A54" s="404">
        <f t="shared" si="2"/>
        <v>9</v>
      </c>
      <c r="B54" s="404" t="s">
        <v>2063</v>
      </c>
      <c r="C54" s="404" t="s">
        <v>2064</v>
      </c>
      <c r="D54" s="404">
        <v>46</v>
      </c>
      <c r="E54" s="404" t="s">
        <v>223</v>
      </c>
      <c r="F54" s="472"/>
      <c r="G54" s="423">
        <f t="shared" si="3"/>
        <v>0</v>
      </c>
    </row>
    <row r="55" spans="1:8" x14ac:dyDescent="0.2">
      <c r="A55" s="404">
        <f t="shared" si="2"/>
        <v>10</v>
      </c>
      <c r="B55" s="404" t="s">
        <v>2065</v>
      </c>
      <c r="C55" s="404" t="s">
        <v>2066</v>
      </c>
      <c r="D55" s="397">
        <v>12</v>
      </c>
      <c r="E55" s="404" t="s">
        <v>303</v>
      </c>
      <c r="F55" s="472"/>
      <c r="G55" s="423">
        <f t="shared" si="3"/>
        <v>0</v>
      </c>
    </row>
    <row r="56" spans="1:8" x14ac:dyDescent="0.2">
      <c r="A56" s="404">
        <f t="shared" si="2"/>
        <v>11</v>
      </c>
      <c r="B56" s="404" t="s">
        <v>2067</v>
      </c>
      <c r="C56" s="404" t="s">
        <v>2068</v>
      </c>
      <c r="D56" s="397">
        <v>12</v>
      </c>
      <c r="E56" s="404" t="s">
        <v>303</v>
      </c>
      <c r="F56" s="472"/>
      <c r="G56" s="423">
        <f t="shared" si="3"/>
        <v>0</v>
      </c>
    </row>
    <row r="57" spans="1:8" x14ac:dyDescent="0.2">
      <c r="A57" s="404">
        <f t="shared" si="2"/>
        <v>12</v>
      </c>
      <c r="B57" s="404" t="s">
        <v>2069</v>
      </c>
      <c r="C57" s="404" t="s">
        <v>2070</v>
      </c>
      <c r="D57" s="397">
        <v>8</v>
      </c>
      <c r="E57" s="404" t="s">
        <v>223</v>
      </c>
      <c r="F57" s="472"/>
      <c r="G57" s="423">
        <f t="shared" si="3"/>
        <v>0</v>
      </c>
    </row>
    <row r="58" spans="1:8" x14ac:dyDescent="0.2">
      <c r="A58" s="404">
        <f t="shared" si="2"/>
        <v>13</v>
      </c>
      <c r="B58" s="404" t="s">
        <v>2071</v>
      </c>
      <c r="C58" s="404" t="s">
        <v>2072</v>
      </c>
      <c r="D58" s="397">
        <v>46</v>
      </c>
      <c r="E58" s="404" t="s">
        <v>158</v>
      </c>
      <c r="F58" s="472"/>
      <c r="G58" s="423">
        <f t="shared" si="3"/>
        <v>0</v>
      </c>
    </row>
    <row r="59" spans="1:8" x14ac:dyDescent="0.2">
      <c r="A59" s="404">
        <f t="shared" si="2"/>
        <v>14</v>
      </c>
      <c r="B59" s="431" t="s">
        <v>2073</v>
      </c>
      <c r="C59" s="404" t="s">
        <v>2074</v>
      </c>
      <c r="D59" s="397">
        <v>38</v>
      </c>
      <c r="E59" s="404" t="s">
        <v>223</v>
      </c>
      <c r="F59" s="472"/>
      <c r="G59" s="423">
        <f t="shared" si="3"/>
        <v>0</v>
      </c>
      <c r="H59" s="432"/>
    </row>
    <row r="60" spans="1:8" x14ac:dyDescent="0.2">
      <c r="A60" s="404">
        <f t="shared" si="2"/>
        <v>15</v>
      </c>
      <c r="B60" s="431" t="s">
        <v>2075</v>
      </c>
      <c r="C60" s="404" t="s">
        <v>2076</v>
      </c>
      <c r="D60" s="397">
        <v>38</v>
      </c>
      <c r="E60" s="404" t="s">
        <v>223</v>
      </c>
      <c r="F60" s="472"/>
      <c r="G60" s="423">
        <f t="shared" si="3"/>
        <v>0</v>
      </c>
      <c r="H60" s="432"/>
    </row>
    <row r="61" spans="1:8" x14ac:dyDescent="0.2">
      <c r="A61" s="404">
        <f t="shared" si="2"/>
        <v>16</v>
      </c>
      <c r="B61" s="431" t="s">
        <v>2077</v>
      </c>
      <c r="C61" s="404" t="s">
        <v>2078</v>
      </c>
      <c r="D61" s="397">
        <v>92</v>
      </c>
      <c r="E61" s="404" t="s">
        <v>223</v>
      </c>
      <c r="F61" s="472"/>
      <c r="G61" s="423">
        <f t="shared" si="3"/>
        <v>0</v>
      </c>
      <c r="H61" s="432"/>
    </row>
    <row r="62" spans="1:8" x14ac:dyDescent="0.2">
      <c r="A62" s="404">
        <f t="shared" si="2"/>
        <v>17</v>
      </c>
      <c r="B62" s="404" t="s">
        <v>2079</v>
      </c>
      <c r="C62" s="404" t="s">
        <v>2080</v>
      </c>
      <c r="D62" s="404">
        <v>162</v>
      </c>
      <c r="E62" s="404" t="s">
        <v>223</v>
      </c>
      <c r="F62" s="472"/>
      <c r="G62" s="423">
        <f t="shared" si="3"/>
        <v>0</v>
      </c>
    </row>
    <row r="63" spans="1:8" x14ac:dyDescent="0.2">
      <c r="A63" s="404">
        <f t="shared" si="2"/>
        <v>18</v>
      </c>
      <c r="B63" s="404" t="s">
        <v>2081</v>
      </c>
      <c r="C63" s="404" t="s">
        <v>2082</v>
      </c>
      <c r="D63" s="404">
        <v>162</v>
      </c>
      <c r="E63" s="404" t="s">
        <v>223</v>
      </c>
      <c r="F63" s="472"/>
      <c r="G63" s="423">
        <f t="shared" si="3"/>
        <v>0</v>
      </c>
    </row>
    <row r="64" spans="1:8" x14ac:dyDescent="0.2">
      <c r="A64" s="404">
        <f t="shared" si="2"/>
        <v>19</v>
      </c>
      <c r="B64" s="404" t="s">
        <v>2083</v>
      </c>
      <c r="C64" s="404" t="s">
        <v>2084</v>
      </c>
      <c r="D64" s="404">
        <v>24</v>
      </c>
      <c r="E64" s="404" t="s">
        <v>303</v>
      </c>
      <c r="F64" s="472"/>
      <c r="G64" s="423">
        <f t="shared" si="3"/>
        <v>0</v>
      </c>
    </row>
    <row r="65" spans="1:7" x14ac:dyDescent="0.2">
      <c r="A65" s="404">
        <f t="shared" si="2"/>
        <v>20</v>
      </c>
      <c r="B65" s="404" t="s">
        <v>2085</v>
      </c>
      <c r="C65" s="404" t="s">
        <v>2086</v>
      </c>
      <c r="D65" s="404">
        <v>24</v>
      </c>
      <c r="E65" s="404" t="s">
        <v>303</v>
      </c>
      <c r="F65" s="472"/>
      <c r="G65" s="423">
        <f t="shared" si="3"/>
        <v>0</v>
      </c>
    </row>
    <row r="66" spans="1:7" x14ac:dyDescent="0.2">
      <c r="A66" s="404">
        <f t="shared" si="2"/>
        <v>21</v>
      </c>
      <c r="B66" s="404" t="s">
        <v>2087</v>
      </c>
      <c r="C66" s="404" t="s">
        <v>2088</v>
      </c>
      <c r="D66" s="404">
        <v>24</v>
      </c>
      <c r="E66" s="404" t="s">
        <v>303</v>
      </c>
      <c r="F66" s="472"/>
      <c r="G66" s="423">
        <f t="shared" si="3"/>
        <v>0</v>
      </c>
    </row>
    <row r="67" spans="1:7" x14ac:dyDescent="0.2">
      <c r="A67" s="404">
        <f t="shared" si="2"/>
        <v>22</v>
      </c>
      <c r="B67" s="404" t="s">
        <v>2089</v>
      </c>
      <c r="C67" s="404" t="s">
        <v>2090</v>
      </c>
      <c r="D67" s="404">
        <v>162</v>
      </c>
      <c r="E67" s="404" t="s">
        <v>223</v>
      </c>
      <c r="F67" s="472"/>
      <c r="G67" s="423">
        <f t="shared" si="3"/>
        <v>0</v>
      </c>
    </row>
    <row r="68" spans="1:7" x14ac:dyDescent="0.2">
      <c r="A68" s="404">
        <f t="shared" si="2"/>
        <v>23</v>
      </c>
      <c r="B68" s="404" t="s">
        <v>2091</v>
      </c>
      <c r="C68" s="404" t="s">
        <v>2092</v>
      </c>
      <c r="D68" s="404">
        <v>162</v>
      </c>
      <c r="E68" s="404" t="s">
        <v>223</v>
      </c>
      <c r="F68" s="472"/>
      <c r="G68" s="423">
        <f t="shared" si="3"/>
        <v>0</v>
      </c>
    </row>
    <row r="69" spans="1:7" x14ac:dyDescent="0.2">
      <c r="A69" s="404">
        <f t="shared" si="2"/>
        <v>24</v>
      </c>
      <c r="B69" s="404"/>
      <c r="C69" s="404" t="s">
        <v>2093</v>
      </c>
      <c r="D69" s="404">
        <v>162</v>
      </c>
      <c r="E69" s="404" t="s">
        <v>223</v>
      </c>
      <c r="F69" s="472"/>
      <c r="G69" s="423">
        <f t="shared" si="3"/>
        <v>0</v>
      </c>
    </row>
    <row r="70" spans="1:7" x14ac:dyDescent="0.2">
      <c r="A70" s="404">
        <f t="shared" si="2"/>
        <v>25</v>
      </c>
      <c r="B70" s="404"/>
      <c r="C70" s="404" t="s">
        <v>2094</v>
      </c>
      <c r="D70" s="404">
        <v>12</v>
      </c>
      <c r="E70" s="404" t="s">
        <v>303</v>
      </c>
      <c r="F70" s="472"/>
      <c r="G70" s="423">
        <f t="shared" si="3"/>
        <v>0</v>
      </c>
    </row>
    <row r="71" spans="1:7" x14ac:dyDescent="0.2">
      <c r="A71" s="404" t="e">
        <f>ROW(#REF!)</f>
        <v>#REF!</v>
      </c>
      <c r="B71" s="404"/>
      <c r="C71" s="404" t="s">
        <v>2095</v>
      </c>
      <c r="D71" s="404">
        <v>42</v>
      </c>
      <c r="E71" s="404" t="s">
        <v>223</v>
      </c>
      <c r="F71" s="472"/>
      <c r="G71" s="423">
        <f t="shared" si="3"/>
        <v>0</v>
      </c>
    </row>
    <row r="72" spans="1:7" x14ac:dyDescent="0.2">
      <c r="A72" s="404">
        <f>ROW(A26)</f>
        <v>26</v>
      </c>
      <c r="B72" s="404"/>
      <c r="C72" s="404" t="s">
        <v>2096</v>
      </c>
      <c r="D72" s="404">
        <v>84</v>
      </c>
      <c r="E72" s="404" t="s">
        <v>223</v>
      </c>
      <c r="F72" s="472"/>
      <c r="G72" s="423">
        <f t="shared" si="3"/>
        <v>0</v>
      </c>
    </row>
    <row r="73" spans="1:7" x14ac:dyDescent="0.2">
      <c r="A73" s="404">
        <f>ROW(A27)</f>
        <v>27</v>
      </c>
      <c r="B73" s="404"/>
      <c r="C73" s="404" t="s">
        <v>2097</v>
      </c>
      <c r="D73" s="404">
        <v>24</v>
      </c>
      <c r="E73" s="404" t="s">
        <v>753</v>
      </c>
      <c r="F73" s="472"/>
      <c r="G73" s="423">
        <f t="shared" si="3"/>
        <v>0</v>
      </c>
    </row>
    <row r="74" spans="1:7" x14ac:dyDescent="0.2">
      <c r="A74" s="404">
        <f>ROW(A28)</f>
        <v>28</v>
      </c>
      <c r="B74" s="404" t="s">
        <v>812</v>
      </c>
      <c r="C74" s="405" t="s">
        <v>813</v>
      </c>
      <c r="D74" s="397">
        <v>84</v>
      </c>
      <c r="E74" s="397" t="s">
        <v>223</v>
      </c>
      <c r="F74" s="471"/>
      <c r="G74" s="407">
        <f t="shared" si="3"/>
        <v>0</v>
      </c>
    </row>
    <row r="75" spans="1:7" x14ac:dyDescent="0.2">
      <c r="A75" s="404">
        <f>ROW(A29)</f>
        <v>29</v>
      </c>
      <c r="B75" s="404" t="s">
        <v>814</v>
      </c>
      <c r="C75" s="405" t="s">
        <v>815</v>
      </c>
      <c r="D75" s="397">
        <v>84</v>
      </c>
      <c r="E75" s="397" t="s">
        <v>223</v>
      </c>
      <c r="F75" s="471"/>
      <c r="G75" s="407">
        <f t="shared" si="3"/>
        <v>0</v>
      </c>
    </row>
    <row r="76" spans="1:7" x14ac:dyDescent="0.2">
      <c r="A76" s="404">
        <f>ROW(A30)</f>
        <v>30</v>
      </c>
      <c r="B76" s="404" t="s">
        <v>816</v>
      </c>
      <c r="C76" s="405" t="s">
        <v>817</v>
      </c>
      <c r="D76" s="397">
        <v>84</v>
      </c>
      <c r="E76" s="397" t="s">
        <v>223</v>
      </c>
      <c r="F76" s="471"/>
      <c r="G76" s="407">
        <f t="shared" si="3"/>
        <v>0</v>
      </c>
    </row>
    <row r="77" spans="1:7" ht="15" x14ac:dyDescent="0.25">
      <c r="A77" s="410"/>
      <c r="B77" s="410"/>
      <c r="C77" s="137" t="s">
        <v>12</v>
      </c>
      <c r="D77" s="125"/>
      <c r="E77" s="125"/>
      <c r="F77" s="473"/>
      <c r="G77" s="126">
        <f>SUM(G46:G76)</f>
        <v>0</v>
      </c>
    </row>
    <row r="78" spans="1:7" x14ac:dyDescent="0.2">
      <c r="A78"/>
      <c r="B78" s="412"/>
      <c r="C78" s="73"/>
      <c r="D78" s="82"/>
      <c r="E78" s="82"/>
      <c r="F78" s="474"/>
      <c r="G78" s="127"/>
    </row>
    <row r="79" spans="1:7" x14ac:dyDescent="0.2">
      <c r="A79"/>
      <c r="B79" s="412"/>
      <c r="C79" s="73"/>
      <c r="D79" s="82"/>
      <c r="E79" s="82"/>
      <c r="F79" s="474"/>
      <c r="G79" s="127"/>
    </row>
    <row r="80" spans="1:7" ht="12.75" customHeight="1" x14ac:dyDescent="0.25">
      <c r="C80" s="123" t="s">
        <v>846</v>
      </c>
      <c r="F80" s="467"/>
    </row>
    <row r="81" spans="1:7" ht="12.75" customHeight="1" x14ac:dyDescent="0.2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5" t="s">
        <v>789</v>
      </c>
      <c r="G81" s="403" t="s">
        <v>12</v>
      </c>
    </row>
    <row r="82" spans="1:7" x14ac:dyDescent="0.2">
      <c r="A82" s="404">
        <f t="shared" ref="A82:A106" si="4">ROW(A1)</f>
        <v>1</v>
      </c>
      <c r="B82" s="406"/>
      <c r="C82" s="405" t="s">
        <v>847</v>
      </c>
      <c r="D82" s="406">
        <v>14</v>
      </c>
      <c r="E82" s="406" t="s">
        <v>303</v>
      </c>
      <c r="F82" s="476"/>
      <c r="G82" s="407">
        <f t="shared" ref="G82:G112" si="5">D82*F82</f>
        <v>0</v>
      </c>
    </row>
    <row r="83" spans="1:7" x14ac:dyDescent="0.2">
      <c r="A83" s="404">
        <f t="shared" si="4"/>
        <v>2</v>
      </c>
      <c r="B83" s="406"/>
      <c r="C83" s="405" t="s">
        <v>848</v>
      </c>
      <c r="D83" s="406">
        <v>12210</v>
      </c>
      <c r="E83" s="406" t="s">
        <v>223</v>
      </c>
      <c r="F83" s="476"/>
      <c r="G83" s="407">
        <f t="shared" si="5"/>
        <v>0</v>
      </c>
    </row>
    <row r="84" spans="1:7" x14ac:dyDescent="0.2">
      <c r="A84" s="404">
        <f t="shared" si="4"/>
        <v>3</v>
      </c>
      <c r="B84" s="406"/>
      <c r="C84" s="405" t="s">
        <v>849</v>
      </c>
      <c r="D84" s="406">
        <v>444</v>
      </c>
      <c r="E84" s="406" t="s">
        <v>303</v>
      </c>
      <c r="F84" s="476"/>
      <c r="G84" s="407">
        <f t="shared" si="5"/>
        <v>0</v>
      </c>
    </row>
    <row r="85" spans="1:7" x14ac:dyDescent="0.2">
      <c r="A85" s="404">
        <f t="shared" si="4"/>
        <v>4</v>
      </c>
      <c r="B85" s="406"/>
      <c r="C85" s="405" t="s">
        <v>850</v>
      </c>
      <c r="D85" s="406">
        <v>222</v>
      </c>
      <c r="E85" s="406" t="s">
        <v>303</v>
      </c>
      <c r="F85" s="476"/>
      <c r="G85" s="407">
        <f t="shared" si="5"/>
        <v>0</v>
      </c>
    </row>
    <row r="86" spans="1:7" x14ac:dyDescent="0.2">
      <c r="A86" s="404">
        <f t="shared" si="4"/>
        <v>5</v>
      </c>
      <c r="B86" s="406"/>
      <c r="C86" s="405" t="s">
        <v>851</v>
      </c>
      <c r="D86" s="406">
        <v>111</v>
      </c>
      <c r="E86" s="406" t="s">
        <v>303</v>
      </c>
      <c r="F86" s="476"/>
      <c r="G86" s="407">
        <f t="shared" si="5"/>
        <v>0</v>
      </c>
    </row>
    <row r="87" spans="1:7" x14ac:dyDescent="0.2">
      <c r="A87" s="404">
        <f t="shared" si="4"/>
        <v>6</v>
      </c>
      <c r="B87" s="406"/>
      <c r="C87" s="405" t="s">
        <v>852</v>
      </c>
      <c r="D87" s="406">
        <v>222</v>
      </c>
      <c r="E87" s="406" t="s">
        <v>303</v>
      </c>
      <c r="F87" s="476"/>
      <c r="G87" s="407">
        <f t="shared" si="5"/>
        <v>0</v>
      </c>
    </row>
    <row r="88" spans="1:7" x14ac:dyDescent="0.2">
      <c r="A88" s="404">
        <f t="shared" si="4"/>
        <v>7</v>
      </c>
      <c r="B88" s="406"/>
      <c r="C88" s="405" t="s">
        <v>853</v>
      </c>
      <c r="D88" s="406">
        <v>222</v>
      </c>
      <c r="E88" s="406" t="s">
        <v>303</v>
      </c>
      <c r="F88" s="476"/>
      <c r="G88" s="407">
        <f t="shared" si="5"/>
        <v>0</v>
      </c>
    </row>
    <row r="89" spans="1:7" x14ac:dyDescent="0.2">
      <c r="A89" s="404">
        <f t="shared" si="4"/>
        <v>8</v>
      </c>
      <c r="B89" s="406"/>
      <c r="C89" s="405" t="s">
        <v>854</v>
      </c>
      <c r="D89" s="406">
        <v>12</v>
      </c>
      <c r="E89" s="406" t="s">
        <v>753</v>
      </c>
      <c r="F89" s="476"/>
      <c r="G89" s="407">
        <f t="shared" si="5"/>
        <v>0</v>
      </c>
    </row>
    <row r="90" spans="1:7" x14ac:dyDescent="0.2">
      <c r="A90" s="404">
        <f t="shared" si="4"/>
        <v>9</v>
      </c>
      <c r="B90" s="406" t="s">
        <v>855</v>
      </c>
      <c r="C90" s="405" t="s">
        <v>856</v>
      </c>
      <c r="D90" s="406">
        <v>2</v>
      </c>
      <c r="E90" s="406" t="s">
        <v>303</v>
      </c>
      <c r="F90" s="476"/>
      <c r="G90" s="407">
        <f t="shared" si="5"/>
        <v>0</v>
      </c>
    </row>
    <row r="91" spans="1:7" ht="24" x14ac:dyDescent="0.2">
      <c r="A91" s="404">
        <f t="shared" si="4"/>
        <v>10</v>
      </c>
      <c r="B91" s="406"/>
      <c r="C91" s="405" t="s">
        <v>4909</v>
      </c>
      <c r="D91" s="406">
        <v>16</v>
      </c>
      <c r="E91" s="406" t="s">
        <v>303</v>
      </c>
      <c r="F91" s="476"/>
      <c r="G91" s="407">
        <f t="shared" si="5"/>
        <v>0</v>
      </c>
    </row>
    <row r="92" spans="1:7" x14ac:dyDescent="0.2">
      <c r="A92" s="404">
        <f t="shared" si="4"/>
        <v>11</v>
      </c>
      <c r="B92" s="406" t="s">
        <v>858</v>
      </c>
      <c r="C92" s="405" t="s">
        <v>859</v>
      </c>
      <c r="D92" s="406">
        <v>4</v>
      </c>
      <c r="E92" s="406" t="s">
        <v>303</v>
      </c>
      <c r="F92" s="476"/>
      <c r="G92" s="407">
        <f t="shared" si="5"/>
        <v>0</v>
      </c>
    </row>
    <row r="93" spans="1:7" x14ac:dyDescent="0.2">
      <c r="A93" s="404">
        <f t="shared" si="4"/>
        <v>12</v>
      </c>
      <c r="B93" s="406" t="s">
        <v>860</v>
      </c>
      <c r="C93" s="405" t="s">
        <v>861</v>
      </c>
      <c r="D93" s="406">
        <v>2</v>
      </c>
      <c r="E93" s="406" t="s">
        <v>303</v>
      </c>
      <c r="F93" s="476"/>
      <c r="G93" s="407">
        <f t="shared" si="5"/>
        <v>0</v>
      </c>
    </row>
    <row r="94" spans="1:7" x14ac:dyDescent="0.2">
      <c r="A94" s="404">
        <f t="shared" si="4"/>
        <v>13</v>
      </c>
      <c r="B94" s="406" t="s">
        <v>862</v>
      </c>
      <c r="C94" s="405" t="s">
        <v>863</v>
      </c>
      <c r="D94" s="406">
        <v>2</v>
      </c>
      <c r="E94" s="406" t="s">
        <v>303</v>
      </c>
      <c r="F94" s="476"/>
      <c r="G94" s="407">
        <f t="shared" si="5"/>
        <v>0</v>
      </c>
    </row>
    <row r="95" spans="1:7" x14ac:dyDescent="0.2">
      <c r="A95" s="404">
        <f t="shared" si="4"/>
        <v>14</v>
      </c>
      <c r="B95" s="406" t="s">
        <v>818</v>
      </c>
      <c r="C95" s="405" t="s">
        <v>819</v>
      </c>
      <c r="D95" s="406">
        <v>2</v>
      </c>
      <c r="E95" s="406" t="s">
        <v>303</v>
      </c>
      <c r="F95" s="476"/>
      <c r="G95" s="407">
        <f t="shared" si="5"/>
        <v>0</v>
      </c>
    </row>
    <row r="96" spans="1:7" x14ac:dyDescent="0.2">
      <c r="A96" s="404">
        <f t="shared" si="4"/>
        <v>15</v>
      </c>
      <c r="B96" s="406" t="s">
        <v>820</v>
      </c>
      <c r="C96" s="405" t="s">
        <v>821</v>
      </c>
      <c r="D96" s="406">
        <v>2</v>
      </c>
      <c r="E96" s="406" t="s">
        <v>303</v>
      </c>
      <c r="F96" s="476"/>
      <c r="G96" s="407">
        <f t="shared" si="5"/>
        <v>0</v>
      </c>
    </row>
    <row r="97" spans="1:7" x14ac:dyDescent="0.2">
      <c r="A97" s="404">
        <f t="shared" si="4"/>
        <v>16</v>
      </c>
      <c r="B97" s="406" t="s">
        <v>864</v>
      </c>
      <c r="C97" s="405" t="s">
        <v>865</v>
      </c>
      <c r="D97" s="406">
        <v>60</v>
      </c>
      <c r="E97" s="406" t="s">
        <v>223</v>
      </c>
      <c r="F97" s="476"/>
      <c r="G97" s="407">
        <f t="shared" si="5"/>
        <v>0</v>
      </c>
    </row>
    <row r="98" spans="1:7" x14ac:dyDescent="0.2">
      <c r="A98" s="404">
        <f t="shared" si="4"/>
        <v>17</v>
      </c>
      <c r="B98" s="406" t="s">
        <v>866</v>
      </c>
      <c r="C98" s="405" t="s">
        <v>867</v>
      </c>
      <c r="D98" s="406">
        <v>2</v>
      </c>
      <c r="E98" s="406" t="s">
        <v>303</v>
      </c>
      <c r="F98" s="476"/>
      <c r="G98" s="407">
        <f t="shared" si="5"/>
        <v>0</v>
      </c>
    </row>
    <row r="99" spans="1:7" x14ac:dyDescent="0.2">
      <c r="A99" s="404">
        <f t="shared" si="4"/>
        <v>18</v>
      </c>
      <c r="B99" s="406" t="s">
        <v>868</v>
      </c>
      <c r="C99" s="405" t="s">
        <v>869</v>
      </c>
      <c r="D99" s="406">
        <v>60</v>
      </c>
      <c r="E99" s="406" t="s">
        <v>223</v>
      </c>
      <c r="F99" s="476"/>
      <c r="G99" s="407">
        <f t="shared" si="5"/>
        <v>0</v>
      </c>
    </row>
    <row r="100" spans="1:7" x14ac:dyDescent="0.2">
      <c r="A100" s="404">
        <f t="shared" si="4"/>
        <v>19</v>
      </c>
      <c r="B100" s="406"/>
      <c r="C100" s="405" t="s">
        <v>842</v>
      </c>
      <c r="D100" s="406">
        <v>24</v>
      </c>
      <c r="E100" s="406" t="s">
        <v>753</v>
      </c>
      <c r="F100" s="476"/>
      <c r="G100" s="407">
        <f t="shared" si="5"/>
        <v>0</v>
      </c>
    </row>
    <row r="101" spans="1:7" x14ac:dyDescent="0.2">
      <c r="A101" s="404">
        <f t="shared" si="4"/>
        <v>20</v>
      </c>
      <c r="B101" s="406"/>
      <c r="C101" s="405" t="s">
        <v>843</v>
      </c>
      <c r="D101" s="406">
        <v>24</v>
      </c>
      <c r="E101" s="406" t="s">
        <v>753</v>
      </c>
      <c r="F101" s="476"/>
      <c r="G101" s="407">
        <f t="shared" si="5"/>
        <v>0</v>
      </c>
    </row>
    <row r="102" spans="1:7" x14ac:dyDescent="0.2">
      <c r="A102" s="404">
        <f t="shared" si="4"/>
        <v>21</v>
      </c>
      <c r="B102" s="404" t="s">
        <v>2098</v>
      </c>
      <c r="C102" s="404" t="s">
        <v>2099</v>
      </c>
      <c r="D102" s="397">
        <v>1092</v>
      </c>
      <c r="E102" s="404" t="s">
        <v>223</v>
      </c>
      <c r="F102" s="472"/>
      <c r="G102" s="407">
        <f t="shared" si="5"/>
        <v>0</v>
      </c>
    </row>
    <row r="103" spans="1:7" x14ac:dyDescent="0.2">
      <c r="A103" s="404">
        <f t="shared" si="4"/>
        <v>22</v>
      </c>
      <c r="B103" s="404" t="s">
        <v>2100</v>
      </c>
      <c r="C103" s="404" t="s">
        <v>2101</v>
      </c>
      <c r="D103" s="397">
        <v>12</v>
      </c>
      <c r="E103" s="404" t="s">
        <v>303</v>
      </c>
      <c r="F103" s="472"/>
      <c r="G103" s="407">
        <f t="shared" si="5"/>
        <v>0</v>
      </c>
    </row>
    <row r="104" spans="1:7" x14ac:dyDescent="0.2">
      <c r="A104" s="404">
        <f t="shared" si="4"/>
        <v>23</v>
      </c>
      <c r="B104" s="404" t="s">
        <v>2102</v>
      </c>
      <c r="C104" s="404" t="s">
        <v>2103</v>
      </c>
      <c r="D104" s="397">
        <v>12</v>
      </c>
      <c r="E104" s="404" t="s">
        <v>303</v>
      </c>
      <c r="F104" s="472"/>
      <c r="G104" s="407">
        <f t="shared" si="5"/>
        <v>0</v>
      </c>
    </row>
    <row r="105" spans="1:7" x14ac:dyDescent="0.2">
      <c r="A105" s="404">
        <f t="shared" si="4"/>
        <v>24</v>
      </c>
      <c r="B105" s="404" t="s">
        <v>2104</v>
      </c>
      <c r="C105" s="404" t="s">
        <v>2105</v>
      </c>
      <c r="D105" s="397">
        <v>72</v>
      </c>
      <c r="E105" s="404" t="s">
        <v>303</v>
      </c>
      <c r="F105" s="472"/>
      <c r="G105" s="407">
        <f t="shared" si="5"/>
        <v>0</v>
      </c>
    </row>
    <row r="106" spans="1:7" x14ac:dyDescent="0.2">
      <c r="A106" s="404">
        <f t="shared" si="4"/>
        <v>25</v>
      </c>
      <c r="B106" s="404" t="s">
        <v>2106</v>
      </c>
      <c r="C106" s="404" t="s">
        <v>2107</v>
      </c>
      <c r="D106" s="397">
        <v>144</v>
      </c>
      <c r="E106" s="404" t="s">
        <v>303</v>
      </c>
      <c r="F106" s="472"/>
      <c r="G106" s="407">
        <f t="shared" si="5"/>
        <v>0</v>
      </c>
    </row>
    <row r="107" spans="1:7" x14ac:dyDescent="0.2">
      <c r="A107" s="404" t="e">
        <f>ROW(#REF!)</f>
        <v>#REF!</v>
      </c>
      <c r="B107" s="404" t="s">
        <v>2108</v>
      </c>
      <c r="C107" s="404" t="s">
        <v>2109</v>
      </c>
      <c r="D107" s="397">
        <v>12</v>
      </c>
      <c r="E107" s="404" t="s">
        <v>303</v>
      </c>
      <c r="F107" s="472"/>
      <c r="G107" s="407">
        <f t="shared" si="5"/>
        <v>0</v>
      </c>
    </row>
    <row r="108" spans="1:7" x14ac:dyDescent="0.2">
      <c r="A108" s="404">
        <f>ROW(A26)</f>
        <v>26</v>
      </c>
      <c r="B108" s="404" t="s">
        <v>2110</v>
      </c>
      <c r="C108" s="404" t="s">
        <v>2111</v>
      </c>
      <c r="D108" s="397">
        <v>12</v>
      </c>
      <c r="E108" s="404" t="s">
        <v>303</v>
      </c>
      <c r="F108" s="472"/>
      <c r="G108" s="407">
        <f t="shared" si="5"/>
        <v>0</v>
      </c>
    </row>
    <row r="109" spans="1:7" x14ac:dyDescent="0.2">
      <c r="A109" s="404">
        <f>ROW(A27)</f>
        <v>27</v>
      </c>
      <c r="B109" s="404" t="s">
        <v>2112</v>
      </c>
      <c r="C109" s="404" t="s">
        <v>2113</v>
      </c>
      <c r="D109" s="397">
        <v>144</v>
      </c>
      <c r="E109" s="404" t="s">
        <v>303</v>
      </c>
      <c r="F109" s="472"/>
      <c r="G109" s="407">
        <f t="shared" si="5"/>
        <v>0</v>
      </c>
    </row>
    <row r="110" spans="1:7" x14ac:dyDescent="0.2">
      <c r="A110" s="404">
        <f>ROW(A28)</f>
        <v>28</v>
      </c>
      <c r="B110" s="404" t="s">
        <v>2114</v>
      </c>
      <c r="C110" s="404" t="s">
        <v>2115</v>
      </c>
      <c r="D110" s="397">
        <v>12</v>
      </c>
      <c r="E110" s="404" t="s">
        <v>303</v>
      </c>
      <c r="F110" s="472"/>
      <c r="G110" s="407">
        <f t="shared" si="5"/>
        <v>0</v>
      </c>
    </row>
    <row r="111" spans="1:7" x14ac:dyDescent="0.2">
      <c r="A111" s="404">
        <f>ROW(A29)</f>
        <v>29</v>
      </c>
      <c r="B111" s="404" t="s">
        <v>2116</v>
      </c>
      <c r="C111" s="404" t="s">
        <v>2117</v>
      </c>
      <c r="D111" s="397">
        <v>72</v>
      </c>
      <c r="E111" s="404" t="s">
        <v>303</v>
      </c>
      <c r="F111" s="472"/>
      <c r="G111" s="407">
        <f t="shared" si="5"/>
        <v>0</v>
      </c>
    </row>
    <row r="112" spans="1:7" x14ac:dyDescent="0.2">
      <c r="A112" s="404">
        <f>ROW(A30)</f>
        <v>30</v>
      </c>
      <c r="B112" s="404" t="s">
        <v>2118</v>
      </c>
      <c r="C112" s="404" t="s">
        <v>2119</v>
      </c>
      <c r="D112" s="397">
        <v>144</v>
      </c>
      <c r="E112" s="404" t="s">
        <v>303</v>
      </c>
      <c r="F112" s="472"/>
      <c r="G112" s="407">
        <f t="shared" si="5"/>
        <v>0</v>
      </c>
    </row>
    <row r="113" spans="1:7" ht="15" x14ac:dyDescent="0.25">
      <c r="A113" s="409"/>
      <c r="B113" s="415"/>
      <c r="C113" s="124" t="s">
        <v>12</v>
      </c>
      <c r="D113" s="128"/>
      <c r="E113" s="128"/>
      <c r="F113" s="477"/>
      <c r="G113" s="416">
        <f>SUM(G82:G112)</f>
        <v>0</v>
      </c>
    </row>
    <row r="114" spans="1:7" x14ac:dyDescent="0.2">
      <c r="B114" s="417"/>
      <c r="C114" s="75"/>
      <c r="D114" s="130"/>
      <c r="E114" s="130"/>
      <c r="F114" s="478"/>
      <c r="G114" s="413"/>
    </row>
    <row r="115" spans="1:7" x14ac:dyDescent="0.2">
      <c r="F115" s="467"/>
    </row>
    <row r="116" spans="1:7" ht="19.149999999999999" customHeight="1" x14ac:dyDescent="0.25">
      <c r="C116" s="123" t="s">
        <v>870</v>
      </c>
      <c r="F116" s="467"/>
    </row>
    <row r="117" spans="1:7" x14ac:dyDescent="0.2">
      <c r="A117" s="400" t="s">
        <v>787</v>
      </c>
      <c r="B117" s="400" t="s">
        <v>92</v>
      </c>
      <c r="C117" s="401" t="s">
        <v>754</v>
      </c>
      <c r="D117" s="402" t="s">
        <v>95</v>
      </c>
      <c r="E117" s="400" t="s">
        <v>788</v>
      </c>
      <c r="F117" s="475" t="s">
        <v>789</v>
      </c>
      <c r="G117" s="403" t="s">
        <v>12</v>
      </c>
    </row>
    <row r="118" spans="1:7" ht="24" x14ac:dyDescent="0.2">
      <c r="A118" s="404">
        <f t="shared" ref="A118:A141" si="6">ROW(A1)</f>
        <v>1</v>
      </c>
      <c r="B118" s="418" t="s">
        <v>2120</v>
      </c>
      <c r="C118" s="418" t="s">
        <v>2121</v>
      </c>
      <c r="D118" s="406">
        <v>72</v>
      </c>
      <c r="E118" s="406" t="s">
        <v>303</v>
      </c>
      <c r="F118" s="476"/>
      <c r="G118" s="407">
        <f t="shared" ref="G118:G141" si="7">D118*F118</f>
        <v>0</v>
      </c>
    </row>
    <row r="119" spans="1:7" x14ac:dyDescent="0.2">
      <c r="A119" s="404">
        <f t="shared" si="6"/>
        <v>2</v>
      </c>
      <c r="B119" s="418"/>
      <c r="C119" s="418" t="s">
        <v>2122</v>
      </c>
      <c r="D119" s="406">
        <v>144</v>
      </c>
      <c r="E119" s="406" t="s">
        <v>303</v>
      </c>
      <c r="F119" s="476"/>
      <c r="G119" s="407">
        <f t="shared" si="7"/>
        <v>0</v>
      </c>
    </row>
    <row r="120" spans="1:7" x14ac:dyDescent="0.2">
      <c r="A120" s="404">
        <f t="shared" si="6"/>
        <v>3</v>
      </c>
      <c r="B120" s="418"/>
      <c r="C120" s="418" t="s">
        <v>2123</v>
      </c>
      <c r="D120" s="406">
        <v>72</v>
      </c>
      <c r="E120" s="406" t="s">
        <v>303</v>
      </c>
      <c r="F120" s="476"/>
      <c r="G120" s="407">
        <f t="shared" si="7"/>
        <v>0</v>
      </c>
    </row>
    <row r="121" spans="1:7" ht="24" x14ac:dyDescent="0.2">
      <c r="A121" s="404">
        <f t="shared" si="6"/>
        <v>4</v>
      </c>
      <c r="B121" s="418"/>
      <c r="C121" s="418" t="s">
        <v>2124</v>
      </c>
      <c r="D121" s="406">
        <v>12</v>
      </c>
      <c r="E121" s="406" t="s">
        <v>303</v>
      </c>
      <c r="F121" s="476"/>
      <c r="G121" s="407">
        <f t="shared" si="7"/>
        <v>0</v>
      </c>
    </row>
    <row r="122" spans="1:7" x14ac:dyDescent="0.2">
      <c r="A122" s="404">
        <f t="shared" si="6"/>
        <v>5</v>
      </c>
      <c r="B122" s="418"/>
      <c r="C122" s="418" t="s">
        <v>2125</v>
      </c>
      <c r="D122" s="406">
        <v>12</v>
      </c>
      <c r="E122" s="406" t="s">
        <v>303</v>
      </c>
      <c r="F122" s="476"/>
      <c r="G122" s="407">
        <f t="shared" si="7"/>
        <v>0</v>
      </c>
    </row>
    <row r="123" spans="1:7" x14ac:dyDescent="0.2">
      <c r="A123" s="404">
        <f t="shared" si="6"/>
        <v>6</v>
      </c>
      <c r="B123" s="418"/>
      <c r="C123" s="418" t="s">
        <v>2126</v>
      </c>
      <c r="D123" s="406">
        <v>12</v>
      </c>
      <c r="E123" s="406" t="s">
        <v>303</v>
      </c>
      <c r="F123" s="476"/>
      <c r="G123" s="407">
        <f t="shared" si="7"/>
        <v>0</v>
      </c>
    </row>
    <row r="124" spans="1:7" x14ac:dyDescent="0.2">
      <c r="A124" s="404">
        <f t="shared" si="6"/>
        <v>7</v>
      </c>
      <c r="B124" s="418"/>
      <c r="C124" s="418" t="s">
        <v>2127</v>
      </c>
      <c r="D124" s="406">
        <v>144</v>
      </c>
      <c r="E124" s="406" t="s">
        <v>303</v>
      </c>
      <c r="F124" s="476"/>
      <c r="G124" s="407">
        <f t="shared" si="7"/>
        <v>0</v>
      </c>
    </row>
    <row r="125" spans="1:7" x14ac:dyDescent="0.2">
      <c r="A125" s="404">
        <f t="shared" si="6"/>
        <v>8</v>
      </c>
      <c r="B125" s="418"/>
      <c r="C125" s="418" t="s">
        <v>2128</v>
      </c>
      <c r="D125" s="406">
        <v>1092</v>
      </c>
      <c r="E125" s="406" t="s">
        <v>223</v>
      </c>
      <c r="F125" s="476"/>
      <c r="G125" s="428">
        <f t="shared" si="7"/>
        <v>0</v>
      </c>
    </row>
    <row r="126" spans="1:7" ht="24" x14ac:dyDescent="0.2">
      <c r="A126" s="404">
        <f t="shared" si="6"/>
        <v>9</v>
      </c>
      <c r="B126" s="418"/>
      <c r="C126" s="418" t="s">
        <v>871</v>
      </c>
      <c r="D126" s="406">
        <v>111</v>
      </c>
      <c r="E126" s="406" t="s">
        <v>303</v>
      </c>
      <c r="F126" s="476"/>
      <c r="G126" s="407">
        <f t="shared" si="7"/>
        <v>0</v>
      </c>
    </row>
    <row r="127" spans="1:7" ht="24" x14ac:dyDescent="0.2">
      <c r="A127" s="404">
        <f t="shared" si="6"/>
        <v>10</v>
      </c>
      <c r="B127" s="418"/>
      <c r="C127" s="418" t="s">
        <v>872</v>
      </c>
      <c r="D127" s="406">
        <v>111</v>
      </c>
      <c r="E127" s="406" t="s">
        <v>303</v>
      </c>
      <c r="F127" s="476"/>
      <c r="G127" s="407">
        <f t="shared" si="7"/>
        <v>0</v>
      </c>
    </row>
    <row r="128" spans="1:7" x14ac:dyDescent="0.2">
      <c r="A128" s="404">
        <f t="shared" si="6"/>
        <v>11</v>
      </c>
      <c r="B128" s="418"/>
      <c r="C128" s="418" t="s">
        <v>873</v>
      </c>
      <c r="D128" s="406">
        <v>111</v>
      </c>
      <c r="E128" s="406" t="s">
        <v>303</v>
      </c>
      <c r="F128" s="476"/>
      <c r="G128" s="407">
        <f t="shared" si="7"/>
        <v>0</v>
      </c>
    </row>
    <row r="129" spans="1:7" x14ac:dyDescent="0.2">
      <c r="A129" s="404">
        <f t="shared" si="6"/>
        <v>12</v>
      </c>
      <c r="B129" s="405"/>
      <c r="C129" s="418" t="s">
        <v>874</v>
      </c>
      <c r="D129" s="404">
        <v>222</v>
      </c>
      <c r="E129" s="404" t="s">
        <v>303</v>
      </c>
      <c r="F129" s="476"/>
      <c r="G129" s="407">
        <f t="shared" si="7"/>
        <v>0</v>
      </c>
    </row>
    <row r="130" spans="1:7" x14ac:dyDescent="0.2">
      <c r="A130" s="404">
        <f t="shared" si="6"/>
        <v>13</v>
      </c>
      <c r="B130" s="418"/>
      <c r="C130" s="418" t="s">
        <v>875</v>
      </c>
      <c r="D130" s="406">
        <v>14</v>
      </c>
      <c r="E130" s="406" t="s">
        <v>303</v>
      </c>
      <c r="F130" s="476"/>
      <c r="G130" s="407">
        <f t="shared" si="7"/>
        <v>0</v>
      </c>
    </row>
    <row r="131" spans="1:7" x14ac:dyDescent="0.2">
      <c r="A131" s="404">
        <f t="shared" si="6"/>
        <v>14</v>
      </c>
      <c r="B131" s="405"/>
      <c r="C131" s="419" t="s">
        <v>4905</v>
      </c>
      <c r="D131" s="406">
        <v>12210</v>
      </c>
      <c r="E131" s="404" t="s">
        <v>223</v>
      </c>
      <c r="F131" s="476"/>
      <c r="G131" s="407">
        <f t="shared" si="7"/>
        <v>0</v>
      </c>
    </row>
    <row r="132" spans="1:7" x14ac:dyDescent="0.2">
      <c r="A132" s="404">
        <f t="shared" si="6"/>
        <v>15</v>
      </c>
      <c r="B132" s="405"/>
      <c r="C132" s="418" t="s">
        <v>876</v>
      </c>
      <c r="D132" s="404">
        <v>222</v>
      </c>
      <c r="E132" s="404" t="s">
        <v>303</v>
      </c>
      <c r="F132" s="476"/>
      <c r="G132" s="407">
        <f t="shared" si="7"/>
        <v>0</v>
      </c>
    </row>
    <row r="133" spans="1:7" x14ac:dyDescent="0.2">
      <c r="A133" s="404">
        <f t="shared" si="6"/>
        <v>16</v>
      </c>
      <c r="B133" s="405"/>
      <c r="C133" s="418" t="s">
        <v>877</v>
      </c>
      <c r="D133" s="420">
        <v>2</v>
      </c>
      <c r="E133" s="420" t="s">
        <v>303</v>
      </c>
      <c r="F133" s="479"/>
      <c r="G133" s="407">
        <f t="shared" si="7"/>
        <v>0</v>
      </c>
    </row>
    <row r="134" spans="1:7" x14ac:dyDescent="0.2">
      <c r="A134" s="404">
        <f t="shared" si="6"/>
        <v>17</v>
      </c>
      <c r="B134" s="405"/>
      <c r="C134" s="418" t="s">
        <v>878</v>
      </c>
      <c r="D134" s="420">
        <v>2</v>
      </c>
      <c r="E134" s="420" t="s">
        <v>303</v>
      </c>
      <c r="F134" s="479"/>
      <c r="G134" s="407">
        <f t="shared" si="7"/>
        <v>0</v>
      </c>
    </row>
    <row r="135" spans="1:7" x14ac:dyDescent="0.2">
      <c r="A135" s="404">
        <f t="shared" si="6"/>
        <v>18</v>
      </c>
      <c r="B135" s="405"/>
      <c r="C135" s="418" t="s">
        <v>879</v>
      </c>
      <c r="D135" s="420">
        <v>2</v>
      </c>
      <c r="E135" s="420" t="s">
        <v>303</v>
      </c>
      <c r="F135" s="479"/>
      <c r="G135" s="407">
        <f t="shared" si="7"/>
        <v>0</v>
      </c>
    </row>
    <row r="136" spans="1:7" ht="24" x14ac:dyDescent="0.2">
      <c r="A136" s="404">
        <f t="shared" si="6"/>
        <v>19</v>
      </c>
      <c r="B136" s="405"/>
      <c r="C136" s="418" t="s">
        <v>880</v>
      </c>
      <c r="D136" s="420">
        <v>2</v>
      </c>
      <c r="E136" s="420" t="s">
        <v>303</v>
      </c>
      <c r="F136" s="479"/>
      <c r="G136" s="407">
        <f t="shared" si="7"/>
        <v>0</v>
      </c>
    </row>
    <row r="137" spans="1:7" x14ac:dyDescent="0.2">
      <c r="A137" s="404">
        <f t="shared" si="6"/>
        <v>20</v>
      </c>
      <c r="B137" s="405"/>
      <c r="C137" s="418" t="s">
        <v>881</v>
      </c>
      <c r="D137" s="420">
        <v>4</v>
      </c>
      <c r="E137" s="420" t="s">
        <v>303</v>
      </c>
      <c r="F137" s="479"/>
      <c r="G137" s="407">
        <f t="shared" si="7"/>
        <v>0</v>
      </c>
    </row>
    <row r="138" spans="1:7" x14ac:dyDescent="0.2">
      <c r="A138" s="404">
        <f t="shared" si="6"/>
        <v>21</v>
      </c>
      <c r="B138" s="405"/>
      <c r="C138" s="418" t="s">
        <v>882</v>
      </c>
      <c r="D138" s="420">
        <v>4</v>
      </c>
      <c r="E138" s="420" t="s">
        <v>303</v>
      </c>
      <c r="F138" s="479"/>
      <c r="G138" s="407">
        <f t="shared" si="7"/>
        <v>0</v>
      </c>
    </row>
    <row r="139" spans="1:7" x14ac:dyDescent="0.2">
      <c r="A139" s="404">
        <f t="shared" si="6"/>
        <v>22</v>
      </c>
      <c r="B139" s="405"/>
      <c r="C139" s="418" t="s">
        <v>883</v>
      </c>
      <c r="D139" s="420">
        <v>14</v>
      </c>
      <c r="E139" s="420" t="s">
        <v>303</v>
      </c>
      <c r="F139" s="479"/>
      <c r="G139" s="407">
        <f t="shared" si="7"/>
        <v>0</v>
      </c>
    </row>
    <row r="140" spans="1:7" x14ac:dyDescent="0.2">
      <c r="A140" s="404">
        <f t="shared" si="6"/>
        <v>23</v>
      </c>
      <c r="B140" s="405"/>
      <c r="C140" s="418" t="s">
        <v>884</v>
      </c>
      <c r="D140" s="420">
        <v>4</v>
      </c>
      <c r="E140" s="420" t="s">
        <v>303</v>
      </c>
      <c r="F140" s="479"/>
      <c r="G140" s="407">
        <f t="shared" si="7"/>
        <v>0</v>
      </c>
    </row>
    <row r="141" spans="1:7" x14ac:dyDescent="0.2">
      <c r="A141" s="404">
        <f t="shared" si="6"/>
        <v>24</v>
      </c>
      <c r="B141" s="405"/>
      <c r="C141" s="418" t="s">
        <v>4910</v>
      </c>
      <c r="D141" s="420">
        <v>12</v>
      </c>
      <c r="E141" s="420" t="s">
        <v>303</v>
      </c>
      <c r="F141" s="479"/>
      <c r="G141" s="407">
        <f t="shared" si="7"/>
        <v>0</v>
      </c>
    </row>
    <row r="142" spans="1:7" ht="15" x14ac:dyDescent="0.25">
      <c r="A142" s="409"/>
      <c r="B142" s="415"/>
      <c r="C142" s="124" t="s">
        <v>12</v>
      </c>
      <c r="D142" s="128"/>
      <c r="E142" s="128"/>
      <c r="F142" s="477"/>
      <c r="G142" s="416">
        <f>SUM(G118:G141)</f>
        <v>0</v>
      </c>
    </row>
    <row r="143" spans="1:7" x14ac:dyDescent="0.2">
      <c r="B143" s="417"/>
      <c r="C143" s="75"/>
      <c r="D143" s="130"/>
      <c r="E143" s="130"/>
      <c r="F143" s="478"/>
      <c r="G143" s="413"/>
    </row>
    <row r="144" spans="1:7" x14ac:dyDescent="0.2">
      <c r="B144" s="417"/>
      <c r="C144" s="75"/>
      <c r="D144" s="130"/>
      <c r="E144" s="130"/>
      <c r="F144" s="478"/>
      <c r="G144" s="421"/>
    </row>
    <row r="145" spans="1:7" ht="15.75" x14ac:dyDescent="0.25">
      <c r="C145" s="123" t="s">
        <v>885</v>
      </c>
      <c r="F145" s="467"/>
    </row>
    <row r="146" spans="1:7" x14ac:dyDescent="0.2">
      <c r="A146" s="400" t="s">
        <v>787</v>
      </c>
      <c r="B146" s="400" t="s">
        <v>92</v>
      </c>
      <c r="C146" s="401" t="s">
        <v>754</v>
      </c>
      <c r="D146" s="402" t="s">
        <v>95</v>
      </c>
      <c r="E146" s="400" t="s">
        <v>788</v>
      </c>
      <c r="F146" s="475" t="s">
        <v>789</v>
      </c>
      <c r="G146" s="403" t="s">
        <v>12</v>
      </c>
    </row>
    <row r="147" spans="1:7" x14ac:dyDescent="0.2">
      <c r="A147" s="404">
        <f t="shared" ref="A147:A154" si="8">ROW(A1)</f>
        <v>1</v>
      </c>
      <c r="B147" s="406" t="s">
        <v>862</v>
      </c>
      <c r="C147" s="405" t="s">
        <v>863</v>
      </c>
      <c r="D147" s="406">
        <v>2</v>
      </c>
      <c r="E147" s="406" t="s">
        <v>303</v>
      </c>
      <c r="F147" s="476"/>
      <c r="G147" s="407">
        <f t="shared" ref="G147:G154" si="9">D147*F147</f>
        <v>0</v>
      </c>
    </row>
    <row r="148" spans="1:7" x14ac:dyDescent="0.2">
      <c r="A148" s="404">
        <f t="shared" si="8"/>
        <v>2</v>
      </c>
      <c r="B148" s="406" t="s">
        <v>886</v>
      </c>
      <c r="C148" s="405" t="s">
        <v>887</v>
      </c>
      <c r="D148" s="406">
        <v>1</v>
      </c>
      <c r="E148" s="406" t="s">
        <v>303</v>
      </c>
      <c r="F148" s="476"/>
      <c r="G148" s="407">
        <f t="shared" si="9"/>
        <v>0</v>
      </c>
    </row>
    <row r="149" spans="1:7" x14ac:dyDescent="0.2">
      <c r="A149" s="404">
        <f t="shared" si="8"/>
        <v>3</v>
      </c>
      <c r="B149" s="406"/>
      <c r="C149" s="405" t="s">
        <v>888</v>
      </c>
      <c r="D149" s="406">
        <v>2</v>
      </c>
      <c r="E149" s="406" t="s">
        <v>303</v>
      </c>
      <c r="F149" s="476"/>
      <c r="G149" s="407">
        <f t="shared" si="9"/>
        <v>0</v>
      </c>
    </row>
    <row r="150" spans="1:7" x14ac:dyDescent="0.2">
      <c r="A150" s="404">
        <f t="shared" si="8"/>
        <v>4</v>
      </c>
      <c r="B150" s="406" t="s">
        <v>889</v>
      </c>
      <c r="C150" s="405" t="s">
        <v>890</v>
      </c>
      <c r="D150" s="406">
        <v>2</v>
      </c>
      <c r="E150" s="406" t="s">
        <v>303</v>
      </c>
      <c r="F150" s="476"/>
      <c r="G150" s="407">
        <f t="shared" si="9"/>
        <v>0</v>
      </c>
    </row>
    <row r="151" spans="1:7" x14ac:dyDescent="0.2">
      <c r="A151" s="404">
        <f t="shared" si="8"/>
        <v>5</v>
      </c>
      <c r="B151" s="406"/>
      <c r="C151" s="405" t="s">
        <v>842</v>
      </c>
      <c r="D151" s="406">
        <v>4</v>
      </c>
      <c r="E151" s="406" t="s">
        <v>753</v>
      </c>
      <c r="F151" s="476"/>
      <c r="G151" s="407">
        <f t="shared" si="9"/>
        <v>0</v>
      </c>
    </row>
    <row r="152" spans="1:7" x14ac:dyDescent="0.2">
      <c r="A152" s="404">
        <f t="shared" si="8"/>
        <v>6</v>
      </c>
      <c r="B152" s="406"/>
      <c r="C152" s="405" t="s">
        <v>843</v>
      </c>
      <c r="D152" s="406">
        <v>4</v>
      </c>
      <c r="E152" s="406" t="s">
        <v>753</v>
      </c>
      <c r="F152" s="476"/>
      <c r="G152" s="407">
        <f t="shared" si="9"/>
        <v>0</v>
      </c>
    </row>
    <row r="153" spans="1:7" x14ac:dyDescent="0.2">
      <c r="A153" s="404">
        <f t="shared" si="8"/>
        <v>7</v>
      </c>
      <c r="B153" s="404" t="s">
        <v>891</v>
      </c>
      <c r="C153" s="405" t="s">
        <v>892</v>
      </c>
      <c r="D153" s="404">
        <v>55</v>
      </c>
      <c r="E153" s="404" t="s">
        <v>223</v>
      </c>
      <c r="F153" s="472"/>
      <c r="G153" s="407">
        <f t="shared" si="9"/>
        <v>0</v>
      </c>
    </row>
    <row r="154" spans="1:7" x14ac:dyDescent="0.2">
      <c r="A154" s="404">
        <f t="shared" si="8"/>
        <v>8</v>
      </c>
      <c r="B154" s="404" t="s">
        <v>893</v>
      </c>
      <c r="C154" s="405" t="s">
        <v>894</v>
      </c>
      <c r="D154" s="404">
        <v>4</v>
      </c>
      <c r="E154" s="404" t="s">
        <v>303</v>
      </c>
      <c r="F154" s="472"/>
      <c r="G154" s="407">
        <f t="shared" si="9"/>
        <v>0</v>
      </c>
    </row>
    <row r="155" spans="1:7" ht="24" x14ac:dyDescent="0.2">
      <c r="A155" s="404"/>
      <c r="B155" s="422"/>
      <c r="C155" s="399" t="s">
        <v>895</v>
      </c>
      <c r="D155" s="404"/>
      <c r="E155" s="404"/>
      <c r="F155" s="472"/>
      <c r="G155" s="423"/>
    </row>
    <row r="156" spans="1:7" ht="15" x14ac:dyDescent="0.25">
      <c r="A156" s="409"/>
      <c r="B156" s="415"/>
      <c r="C156" s="124" t="s">
        <v>12</v>
      </c>
      <c r="D156" s="128"/>
      <c r="E156" s="128"/>
      <c r="F156" s="477"/>
      <c r="G156" s="416">
        <f>SUM(G147:G154)</f>
        <v>0</v>
      </c>
    </row>
    <row r="157" spans="1:7" x14ac:dyDescent="0.2">
      <c r="B157" s="417"/>
      <c r="C157" s="75"/>
      <c r="D157" s="130"/>
      <c r="E157" s="130"/>
      <c r="F157" s="478"/>
      <c r="G157" s="413"/>
    </row>
    <row r="158" spans="1:7" x14ac:dyDescent="0.2">
      <c r="F158" s="467"/>
    </row>
    <row r="159" spans="1:7" ht="15.75" x14ac:dyDescent="0.25">
      <c r="C159" s="123" t="s">
        <v>896</v>
      </c>
      <c r="F159" s="467"/>
    </row>
    <row r="160" spans="1:7" x14ac:dyDescent="0.2">
      <c r="A160" s="400" t="s">
        <v>787</v>
      </c>
      <c r="B160" s="400" t="s">
        <v>92</v>
      </c>
      <c r="C160" s="401" t="s">
        <v>754</v>
      </c>
      <c r="D160" s="402" t="s">
        <v>95</v>
      </c>
      <c r="E160" s="400" t="s">
        <v>788</v>
      </c>
      <c r="F160" s="475" t="s">
        <v>789</v>
      </c>
      <c r="G160" s="403" t="s">
        <v>12</v>
      </c>
    </row>
    <row r="161" spans="1:9" ht="24" x14ac:dyDescent="0.2">
      <c r="A161" s="404">
        <f t="shared" ref="A161:A169" si="10">ROW(A1)</f>
        <v>1</v>
      </c>
      <c r="B161" s="406"/>
      <c r="C161" s="405" t="s">
        <v>897</v>
      </c>
      <c r="D161" s="420">
        <v>1</v>
      </c>
      <c r="E161" s="406" t="s">
        <v>303</v>
      </c>
      <c r="F161" s="476"/>
      <c r="G161" s="407">
        <f t="shared" ref="G161:G169" si="11">D161*F161</f>
        <v>0</v>
      </c>
    </row>
    <row r="162" spans="1:9" x14ac:dyDescent="0.2">
      <c r="A162" s="404">
        <f t="shared" si="10"/>
        <v>2</v>
      </c>
      <c r="B162" s="406"/>
      <c r="C162" s="405" t="s">
        <v>898</v>
      </c>
      <c r="D162" s="420">
        <v>1</v>
      </c>
      <c r="E162" s="406" t="s">
        <v>303</v>
      </c>
      <c r="F162" s="476"/>
      <c r="G162" s="407">
        <f t="shared" si="11"/>
        <v>0</v>
      </c>
    </row>
    <row r="163" spans="1:9" x14ac:dyDescent="0.2">
      <c r="A163" s="404">
        <f t="shared" si="10"/>
        <v>3</v>
      </c>
      <c r="B163" s="406"/>
      <c r="C163" s="405" t="s">
        <v>899</v>
      </c>
      <c r="D163" s="420">
        <v>2</v>
      </c>
      <c r="E163" s="406" t="s">
        <v>303</v>
      </c>
      <c r="F163" s="476"/>
      <c r="G163" s="407">
        <f t="shared" si="11"/>
        <v>0</v>
      </c>
    </row>
    <row r="164" spans="1:9" ht="24" x14ac:dyDescent="0.2">
      <c r="A164" s="404">
        <f t="shared" si="10"/>
        <v>4</v>
      </c>
      <c r="B164" s="406"/>
      <c r="C164" s="405" t="s">
        <v>900</v>
      </c>
      <c r="D164" s="420">
        <v>2</v>
      </c>
      <c r="E164" s="406" t="s">
        <v>303</v>
      </c>
      <c r="F164" s="476"/>
      <c r="G164" s="407">
        <f t="shared" si="11"/>
        <v>0</v>
      </c>
    </row>
    <row r="165" spans="1:9" ht="24" x14ac:dyDescent="0.2">
      <c r="A165" s="404">
        <f t="shared" si="10"/>
        <v>5</v>
      </c>
      <c r="B165" s="406"/>
      <c r="C165" s="405" t="s">
        <v>901</v>
      </c>
      <c r="D165" s="420">
        <v>2</v>
      </c>
      <c r="E165" s="406" t="s">
        <v>303</v>
      </c>
      <c r="F165" s="476"/>
      <c r="G165" s="407">
        <f t="shared" si="11"/>
        <v>0</v>
      </c>
    </row>
    <row r="166" spans="1:9" x14ac:dyDescent="0.2">
      <c r="A166" s="404">
        <f t="shared" si="10"/>
        <v>6</v>
      </c>
      <c r="B166" s="406"/>
      <c r="C166" s="405" t="s">
        <v>902</v>
      </c>
      <c r="D166" s="420">
        <v>2</v>
      </c>
      <c r="E166" s="406" t="s">
        <v>303</v>
      </c>
      <c r="F166" s="476"/>
      <c r="G166" s="407">
        <f t="shared" si="11"/>
        <v>0</v>
      </c>
    </row>
    <row r="167" spans="1:9" x14ac:dyDescent="0.2">
      <c r="A167" s="404">
        <f t="shared" si="10"/>
        <v>7</v>
      </c>
      <c r="B167" s="406"/>
      <c r="C167" s="419" t="s">
        <v>4906</v>
      </c>
      <c r="D167" s="420">
        <v>55</v>
      </c>
      <c r="E167" s="406" t="s">
        <v>223</v>
      </c>
      <c r="F167" s="476"/>
      <c r="G167" s="407">
        <f t="shared" si="11"/>
        <v>0</v>
      </c>
    </row>
    <row r="168" spans="1:9" ht="24" x14ac:dyDescent="0.2">
      <c r="A168" s="404">
        <f t="shared" si="10"/>
        <v>8</v>
      </c>
      <c r="B168" s="406"/>
      <c r="C168" s="405" t="s">
        <v>903</v>
      </c>
      <c r="D168" s="420">
        <v>2</v>
      </c>
      <c r="E168" s="406" t="s">
        <v>303</v>
      </c>
      <c r="F168" s="476"/>
      <c r="G168" s="407">
        <f t="shared" si="11"/>
        <v>0</v>
      </c>
    </row>
    <row r="169" spans="1:9" x14ac:dyDescent="0.2">
      <c r="A169" s="404">
        <f t="shared" si="10"/>
        <v>9</v>
      </c>
      <c r="B169" s="406"/>
      <c r="C169" s="405" t="s">
        <v>904</v>
      </c>
      <c r="D169" s="420">
        <v>2</v>
      </c>
      <c r="E169" s="406" t="s">
        <v>303</v>
      </c>
      <c r="F169" s="476"/>
      <c r="G169" s="407">
        <f t="shared" si="11"/>
        <v>0</v>
      </c>
    </row>
    <row r="170" spans="1:9" ht="24" x14ac:dyDescent="0.2">
      <c r="A170" s="404"/>
      <c r="B170" s="422"/>
      <c r="C170" s="399" t="s">
        <v>905</v>
      </c>
      <c r="D170" s="404"/>
      <c r="E170" s="404"/>
      <c r="F170" s="472"/>
      <c r="G170" s="423"/>
    </row>
    <row r="171" spans="1:9" ht="15" x14ac:dyDescent="0.25">
      <c r="A171" s="409"/>
      <c r="B171" s="415"/>
      <c r="C171" s="124" t="s">
        <v>12</v>
      </c>
      <c r="D171" s="128"/>
      <c r="E171" s="128"/>
      <c r="F171" s="477"/>
      <c r="G171" s="416">
        <f>SUM(G161:G169)</f>
        <v>0</v>
      </c>
    </row>
    <row r="172" spans="1:9" x14ac:dyDescent="0.2">
      <c r="B172" s="417"/>
      <c r="C172" s="75"/>
      <c r="D172" s="130"/>
      <c r="E172" s="130"/>
      <c r="F172" s="478"/>
      <c r="G172" s="413"/>
    </row>
    <row r="173" spans="1:9" x14ac:dyDescent="0.2">
      <c r="B173" s="417"/>
      <c r="C173" s="75"/>
      <c r="D173" s="130"/>
      <c r="E173" s="130"/>
      <c r="F173" s="478"/>
      <c r="G173" s="421"/>
    </row>
    <row r="174" spans="1:9" s="291" customFormat="1" ht="15.75" x14ac:dyDescent="0.2">
      <c r="C174" s="131" t="s">
        <v>906</v>
      </c>
      <c r="F174" s="467"/>
    </row>
    <row r="175" spans="1:9" s="291" customFormat="1" x14ac:dyDescent="0.2">
      <c r="A175" s="424" t="s">
        <v>787</v>
      </c>
      <c r="B175" s="424" t="s">
        <v>92</v>
      </c>
      <c r="C175" s="424" t="s">
        <v>754</v>
      </c>
      <c r="D175" s="424"/>
      <c r="E175" s="425" t="s">
        <v>907</v>
      </c>
      <c r="F175" s="480" t="s">
        <v>789</v>
      </c>
      <c r="G175" s="425" t="s">
        <v>12</v>
      </c>
    </row>
    <row r="176" spans="1:9" s="291" customFormat="1" x14ac:dyDescent="0.2">
      <c r="A176" s="406">
        <v>1</v>
      </c>
      <c r="B176" s="406" t="s">
        <v>908</v>
      </c>
      <c r="C176" s="418" t="s">
        <v>909</v>
      </c>
      <c r="D176" s="406">
        <v>5</v>
      </c>
      <c r="E176" s="406" t="s">
        <v>910</v>
      </c>
      <c r="F176" s="476"/>
      <c r="G176" s="426">
        <f t="shared" ref="G176:G180" si="12">D176*F176</f>
        <v>0</v>
      </c>
      <c r="I176"/>
    </row>
    <row r="177" spans="1:9" s="291" customFormat="1" x14ac:dyDescent="0.2">
      <c r="A177" s="406">
        <v>2</v>
      </c>
      <c r="B177" s="406"/>
      <c r="C177" s="418" t="s">
        <v>911</v>
      </c>
      <c r="D177" s="406">
        <v>8</v>
      </c>
      <c r="E177" s="406" t="s">
        <v>910</v>
      </c>
      <c r="F177" s="476"/>
      <c r="G177" s="426">
        <f t="shared" si="12"/>
        <v>0</v>
      </c>
      <c r="I177"/>
    </row>
    <row r="178" spans="1:9" s="291" customFormat="1" x14ac:dyDescent="0.2">
      <c r="A178" s="406">
        <v>3</v>
      </c>
      <c r="B178" s="406"/>
      <c r="C178" s="418" t="s">
        <v>912</v>
      </c>
      <c r="D178" s="406">
        <v>10</v>
      </c>
      <c r="E178" s="406" t="s">
        <v>303</v>
      </c>
      <c r="F178" s="476"/>
      <c r="G178" s="426">
        <f t="shared" si="12"/>
        <v>0</v>
      </c>
      <c r="I178"/>
    </row>
    <row r="179" spans="1:9" s="291" customFormat="1" x14ac:dyDescent="0.2">
      <c r="A179" s="406">
        <v>5</v>
      </c>
      <c r="B179" s="406"/>
      <c r="C179" s="406" t="s">
        <v>842</v>
      </c>
      <c r="D179" s="406">
        <v>2</v>
      </c>
      <c r="E179" s="406" t="s">
        <v>753</v>
      </c>
      <c r="F179" s="476"/>
      <c r="G179" s="426">
        <f t="shared" si="12"/>
        <v>0</v>
      </c>
      <c r="I179"/>
    </row>
    <row r="180" spans="1:9" s="291" customFormat="1" x14ac:dyDescent="0.2">
      <c r="A180" s="406">
        <v>6</v>
      </c>
      <c r="B180" s="406"/>
      <c r="C180" s="406" t="s">
        <v>843</v>
      </c>
      <c r="D180" s="406">
        <v>2</v>
      </c>
      <c r="E180" s="406" t="s">
        <v>753</v>
      </c>
      <c r="F180" s="476"/>
      <c r="G180" s="426">
        <f t="shared" si="12"/>
        <v>0</v>
      </c>
      <c r="I180"/>
    </row>
    <row r="181" spans="1:9" s="291" customFormat="1" ht="15" x14ac:dyDescent="0.2">
      <c r="A181" s="415"/>
      <c r="B181" s="415"/>
      <c r="C181" s="132" t="s">
        <v>12</v>
      </c>
      <c r="D181" s="128"/>
      <c r="E181" s="128"/>
      <c r="F181" s="477"/>
      <c r="G181" s="129">
        <f>SUM(G176:G180)</f>
        <v>0</v>
      </c>
    </row>
    <row r="182" spans="1:9" s="291" customFormat="1" x14ac:dyDescent="0.2">
      <c r="B182" s="417"/>
      <c r="C182" s="133"/>
      <c r="D182" s="130"/>
      <c r="E182" s="130"/>
      <c r="F182" s="478"/>
      <c r="G182" s="134"/>
    </row>
    <row r="183" spans="1:9" s="291" customFormat="1" x14ac:dyDescent="0.2">
      <c r="F183" s="467"/>
    </row>
    <row r="184" spans="1:9" s="291" customFormat="1" ht="15.75" x14ac:dyDescent="0.2">
      <c r="C184" s="135" t="s">
        <v>913</v>
      </c>
      <c r="F184" s="467"/>
    </row>
    <row r="185" spans="1:9" s="291" customFormat="1" x14ac:dyDescent="0.2">
      <c r="A185" s="424" t="s">
        <v>787</v>
      </c>
      <c r="B185" s="424" t="s">
        <v>92</v>
      </c>
      <c r="C185" s="424" t="s">
        <v>754</v>
      </c>
      <c r="D185" s="424"/>
      <c r="E185" s="425" t="s">
        <v>907</v>
      </c>
      <c r="F185" s="480" t="s">
        <v>789</v>
      </c>
      <c r="G185" s="425" t="s">
        <v>12</v>
      </c>
    </row>
    <row r="186" spans="1:9" s="291" customFormat="1" x14ac:dyDescent="0.2">
      <c r="A186" s="406">
        <f>ROW(A1)</f>
        <v>1</v>
      </c>
      <c r="B186" s="418"/>
      <c r="C186" s="406" t="s">
        <v>914</v>
      </c>
      <c r="D186" s="418">
        <v>8</v>
      </c>
      <c r="E186" s="418" t="s">
        <v>303</v>
      </c>
      <c r="F186" s="481"/>
      <c r="G186" s="426">
        <f>D186*F186</f>
        <v>0</v>
      </c>
      <c r="I186"/>
    </row>
    <row r="187" spans="1:9" s="291" customFormat="1" ht="72" x14ac:dyDescent="0.2">
      <c r="A187" s="406">
        <f>ROW(A2)</f>
        <v>2</v>
      </c>
      <c r="B187" s="418"/>
      <c r="C187" s="418" t="s">
        <v>2217</v>
      </c>
      <c r="D187" s="418">
        <v>2</v>
      </c>
      <c r="E187" s="418" t="s">
        <v>303</v>
      </c>
      <c r="F187" s="481"/>
      <c r="G187" s="426">
        <f t="shared" ref="G187:G189" si="13">D187*F187</f>
        <v>0</v>
      </c>
    </row>
    <row r="188" spans="1:9" s="291" customFormat="1" ht="72" x14ac:dyDescent="0.2">
      <c r="A188" s="406">
        <f>ROW(A3)</f>
        <v>3</v>
      </c>
      <c r="B188" s="418"/>
      <c r="C188" s="418" t="s">
        <v>915</v>
      </c>
      <c r="D188" s="418">
        <v>3</v>
      </c>
      <c r="E188" s="418" t="s">
        <v>303</v>
      </c>
      <c r="F188" s="481"/>
      <c r="G188" s="426">
        <f t="shared" si="13"/>
        <v>0</v>
      </c>
      <c r="I188"/>
    </row>
    <row r="189" spans="1:9" s="291" customFormat="1" ht="228" x14ac:dyDescent="0.2">
      <c r="A189" s="406">
        <f>ROW(A4)</f>
        <v>4</v>
      </c>
      <c r="B189" s="418"/>
      <c r="C189" s="419" t="s">
        <v>916</v>
      </c>
      <c r="D189" s="418">
        <v>10</v>
      </c>
      <c r="E189" s="418" t="s">
        <v>303</v>
      </c>
      <c r="F189" s="481"/>
      <c r="G189" s="426">
        <f t="shared" si="13"/>
        <v>0</v>
      </c>
      <c r="I189"/>
    </row>
    <row r="190" spans="1:9" s="291" customFormat="1" ht="15" x14ac:dyDescent="0.2">
      <c r="A190" s="415"/>
      <c r="B190" s="415"/>
      <c r="C190" s="132" t="s">
        <v>12</v>
      </c>
      <c r="D190" s="128"/>
      <c r="E190" s="128"/>
      <c r="F190" s="477"/>
      <c r="G190" s="129">
        <f>SUM(G186:G189)</f>
        <v>0</v>
      </c>
    </row>
    <row r="191" spans="1:9" s="291" customFormat="1" x14ac:dyDescent="0.2">
      <c r="B191" s="417"/>
      <c r="C191" s="133"/>
      <c r="D191" s="130"/>
      <c r="E191" s="130"/>
      <c r="F191" s="478"/>
      <c r="G191" s="134"/>
    </row>
    <row r="192" spans="1:9" s="291" customFormat="1" x14ac:dyDescent="0.2">
      <c r="B192" s="417"/>
      <c r="C192" s="133"/>
      <c r="D192" s="130"/>
      <c r="E192" s="130"/>
      <c r="F192" s="478"/>
      <c r="G192" s="134"/>
    </row>
    <row r="193" spans="1:9" s="291" customFormat="1" ht="15.75" x14ac:dyDescent="0.2">
      <c r="C193" s="135" t="s">
        <v>917</v>
      </c>
      <c r="F193" s="467"/>
    </row>
    <row r="194" spans="1:9" s="291" customFormat="1" x14ac:dyDescent="0.2">
      <c r="A194" s="424" t="s">
        <v>787</v>
      </c>
      <c r="B194" s="424" t="s">
        <v>92</v>
      </c>
      <c r="C194" s="427" t="s">
        <v>754</v>
      </c>
      <c r="D194" s="425" t="s">
        <v>907</v>
      </c>
      <c r="E194" s="424" t="s">
        <v>95</v>
      </c>
      <c r="F194" s="480" t="s">
        <v>789</v>
      </c>
      <c r="G194" s="425" t="s">
        <v>918</v>
      </c>
    </row>
    <row r="195" spans="1:9" s="291" customFormat="1" x14ac:dyDescent="0.2">
      <c r="A195" s="406">
        <f t="shared" ref="A195:A219" si="14">ROW(A1)</f>
        <v>1</v>
      </c>
      <c r="B195" s="406"/>
      <c r="C195" s="406" t="s">
        <v>919</v>
      </c>
      <c r="D195" s="406">
        <v>486</v>
      </c>
      <c r="E195" s="406" t="s">
        <v>223</v>
      </c>
      <c r="F195" s="476"/>
      <c r="G195" s="426">
        <f t="shared" ref="G195:G226" si="15">D195*F195</f>
        <v>0</v>
      </c>
      <c r="I195"/>
    </row>
    <row r="196" spans="1:9" s="291" customFormat="1" x14ac:dyDescent="0.2">
      <c r="A196" s="406">
        <f t="shared" si="14"/>
        <v>2</v>
      </c>
      <c r="B196" s="406"/>
      <c r="C196" s="406" t="s">
        <v>920</v>
      </c>
      <c r="D196" s="406">
        <v>22</v>
      </c>
      <c r="E196" s="406" t="s">
        <v>303</v>
      </c>
      <c r="F196" s="476"/>
      <c r="G196" s="426">
        <f t="shared" si="15"/>
        <v>0</v>
      </c>
      <c r="I196"/>
    </row>
    <row r="197" spans="1:9" s="291" customFormat="1" x14ac:dyDescent="0.2">
      <c r="A197" s="406">
        <f t="shared" si="14"/>
        <v>3</v>
      </c>
      <c r="B197" s="406"/>
      <c r="C197" s="406" t="s">
        <v>921</v>
      </c>
      <c r="D197" s="406">
        <v>30</v>
      </c>
      <c r="E197" s="406" t="s">
        <v>303</v>
      </c>
      <c r="F197" s="476"/>
      <c r="G197" s="426">
        <f t="shared" si="15"/>
        <v>0</v>
      </c>
      <c r="I197"/>
    </row>
    <row r="198" spans="1:9" s="291" customFormat="1" x14ac:dyDescent="0.2">
      <c r="A198" s="406">
        <f t="shared" si="14"/>
        <v>4</v>
      </c>
      <c r="B198" s="406"/>
      <c r="C198" s="406" t="s">
        <v>922</v>
      </c>
      <c r="D198" s="406">
        <v>8</v>
      </c>
      <c r="E198" s="406" t="s">
        <v>303</v>
      </c>
      <c r="F198" s="476"/>
      <c r="G198" s="426">
        <f t="shared" si="15"/>
        <v>0</v>
      </c>
      <c r="I198"/>
    </row>
    <row r="199" spans="1:9" s="291" customFormat="1" x14ac:dyDescent="0.2">
      <c r="A199" s="406">
        <f t="shared" si="14"/>
        <v>5</v>
      </c>
      <c r="B199" s="406"/>
      <c r="C199" s="406" t="s">
        <v>923</v>
      </c>
      <c r="D199" s="406">
        <v>42</v>
      </c>
      <c r="E199" s="406" t="s">
        <v>303</v>
      </c>
      <c r="F199" s="476"/>
      <c r="G199" s="426">
        <f t="shared" si="15"/>
        <v>0</v>
      </c>
      <c r="I199"/>
    </row>
    <row r="200" spans="1:9" s="291" customFormat="1" x14ac:dyDescent="0.2">
      <c r="A200" s="406">
        <f t="shared" si="14"/>
        <v>6</v>
      </c>
      <c r="B200" s="406" t="s">
        <v>924</v>
      </c>
      <c r="C200" s="406" t="s">
        <v>925</v>
      </c>
      <c r="D200" s="406">
        <v>235</v>
      </c>
      <c r="E200" s="406" t="s">
        <v>223</v>
      </c>
      <c r="F200" s="476"/>
      <c r="G200" s="426">
        <f t="shared" si="15"/>
        <v>0</v>
      </c>
      <c r="I200"/>
    </row>
    <row r="201" spans="1:9" s="291" customFormat="1" x14ac:dyDescent="0.2">
      <c r="A201" s="406">
        <f t="shared" si="14"/>
        <v>7</v>
      </c>
      <c r="B201" s="406" t="s">
        <v>926</v>
      </c>
      <c r="C201" s="406" t="s">
        <v>927</v>
      </c>
      <c r="D201" s="406">
        <v>106</v>
      </c>
      <c r="E201" s="406" t="s">
        <v>303</v>
      </c>
      <c r="F201" s="476"/>
      <c r="G201" s="426">
        <f t="shared" si="15"/>
        <v>0</v>
      </c>
      <c r="I201"/>
    </row>
    <row r="202" spans="1:9" s="291" customFormat="1" x14ac:dyDescent="0.2">
      <c r="A202" s="406">
        <f t="shared" si="14"/>
        <v>8</v>
      </c>
      <c r="B202" s="406" t="s">
        <v>928</v>
      </c>
      <c r="C202" s="406" t="s">
        <v>929</v>
      </c>
      <c r="D202" s="406">
        <v>7</v>
      </c>
      <c r="E202" s="406" t="s">
        <v>303</v>
      </c>
      <c r="F202" s="476"/>
      <c r="G202" s="426">
        <f t="shared" si="15"/>
        <v>0</v>
      </c>
      <c r="I202"/>
    </row>
    <row r="203" spans="1:9" s="291" customFormat="1" x14ac:dyDescent="0.2">
      <c r="A203" s="406">
        <f t="shared" si="14"/>
        <v>9</v>
      </c>
      <c r="B203" s="406" t="s">
        <v>930</v>
      </c>
      <c r="C203" s="406" t="s">
        <v>931</v>
      </c>
      <c r="D203" s="406">
        <v>47</v>
      </c>
      <c r="E203" s="406" t="s">
        <v>303</v>
      </c>
      <c r="F203" s="476"/>
      <c r="G203" s="426">
        <f t="shared" si="15"/>
        <v>0</v>
      </c>
      <c r="I203"/>
    </row>
    <row r="204" spans="1:9" s="291" customFormat="1" x14ac:dyDescent="0.2">
      <c r="A204" s="406">
        <f t="shared" si="14"/>
        <v>10</v>
      </c>
      <c r="B204" s="406" t="s">
        <v>932</v>
      </c>
      <c r="C204" s="406" t="s">
        <v>933</v>
      </c>
      <c r="D204" s="406">
        <v>47</v>
      </c>
      <c r="E204" s="406" t="s">
        <v>303</v>
      </c>
      <c r="F204" s="476"/>
      <c r="G204" s="426">
        <f t="shared" si="15"/>
        <v>0</v>
      </c>
      <c r="I204"/>
    </row>
    <row r="205" spans="1:9" x14ac:dyDescent="0.2">
      <c r="A205" s="406">
        <f t="shared" si="14"/>
        <v>11</v>
      </c>
      <c r="B205" s="406"/>
      <c r="C205" s="405" t="s">
        <v>847</v>
      </c>
      <c r="D205" s="406">
        <v>7</v>
      </c>
      <c r="E205" s="406" t="s">
        <v>303</v>
      </c>
      <c r="F205" s="476"/>
      <c r="G205" s="407">
        <f t="shared" si="15"/>
        <v>0</v>
      </c>
    </row>
    <row r="206" spans="1:9" x14ac:dyDescent="0.2">
      <c r="A206" s="406">
        <f t="shared" si="14"/>
        <v>12</v>
      </c>
      <c r="B206" s="406"/>
      <c r="C206" s="405" t="s">
        <v>848</v>
      </c>
      <c r="D206" s="406">
        <v>1008</v>
      </c>
      <c r="E206" s="406" t="s">
        <v>223</v>
      </c>
      <c r="F206" s="476"/>
      <c r="G206" s="407">
        <f t="shared" si="15"/>
        <v>0</v>
      </c>
    </row>
    <row r="207" spans="1:9" x14ac:dyDescent="0.2">
      <c r="A207" s="406">
        <f t="shared" si="14"/>
        <v>13</v>
      </c>
      <c r="B207" s="406"/>
      <c r="C207" s="405" t="s">
        <v>849</v>
      </c>
      <c r="D207" s="406">
        <v>96</v>
      </c>
      <c r="E207" s="406" t="s">
        <v>303</v>
      </c>
      <c r="F207" s="476"/>
      <c r="G207" s="407">
        <f t="shared" si="15"/>
        <v>0</v>
      </c>
    </row>
    <row r="208" spans="1:9" x14ac:dyDescent="0.2">
      <c r="A208" s="406">
        <f t="shared" si="14"/>
        <v>14</v>
      </c>
      <c r="B208" s="406"/>
      <c r="C208" s="405" t="s">
        <v>850</v>
      </c>
      <c r="D208" s="406">
        <v>48</v>
      </c>
      <c r="E208" s="406" t="s">
        <v>303</v>
      </c>
      <c r="F208" s="476"/>
      <c r="G208" s="407">
        <f t="shared" si="15"/>
        <v>0</v>
      </c>
    </row>
    <row r="209" spans="1:9" x14ac:dyDescent="0.2">
      <c r="A209" s="406">
        <f t="shared" si="14"/>
        <v>15</v>
      </c>
      <c r="B209" s="406"/>
      <c r="C209" s="405" t="s">
        <v>851</v>
      </c>
      <c r="D209" s="406">
        <v>24</v>
      </c>
      <c r="E209" s="406" t="s">
        <v>303</v>
      </c>
      <c r="F209" s="476"/>
      <c r="G209" s="407">
        <f t="shared" si="15"/>
        <v>0</v>
      </c>
    </row>
    <row r="210" spans="1:9" x14ac:dyDescent="0.2">
      <c r="A210" s="406">
        <f t="shared" si="14"/>
        <v>16</v>
      </c>
      <c r="B210" s="406"/>
      <c r="C210" s="405" t="s">
        <v>852</v>
      </c>
      <c r="D210" s="406">
        <v>48</v>
      </c>
      <c r="E210" s="406" t="s">
        <v>303</v>
      </c>
      <c r="F210" s="476"/>
      <c r="G210" s="407">
        <f t="shared" si="15"/>
        <v>0</v>
      </c>
    </row>
    <row r="211" spans="1:9" x14ac:dyDescent="0.2">
      <c r="A211" s="406">
        <f t="shared" si="14"/>
        <v>17</v>
      </c>
      <c r="B211" s="406"/>
      <c r="C211" s="405" t="s">
        <v>853</v>
      </c>
      <c r="D211" s="406">
        <v>48</v>
      </c>
      <c r="E211" s="406" t="s">
        <v>303</v>
      </c>
      <c r="F211" s="476"/>
      <c r="G211" s="407">
        <f t="shared" si="15"/>
        <v>0</v>
      </c>
    </row>
    <row r="212" spans="1:9" x14ac:dyDescent="0.2">
      <c r="A212" s="406">
        <f t="shared" si="14"/>
        <v>18</v>
      </c>
      <c r="B212" s="406"/>
      <c r="C212" s="405" t="s">
        <v>854</v>
      </c>
      <c r="D212" s="406">
        <v>8</v>
      </c>
      <c r="E212" s="406" t="s">
        <v>753</v>
      </c>
      <c r="F212" s="476"/>
      <c r="G212" s="407">
        <f t="shared" si="15"/>
        <v>0</v>
      </c>
    </row>
    <row r="213" spans="1:9" x14ac:dyDescent="0.2">
      <c r="A213" s="406">
        <f t="shared" si="14"/>
        <v>19</v>
      </c>
      <c r="B213" s="406" t="s">
        <v>855</v>
      </c>
      <c r="C213" s="405" t="s">
        <v>934</v>
      </c>
      <c r="D213" s="406">
        <v>7</v>
      </c>
      <c r="E213" s="406" t="s">
        <v>303</v>
      </c>
      <c r="F213" s="476"/>
      <c r="G213" s="407">
        <f t="shared" si="15"/>
        <v>0</v>
      </c>
    </row>
    <row r="214" spans="1:9" x14ac:dyDescent="0.2">
      <c r="A214" s="406">
        <f t="shared" si="14"/>
        <v>20</v>
      </c>
      <c r="B214" s="406"/>
      <c r="C214" s="405" t="s">
        <v>857</v>
      </c>
      <c r="D214" s="406">
        <v>7</v>
      </c>
      <c r="E214" s="406" t="s">
        <v>303</v>
      </c>
      <c r="F214" s="476"/>
      <c r="G214" s="407">
        <f t="shared" si="15"/>
        <v>0</v>
      </c>
    </row>
    <row r="215" spans="1:9" x14ac:dyDescent="0.2">
      <c r="A215" s="406">
        <f t="shared" si="14"/>
        <v>21</v>
      </c>
      <c r="B215" s="406" t="s">
        <v>858</v>
      </c>
      <c r="C215" s="405" t="s">
        <v>859</v>
      </c>
      <c r="D215" s="406">
        <v>7</v>
      </c>
      <c r="E215" s="406" t="s">
        <v>303</v>
      </c>
      <c r="F215" s="476"/>
      <c r="G215" s="407">
        <f t="shared" si="15"/>
        <v>0</v>
      </c>
    </row>
    <row r="216" spans="1:9" x14ac:dyDescent="0.2">
      <c r="A216" s="406">
        <f t="shared" si="14"/>
        <v>22</v>
      </c>
      <c r="B216" s="406" t="s">
        <v>860</v>
      </c>
      <c r="C216" s="405" t="s">
        <v>861</v>
      </c>
      <c r="D216" s="406">
        <v>7</v>
      </c>
      <c r="E216" s="406" t="s">
        <v>303</v>
      </c>
      <c r="F216" s="476"/>
      <c r="G216" s="407">
        <f t="shared" si="15"/>
        <v>0</v>
      </c>
    </row>
    <row r="217" spans="1:9" x14ac:dyDescent="0.2">
      <c r="A217" s="406">
        <f t="shared" si="14"/>
        <v>23</v>
      </c>
      <c r="B217" s="406" t="s">
        <v>862</v>
      </c>
      <c r="C217" s="405" t="s">
        <v>863</v>
      </c>
      <c r="D217" s="406">
        <v>7</v>
      </c>
      <c r="E217" s="406" t="s">
        <v>303</v>
      </c>
      <c r="F217" s="476"/>
      <c r="G217" s="407">
        <f t="shared" si="15"/>
        <v>0</v>
      </c>
    </row>
    <row r="218" spans="1:9" x14ac:dyDescent="0.2">
      <c r="A218" s="406">
        <f t="shared" si="14"/>
        <v>24</v>
      </c>
      <c r="B218" s="406" t="s">
        <v>818</v>
      </c>
      <c r="C218" s="405" t="s">
        <v>819</v>
      </c>
      <c r="D218" s="406">
        <v>7</v>
      </c>
      <c r="E218" s="406" t="s">
        <v>303</v>
      </c>
      <c r="F218" s="476"/>
      <c r="G218" s="407">
        <f t="shared" si="15"/>
        <v>0</v>
      </c>
    </row>
    <row r="219" spans="1:9" x14ac:dyDescent="0.2">
      <c r="A219" s="406">
        <f t="shared" si="14"/>
        <v>25</v>
      </c>
      <c r="B219" s="406" t="s">
        <v>820</v>
      </c>
      <c r="C219" s="405" t="s">
        <v>821</v>
      </c>
      <c r="D219" s="406">
        <v>7</v>
      </c>
      <c r="E219" s="406" t="s">
        <v>303</v>
      </c>
      <c r="F219" s="476"/>
      <c r="G219" s="407">
        <f t="shared" si="15"/>
        <v>0</v>
      </c>
    </row>
    <row r="220" spans="1:9" x14ac:dyDescent="0.2">
      <c r="A220" s="406">
        <v>26</v>
      </c>
      <c r="B220" s="406" t="s">
        <v>864</v>
      </c>
      <c r="C220" s="405" t="s">
        <v>865</v>
      </c>
      <c r="D220" s="406">
        <v>140</v>
      </c>
      <c r="E220" s="406" t="s">
        <v>223</v>
      </c>
      <c r="F220" s="476"/>
      <c r="G220" s="407">
        <f t="shared" si="15"/>
        <v>0</v>
      </c>
    </row>
    <row r="221" spans="1:9" x14ac:dyDescent="0.2">
      <c r="A221" s="406">
        <v>27</v>
      </c>
      <c r="B221" s="406" t="s">
        <v>866</v>
      </c>
      <c r="C221" s="405" t="s">
        <v>867</v>
      </c>
      <c r="D221" s="406">
        <v>7</v>
      </c>
      <c r="E221" s="406" t="s">
        <v>303</v>
      </c>
      <c r="F221" s="476"/>
      <c r="G221" s="407">
        <f t="shared" si="15"/>
        <v>0</v>
      </c>
    </row>
    <row r="222" spans="1:9" x14ac:dyDescent="0.2">
      <c r="A222" s="406">
        <v>28</v>
      </c>
      <c r="B222" s="406" t="s">
        <v>868</v>
      </c>
      <c r="C222" s="405" t="s">
        <v>869</v>
      </c>
      <c r="D222" s="406">
        <v>140</v>
      </c>
      <c r="E222" s="406" t="s">
        <v>223</v>
      </c>
      <c r="F222" s="476"/>
      <c r="G222" s="407">
        <f t="shared" si="15"/>
        <v>0</v>
      </c>
    </row>
    <row r="223" spans="1:9" s="291" customFormat="1" x14ac:dyDescent="0.2">
      <c r="A223" s="406">
        <v>29</v>
      </c>
      <c r="B223" s="406"/>
      <c r="C223" s="406" t="s">
        <v>935</v>
      </c>
      <c r="D223" s="406">
        <v>14</v>
      </c>
      <c r="E223" s="406" t="s">
        <v>97</v>
      </c>
      <c r="F223" s="476"/>
      <c r="G223" s="407">
        <f t="shared" si="15"/>
        <v>0</v>
      </c>
      <c r="I223"/>
    </row>
    <row r="224" spans="1:9" s="291" customFormat="1" x14ac:dyDescent="0.2">
      <c r="A224" s="406">
        <v>30</v>
      </c>
      <c r="B224" s="406"/>
      <c r="C224" s="406" t="s">
        <v>936</v>
      </c>
      <c r="D224" s="406">
        <v>7</v>
      </c>
      <c r="E224" s="406" t="s">
        <v>97</v>
      </c>
      <c r="F224" s="476"/>
      <c r="G224" s="407">
        <f t="shared" si="15"/>
        <v>0</v>
      </c>
      <c r="I224"/>
    </row>
    <row r="225" spans="1:9" s="291" customFormat="1" x14ac:dyDescent="0.2">
      <c r="A225" s="406">
        <v>31</v>
      </c>
      <c r="B225" s="406"/>
      <c r="C225" s="406" t="s">
        <v>842</v>
      </c>
      <c r="D225" s="406">
        <v>2</v>
      </c>
      <c r="E225" s="406" t="s">
        <v>753</v>
      </c>
      <c r="F225" s="476"/>
      <c r="G225" s="426">
        <f t="shared" si="15"/>
        <v>0</v>
      </c>
      <c r="I225"/>
    </row>
    <row r="226" spans="1:9" s="291" customFormat="1" x14ac:dyDescent="0.2">
      <c r="A226" s="406">
        <v>32</v>
      </c>
      <c r="B226" s="406"/>
      <c r="C226" s="406" t="s">
        <v>843</v>
      </c>
      <c r="D226" s="406">
        <v>2</v>
      </c>
      <c r="E226" s="406" t="s">
        <v>753</v>
      </c>
      <c r="F226" s="476"/>
      <c r="G226" s="426">
        <f t="shared" si="15"/>
        <v>0</v>
      </c>
      <c r="I226"/>
    </row>
    <row r="227" spans="1:9" s="291" customFormat="1" ht="15" x14ac:dyDescent="0.2">
      <c r="A227" s="415"/>
      <c r="B227" s="415"/>
      <c r="C227" s="136" t="s">
        <v>12</v>
      </c>
      <c r="D227" s="128"/>
      <c r="E227" s="128"/>
      <c r="F227" s="477"/>
      <c r="G227" s="129">
        <f>SUM(G195:G226)</f>
        <v>0</v>
      </c>
    </row>
    <row r="228" spans="1:9" s="291" customFormat="1" x14ac:dyDescent="0.2">
      <c r="B228" s="417"/>
      <c r="C228" s="18"/>
      <c r="D228" s="130"/>
      <c r="E228" s="130"/>
      <c r="F228" s="478"/>
      <c r="G228" s="134"/>
    </row>
    <row r="229" spans="1:9" s="291" customFormat="1" x14ac:dyDescent="0.2">
      <c r="C229" s="295"/>
      <c r="F229" s="467"/>
    </row>
    <row r="230" spans="1:9" s="291" customFormat="1" ht="15.75" x14ac:dyDescent="0.2">
      <c r="C230" s="135" t="s">
        <v>937</v>
      </c>
      <c r="F230" s="467"/>
    </row>
    <row r="231" spans="1:9" s="291" customFormat="1" x14ac:dyDescent="0.2">
      <c r="A231" s="424" t="s">
        <v>787</v>
      </c>
      <c r="B231" s="424" t="s">
        <v>92</v>
      </c>
      <c r="C231" s="427" t="s">
        <v>754</v>
      </c>
      <c r="D231" s="425" t="s">
        <v>907</v>
      </c>
      <c r="E231" s="424"/>
      <c r="F231" s="480" t="s">
        <v>789</v>
      </c>
      <c r="G231" s="425" t="s">
        <v>918</v>
      </c>
    </row>
    <row r="232" spans="1:9" s="291" customFormat="1" x14ac:dyDescent="0.2">
      <c r="A232" s="406">
        <f t="shared" ref="A232:A255" si="16">ROW(A1)</f>
        <v>1</v>
      </c>
      <c r="B232" s="406"/>
      <c r="C232" s="406" t="s">
        <v>938</v>
      </c>
      <c r="D232" s="406">
        <v>22</v>
      </c>
      <c r="E232" s="406" t="s">
        <v>303</v>
      </c>
      <c r="F232" s="476"/>
      <c r="G232" s="426">
        <f t="shared" ref="G232:G255" si="17">D232*F232</f>
        <v>0</v>
      </c>
      <c r="I232"/>
    </row>
    <row r="233" spans="1:9" s="291" customFormat="1" x14ac:dyDescent="0.2">
      <c r="A233" s="406">
        <f t="shared" si="16"/>
        <v>2</v>
      </c>
      <c r="B233" s="406"/>
      <c r="C233" s="406" t="s">
        <v>939</v>
      </c>
      <c r="D233" s="406">
        <v>30</v>
      </c>
      <c r="E233" s="406" t="s">
        <v>303</v>
      </c>
      <c r="F233" s="476"/>
      <c r="G233" s="426">
        <f t="shared" si="17"/>
        <v>0</v>
      </c>
      <c r="I233"/>
    </row>
    <row r="234" spans="1:9" s="291" customFormat="1" x14ac:dyDescent="0.2">
      <c r="A234" s="406">
        <f t="shared" si="16"/>
        <v>3</v>
      </c>
      <c r="B234" s="406"/>
      <c r="C234" s="406" t="s">
        <v>4901</v>
      </c>
      <c r="D234" s="406">
        <v>8</v>
      </c>
      <c r="E234" s="406" t="s">
        <v>303</v>
      </c>
      <c r="F234" s="476"/>
      <c r="G234" s="426">
        <f t="shared" si="17"/>
        <v>0</v>
      </c>
      <c r="I234"/>
    </row>
    <row r="235" spans="1:9" s="291" customFormat="1" x14ac:dyDescent="0.2">
      <c r="A235" s="406">
        <f t="shared" si="16"/>
        <v>4</v>
      </c>
      <c r="B235" s="406"/>
      <c r="C235" s="406" t="s">
        <v>941</v>
      </c>
      <c r="D235" s="406">
        <v>486</v>
      </c>
      <c r="E235" s="406" t="s">
        <v>223</v>
      </c>
      <c r="F235" s="476"/>
      <c r="G235" s="426">
        <f t="shared" si="17"/>
        <v>0</v>
      </c>
      <c r="I235"/>
    </row>
    <row r="236" spans="1:9" s="291" customFormat="1" ht="24" x14ac:dyDescent="0.2">
      <c r="A236" s="406">
        <f t="shared" si="16"/>
        <v>5</v>
      </c>
      <c r="B236" s="406"/>
      <c r="C236" s="418" t="s">
        <v>942</v>
      </c>
      <c r="D236" s="406">
        <v>22</v>
      </c>
      <c r="E236" s="406" t="s">
        <v>303</v>
      </c>
      <c r="F236" s="476"/>
      <c r="G236" s="426">
        <f t="shared" si="17"/>
        <v>0</v>
      </c>
      <c r="I236"/>
    </row>
    <row r="237" spans="1:9" s="291" customFormat="1" x14ac:dyDescent="0.2">
      <c r="A237" s="406">
        <f t="shared" si="16"/>
        <v>6</v>
      </c>
      <c r="B237" s="406"/>
      <c r="C237" s="406" t="s">
        <v>943</v>
      </c>
      <c r="D237" s="406">
        <v>235</v>
      </c>
      <c r="E237" s="406" t="s">
        <v>223</v>
      </c>
      <c r="F237" s="476"/>
      <c r="G237" s="426">
        <f t="shared" si="17"/>
        <v>0</v>
      </c>
      <c r="I237"/>
    </row>
    <row r="238" spans="1:9" s="291" customFormat="1" ht="96" x14ac:dyDescent="0.2">
      <c r="A238" s="406">
        <f t="shared" si="16"/>
        <v>7</v>
      </c>
      <c r="B238" s="406"/>
      <c r="C238" s="419" t="s">
        <v>4902</v>
      </c>
      <c r="D238" s="406">
        <v>47</v>
      </c>
      <c r="E238" s="406" t="s">
        <v>303</v>
      </c>
      <c r="F238" s="476"/>
      <c r="G238" s="426">
        <f t="shared" si="17"/>
        <v>0</v>
      </c>
    </row>
    <row r="239" spans="1:9" s="291" customFormat="1" ht="60" x14ac:dyDescent="0.2">
      <c r="A239" s="406">
        <f t="shared" si="16"/>
        <v>8</v>
      </c>
      <c r="B239" s="406"/>
      <c r="C239" s="419" t="s">
        <v>944</v>
      </c>
      <c r="D239" s="406">
        <v>7</v>
      </c>
      <c r="E239" s="406" t="s">
        <v>303</v>
      </c>
      <c r="F239" s="476"/>
      <c r="G239" s="426">
        <f t="shared" si="17"/>
        <v>0</v>
      </c>
    </row>
    <row r="240" spans="1:9" ht="24" x14ac:dyDescent="0.2">
      <c r="A240" s="406">
        <f t="shared" si="16"/>
        <v>9</v>
      </c>
      <c r="B240" s="418"/>
      <c r="C240" s="418" t="s">
        <v>871</v>
      </c>
      <c r="D240" s="406">
        <v>24</v>
      </c>
      <c r="E240" s="406" t="s">
        <v>303</v>
      </c>
      <c r="F240" s="476"/>
      <c r="G240" s="407">
        <f t="shared" si="17"/>
        <v>0</v>
      </c>
    </row>
    <row r="241" spans="1:7" ht="24" x14ac:dyDescent="0.2">
      <c r="A241" s="406">
        <f t="shared" si="16"/>
        <v>10</v>
      </c>
      <c r="B241" s="418"/>
      <c r="C241" s="418" t="s">
        <v>872</v>
      </c>
      <c r="D241" s="406">
        <v>24</v>
      </c>
      <c r="E241" s="406" t="s">
        <v>303</v>
      </c>
      <c r="F241" s="476"/>
      <c r="G241" s="407">
        <f t="shared" si="17"/>
        <v>0</v>
      </c>
    </row>
    <row r="242" spans="1:7" x14ac:dyDescent="0.2">
      <c r="A242" s="406">
        <f t="shared" si="16"/>
        <v>11</v>
      </c>
      <c r="B242" s="418"/>
      <c r="C242" s="418" t="s">
        <v>873</v>
      </c>
      <c r="D242" s="406">
        <v>24</v>
      </c>
      <c r="E242" s="406" t="s">
        <v>303</v>
      </c>
      <c r="F242" s="476"/>
      <c r="G242" s="407">
        <f t="shared" si="17"/>
        <v>0</v>
      </c>
    </row>
    <row r="243" spans="1:7" x14ac:dyDescent="0.2">
      <c r="A243" s="406">
        <f t="shared" si="16"/>
        <v>12</v>
      </c>
      <c r="B243" s="405"/>
      <c r="C243" s="418" t="s">
        <v>874</v>
      </c>
      <c r="D243" s="404">
        <v>48</v>
      </c>
      <c r="E243" s="404" t="s">
        <v>303</v>
      </c>
      <c r="F243" s="476"/>
      <c r="G243" s="407">
        <f t="shared" si="17"/>
        <v>0</v>
      </c>
    </row>
    <row r="244" spans="1:7" x14ac:dyDescent="0.2">
      <c r="A244" s="406">
        <f t="shared" si="16"/>
        <v>13</v>
      </c>
      <c r="B244" s="418"/>
      <c r="C244" s="418" t="s">
        <v>875</v>
      </c>
      <c r="D244" s="406">
        <v>7</v>
      </c>
      <c r="E244" s="406" t="s">
        <v>303</v>
      </c>
      <c r="F244" s="476"/>
      <c r="G244" s="407">
        <f t="shared" si="17"/>
        <v>0</v>
      </c>
    </row>
    <row r="245" spans="1:7" x14ac:dyDescent="0.2">
      <c r="A245" s="406">
        <f t="shared" si="16"/>
        <v>14</v>
      </c>
      <c r="B245" s="405"/>
      <c r="C245" s="419" t="s">
        <v>4905</v>
      </c>
      <c r="D245" s="406">
        <v>1008</v>
      </c>
      <c r="E245" s="404" t="s">
        <v>223</v>
      </c>
      <c r="F245" s="476"/>
      <c r="G245" s="407">
        <f t="shared" si="17"/>
        <v>0</v>
      </c>
    </row>
    <row r="246" spans="1:7" x14ac:dyDescent="0.2">
      <c r="A246" s="406">
        <f t="shared" si="16"/>
        <v>15</v>
      </c>
      <c r="B246" s="405"/>
      <c r="C246" s="418" t="s">
        <v>876</v>
      </c>
      <c r="D246" s="404">
        <v>98</v>
      </c>
      <c r="E246" s="404" t="s">
        <v>303</v>
      </c>
      <c r="F246" s="476"/>
      <c r="G246" s="407">
        <f t="shared" si="17"/>
        <v>0</v>
      </c>
    </row>
    <row r="247" spans="1:7" x14ac:dyDescent="0.2">
      <c r="A247" s="406">
        <f t="shared" si="16"/>
        <v>16</v>
      </c>
      <c r="B247" s="418"/>
      <c r="C247" s="418" t="s">
        <v>945</v>
      </c>
      <c r="D247" s="420">
        <v>7</v>
      </c>
      <c r="E247" s="420" t="s">
        <v>303</v>
      </c>
      <c r="F247" s="479"/>
      <c r="G247" s="428">
        <f t="shared" si="17"/>
        <v>0</v>
      </c>
    </row>
    <row r="248" spans="1:7" x14ac:dyDescent="0.2">
      <c r="A248" s="406">
        <f t="shared" si="16"/>
        <v>17</v>
      </c>
      <c r="B248" s="418"/>
      <c r="C248" s="418" t="s">
        <v>946</v>
      </c>
      <c r="D248" s="420">
        <v>7</v>
      </c>
      <c r="E248" s="420" t="s">
        <v>303</v>
      </c>
      <c r="F248" s="479"/>
      <c r="G248" s="428">
        <f t="shared" si="17"/>
        <v>0</v>
      </c>
    </row>
    <row r="249" spans="1:7" ht="24" x14ac:dyDescent="0.2">
      <c r="A249" s="406">
        <f t="shared" si="16"/>
        <v>18</v>
      </c>
      <c r="B249" s="418"/>
      <c r="C249" s="418" t="s">
        <v>880</v>
      </c>
      <c r="D249" s="420">
        <v>7</v>
      </c>
      <c r="E249" s="420" t="s">
        <v>303</v>
      </c>
      <c r="F249" s="479"/>
      <c r="G249" s="428">
        <f t="shared" si="17"/>
        <v>0</v>
      </c>
    </row>
    <row r="250" spans="1:7" x14ac:dyDescent="0.2">
      <c r="A250" s="406">
        <f t="shared" si="16"/>
        <v>19</v>
      </c>
      <c r="B250" s="418"/>
      <c r="C250" s="418" t="s">
        <v>881</v>
      </c>
      <c r="D250" s="420">
        <v>7</v>
      </c>
      <c r="E250" s="420" t="s">
        <v>303</v>
      </c>
      <c r="F250" s="479"/>
      <c r="G250" s="428">
        <f t="shared" si="17"/>
        <v>0</v>
      </c>
    </row>
    <row r="251" spans="1:7" x14ac:dyDescent="0.2">
      <c r="A251" s="406">
        <f t="shared" si="16"/>
        <v>20</v>
      </c>
      <c r="B251" s="418"/>
      <c r="C251" s="418" t="s">
        <v>882</v>
      </c>
      <c r="D251" s="420">
        <v>7</v>
      </c>
      <c r="E251" s="420" t="s">
        <v>303</v>
      </c>
      <c r="F251" s="479"/>
      <c r="G251" s="428">
        <f t="shared" si="17"/>
        <v>0</v>
      </c>
    </row>
    <row r="252" spans="1:7" x14ac:dyDescent="0.2">
      <c r="A252" s="406">
        <f t="shared" si="16"/>
        <v>21</v>
      </c>
      <c r="B252" s="418"/>
      <c r="C252" s="418" t="s">
        <v>883</v>
      </c>
      <c r="D252" s="420">
        <v>7</v>
      </c>
      <c r="E252" s="420" t="s">
        <v>303</v>
      </c>
      <c r="F252" s="479"/>
      <c r="G252" s="428">
        <f t="shared" si="17"/>
        <v>0</v>
      </c>
    </row>
    <row r="253" spans="1:7" x14ac:dyDescent="0.2">
      <c r="A253" s="406">
        <f t="shared" si="16"/>
        <v>22</v>
      </c>
      <c r="B253" s="405"/>
      <c r="C253" s="418" t="s">
        <v>884</v>
      </c>
      <c r="D253" s="420">
        <v>7</v>
      </c>
      <c r="E253" s="420" t="s">
        <v>303</v>
      </c>
      <c r="F253" s="479"/>
      <c r="G253" s="407">
        <f t="shared" si="17"/>
        <v>0</v>
      </c>
    </row>
    <row r="254" spans="1:7" ht="228" x14ac:dyDescent="0.2">
      <c r="A254" s="406">
        <f t="shared" si="16"/>
        <v>23</v>
      </c>
      <c r="B254" s="418"/>
      <c r="C254" s="418" t="s">
        <v>947</v>
      </c>
      <c r="D254" s="420">
        <v>16</v>
      </c>
      <c r="E254" s="420" t="s">
        <v>303</v>
      </c>
      <c r="F254" s="479"/>
      <c r="G254" s="428">
        <f t="shared" si="17"/>
        <v>0</v>
      </c>
    </row>
    <row r="255" spans="1:7" ht="372" x14ac:dyDescent="0.2">
      <c r="A255" s="406">
        <f t="shared" si="16"/>
        <v>24</v>
      </c>
      <c r="B255" s="418"/>
      <c r="C255" s="418" t="s">
        <v>948</v>
      </c>
      <c r="D255" s="420">
        <v>7</v>
      </c>
      <c r="E255" s="420" t="s">
        <v>303</v>
      </c>
      <c r="F255" s="479"/>
      <c r="G255" s="428">
        <f t="shared" si="17"/>
        <v>0</v>
      </c>
    </row>
    <row r="256" spans="1:7" s="291" customFormat="1" ht="15" x14ac:dyDescent="0.2">
      <c r="A256" s="415"/>
      <c r="B256" s="415"/>
      <c r="C256" s="136" t="s">
        <v>12</v>
      </c>
      <c r="D256" s="128"/>
      <c r="E256" s="128"/>
      <c r="F256" s="477"/>
      <c r="G256" s="129">
        <f>SUM(G232:G255)</f>
        <v>0</v>
      </c>
    </row>
    <row r="257" spans="1:7" s="291" customFormat="1" x14ac:dyDescent="0.2">
      <c r="B257" s="417"/>
      <c r="C257" s="18"/>
      <c r="D257" s="130"/>
      <c r="E257" s="130"/>
      <c r="F257" s="478"/>
      <c r="G257" s="134"/>
    </row>
    <row r="258" spans="1:7" x14ac:dyDescent="0.2">
      <c r="B258" s="412"/>
      <c r="C258" s="73"/>
      <c r="D258" s="404"/>
      <c r="E258" s="82"/>
      <c r="F258" s="474"/>
      <c r="G258" s="127"/>
    </row>
    <row r="259" spans="1:7" ht="15.75" x14ac:dyDescent="0.25">
      <c r="B259"/>
      <c r="C259" s="83" t="s">
        <v>949</v>
      </c>
      <c r="D259"/>
      <c r="E259"/>
      <c r="F259" s="482"/>
      <c r="G259"/>
    </row>
    <row r="260" spans="1:7" x14ac:dyDescent="0.2">
      <c r="A260" s="400" t="s">
        <v>787</v>
      </c>
      <c r="B260" s="400" t="s">
        <v>92</v>
      </c>
      <c r="C260" s="401" t="s">
        <v>754</v>
      </c>
      <c r="D260" s="402" t="s">
        <v>95</v>
      </c>
      <c r="E260" s="400" t="s">
        <v>788</v>
      </c>
      <c r="F260" s="475" t="s">
        <v>789</v>
      </c>
      <c r="G260" s="403" t="s">
        <v>12</v>
      </c>
    </row>
    <row r="261" spans="1:7" x14ac:dyDescent="0.2">
      <c r="A261" s="404">
        <f t="shared" ref="A261:A272" si="18">ROW(A1)</f>
        <v>1</v>
      </c>
      <c r="B261" s="404"/>
      <c r="C261" s="404" t="s">
        <v>842</v>
      </c>
      <c r="D261" s="404">
        <v>6</v>
      </c>
      <c r="E261" s="404" t="s">
        <v>753</v>
      </c>
      <c r="F261" s="472"/>
      <c r="G261" s="407">
        <f t="shared" ref="G261:G272" si="19">D261*F261</f>
        <v>0</v>
      </c>
    </row>
    <row r="262" spans="1:7" x14ac:dyDescent="0.2">
      <c r="A262" s="404">
        <f t="shared" si="18"/>
        <v>2</v>
      </c>
      <c r="B262" s="404"/>
      <c r="C262" s="404" t="s">
        <v>843</v>
      </c>
      <c r="D262" s="404">
        <v>6</v>
      </c>
      <c r="E262" s="404" t="s">
        <v>753</v>
      </c>
      <c r="F262" s="472"/>
      <c r="G262" s="407">
        <f t="shared" si="19"/>
        <v>0</v>
      </c>
    </row>
    <row r="263" spans="1:7" x14ac:dyDescent="0.2">
      <c r="A263" s="404">
        <f t="shared" si="18"/>
        <v>3</v>
      </c>
      <c r="B263" s="404" t="s">
        <v>950</v>
      </c>
      <c r="C263" s="404" t="s">
        <v>951</v>
      </c>
      <c r="D263" s="404">
        <v>8</v>
      </c>
      <c r="E263" s="404" t="s">
        <v>303</v>
      </c>
      <c r="F263" s="472"/>
      <c r="G263" s="407">
        <f t="shared" si="19"/>
        <v>0</v>
      </c>
    </row>
    <row r="264" spans="1:7" x14ac:dyDescent="0.2">
      <c r="A264" s="404">
        <f t="shared" si="18"/>
        <v>4</v>
      </c>
      <c r="B264" s="404" t="s">
        <v>952</v>
      </c>
      <c r="C264" s="404" t="s">
        <v>953</v>
      </c>
      <c r="D264" s="404">
        <v>8</v>
      </c>
      <c r="E264" s="404" t="s">
        <v>303</v>
      </c>
      <c r="F264" s="472"/>
      <c r="G264" s="407">
        <f t="shared" si="19"/>
        <v>0</v>
      </c>
    </row>
    <row r="265" spans="1:7" x14ac:dyDescent="0.2">
      <c r="A265" s="404">
        <f t="shared" si="18"/>
        <v>5</v>
      </c>
      <c r="B265" s="404" t="s">
        <v>954</v>
      </c>
      <c r="C265" s="404" t="s">
        <v>955</v>
      </c>
      <c r="D265" s="404">
        <v>8</v>
      </c>
      <c r="E265" s="404" t="s">
        <v>303</v>
      </c>
      <c r="F265" s="472"/>
      <c r="G265" s="407">
        <f t="shared" si="19"/>
        <v>0</v>
      </c>
    </row>
    <row r="266" spans="1:7" x14ac:dyDescent="0.2">
      <c r="A266" s="404">
        <f t="shared" si="18"/>
        <v>6</v>
      </c>
      <c r="B266" s="404" t="s">
        <v>956</v>
      </c>
      <c r="C266" s="404" t="s">
        <v>957</v>
      </c>
      <c r="D266" s="404">
        <v>8</v>
      </c>
      <c r="E266" s="404" t="s">
        <v>303</v>
      </c>
      <c r="F266" s="472"/>
      <c r="G266" s="407">
        <f t="shared" si="19"/>
        <v>0</v>
      </c>
    </row>
    <row r="267" spans="1:7" x14ac:dyDescent="0.2">
      <c r="A267" s="404">
        <f t="shared" si="18"/>
        <v>7</v>
      </c>
      <c r="B267" s="404" t="s">
        <v>958</v>
      </c>
      <c r="C267" s="404" t="s">
        <v>959</v>
      </c>
      <c r="D267" s="404">
        <v>8</v>
      </c>
      <c r="E267" s="404" t="s">
        <v>303</v>
      </c>
      <c r="F267" s="472"/>
      <c r="G267" s="407">
        <f t="shared" si="19"/>
        <v>0</v>
      </c>
    </row>
    <row r="268" spans="1:7" x14ac:dyDescent="0.2">
      <c r="A268" s="404">
        <f t="shared" si="18"/>
        <v>8</v>
      </c>
      <c r="B268" s="404" t="s">
        <v>2129</v>
      </c>
      <c r="C268" s="404" t="s">
        <v>2130</v>
      </c>
      <c r="D268" s="404">
        <v>1</v>
      </c>
      <c r="E268" s="404" t="s">
        <v>303</v>
      </c>
      <c r="F268" s="472"/>
      <c r="G268" s="407">
        <f t="shared" si="19"/>
        <v>0</v>
      </c>
    </row>
    <row r="269" spans="1:7" x14ac:dyDescent="0.2">
      <c r="A269" s="404">
        <f t="shared" si="18"/>
        <v>9</v>
      </c>
      <c r="B269" s="404" t="s">
        <v>960</v>
      </c>
      <c r="C269" s="404" t="s">
        <v>961</v>
      </c>
      <c r="D269" s="404">
        <v>1</v>
      </c>
      <c r="E269" s="404" t="s">
        <v>303</v>
      </c>
      <c r="F269" s="472"/>
      <c r="G269" s="407">
        <f t="shared" si="19"/>
        <v>0</v>
      </c>
    </row>
    <row r="270" spans="1:7" x14ac:dyDescent="0.2">
      <c r="A270" s="404">
        <f t="shared" si="18"/>
        <v>10</v>
      </c>
      <c r="B270" s="404"/>
      <c r="C270" s="404" t="s">
        <v>2131</v>
      </c>
      <c r="D270" s="404">
        <v>1</v>
      </c>
      <c r="E270" s="404" t="s">
        <v>97</v>
      </c>
      <c r="F270" s="472"/>
      <c r="G270" s="407">
        <f t="shared" si="19"/>
        <v>0</v>
      </c>
    </row>
    <row r="271" spans="1:7" x14ac:dyDescent="0.2">
      <c r="A271" s="404">
        <f t="shared" si="18"/>
        <v>11</v>
      </c>
      <c r="B271" s="404"/>
      <c r="C271" s="404" t="s">
        <v>962</v>
      </c>
      <c r="D271" s="404">
        <v>1</v>
      </c>
      <c r="E271" s="404" t="s">
        <v>97</v>
      </c>
      <c r="F271" s="472"/>
      <c r="G271" s="407">
        <f t="shared" si="19"/>
        <v>0</v>
      </c>
    </row>
    <row r="272" spans="1:7" x14ac:dyDescent="0.2">
      <c r="A272" s="404">
        <f t="shared" si="18"/>
        <v>12</v>
      </c>
      <c r="B272" s="404" t="s">
        <v>862</v>
      </c>
      <c r="C272" s="404" t="s">
        <v>863</v>
      </c>
      <c r="D272" s="404">
        <v>1</v>
      </c>
      <c r="E272" s="404" t="s">
        <v>303</v>
      </c>
      <c r="F272" s="472"/>
      <c r="G272" s="407">
        <f t="shared" si="19"/>
        <v>0</v>
      </c>
    </row>
    <row r="273" spans="1:7" ht="36" x14ac:dyDescent="0.2">
      <c r="A273" s="404"/>
      <c r="B273" s="422"/>
      <c r="C273" s="399" t="s">
        <v>963</v>
      </c>
      <c r="D273" s="404"/>
      <c r="E273" s="404"/>
      <c r="F273" s="472"/>
      <c r="G273" s="423"/>
    </row>
    <row r="274" spans="1:7" ht="15" x14ac:dyDescent="0.25">
      <c r="A274" s="409"/>
      <c r="B274" s="410"/>
      <c r="C274" s="137" t="s">
        <v>12</v>
      </c>
      <c r="D274" s="125"/>
      <c r="E274" s="125"/>
      <c r="F274" s="473"/>
      <c r="G274" s="411">
        <f>SUM(G261:G272)</f>
        <v>0</v>
      </c>
    </row>
    <row r="275" spans="1:7" x14ac:dyDescent="0.2">
      <c r="B275" s="412"/>
      <c r="C275" s="73"/>
      <c r="D275" s="82"/>
      <c r="E275" s="82"/>
      <c r="F275" s="474"/>
      <c r="G275" s="413"/>
    </row>
    <row r="276" spans="1:7" x14ac:dyDescent="0.2">
      <c r="B276"/>
      <c r="C276"/>
      <c r="D276"/>
      <c r="E276"/>
      <c r="F276" s="482"/>
      <c r="G276"/>
    </row>
    <row r="277" spans="1:7" ht="15.75" x14ac:dyDescent="0.25">
      <c r="B277"/>
      <c r="C277" s="83" t="s">
        <v>964</v>
      </c>
      <c r="D277"/>
      <c r="E277"/>
      <c r="F277" s="482"/>
      <c r="G277"/>
    </row>
    <row r="278" spans="1:7" x14ac:dyDescent="0.2">
      <c r="A278" s="400" t="s">
        <v>787</v>
      </c>
      <c r="B278" s="400" t="s">
        <v>92</v>
      </c>
      <c r="C278" s="401" t="s">
        <v>754</v>
      </c>
      <c r="D278" s="402" t="s">
        <v>95</v>
      </c>
      <c r="E278" s="400" t="s">
        <v>788</v>
      </c>
      <c r="F278" s="475" t="s">
        <v>789</v>
      </c>
      <c r="G278" s="403" t="s">
        <v>12</v>
      </c>
    </row>
    <row r="279" spans="1:7" ht="276" x14ac:dyDescent="0.2">
      <c r="A279" s="406">
        <f t="shared" ref="A279:A284" si="20">ROW(A1)</f>
        <v>1</v>
      </c>
      <c r="B279" s="418"/>
      <c r="C279" s="418" t="s">
        <v>966</v>
      </c>
      <c r="D279" s="406">
        <v>8</v>
      </c>
      <c r="E279" s="406" t="s">
        <v>303</v>
      </c>
      <c r="F279" s="476"/>
      <c r="G279" s="428">
        <f t="shared" ref="G279:G284" si="21">D279*F279</f>
        <v>0</v>
      </c>
    </row>
    <row r="280" spans="1:7" x14ac:dyDescent="0.2">
      <c r="A280" s="406">
        <f t="shared" si="20"/>
        <v>2</v>
      </c>
      <c r="B280" s="404"/>
      <c r="C280" s="405" t="s">
        <v>2132</v>
      </c>
      <c r="D280" s="404">
        <v>8</v>
      </c>
      <c r="E280" s="404" t="s">
        <v>303</v>
      </c>
      <c r="F280" s="472"/>
      <c r="G280" s="407">
        <f t="shared" si="21"/>
        <v>0</v>
      </c>
    </row>
    <row r="281" spans="1:7" ht="216" x14ac:dyDescent="0.2">
      <c r="A281" s="406">
        <f t="shared" si="20"/>
        <v>3</v>
      </c>
      <c r="B281" s="418"/>
      <c r="C281" s="418" t="s">
        <v>2133</v>
      </c>
      <c r="D281" s="406">
        <v>1</v>
      </c>
      <c r="E281" s="406" t="s">
        <v>303</v>
      </c>
      <c r="F281" s="476"/>
      <c r="G281" s="428">
        <f t="shared" si="21"/>
        <v>0</v>
      </c>
    </row>
    <row r="282" spans="1:7" x14ac:dyDescent="0.2">
      <c r="A282" s="406">
        <f t="shared" si="20"/>
        <v>4</v>
      </c>
      <c r="B282" s="406"/>
      <c r="C282" s="405" t="s">
        <v>967</v>
      </c>
      <c r="D282" s="406">
        <v>16</v>
      </c>
      <c r="E282" s="406" t="s">
        <v>303</v>
      </c>
      <c r="F282" s="476"/>
      <c r="G282" s="407">
        <f t="shared" si="21"/>
        <v>0</v>
      </c>
    </row>
    <row r="283" spans="1:7" x14ac:dyDescent="0.2">
      <c r="A283" s="406">
        <f t="shared" si="20"/>
        <v>5</v>
      </c>
      <c r="B283" s="406"/>
      <c r="C283" s="405" t="s">
        <v>968</v>
      </c>
      <c r="D283" s="406">
        <v>16</v>
      </c>
      <c r="E283" s="406" t="s">
        <v>303</v>
      </c>
      <c r="F283" s="476"/>
      <c r="G283" s="407">
        <f t="shared" si="21"/>
        <v>0</v>
      </c>
    </row>
    <row r="284" spans="1:7" x14ac:dyDescent="0.2">
      <c r="A284" s="406">
        <f t="shared" si="20"/>
        <v>6</v>
      </c>
      <c r="B284" s="420"/>
      <c r="C284" s="433" t="s">
        <v>2134</v>
      </c>
      <c r="D284" s="420">
        <v>1</v>
      </c>
      <c r="E284" s="397" t="s">
        <v>303</v>
      </c>
      <c r="F284" s="471"/>
      <c r="G284" s="407">
        <f t="shared" si="21"/>
        <v>0</v>
      </c>
    </row>
    <row r="285" spans="1:7" ht="36" x14ac:dyDescent="0.2">
      <c r="A285" s="404"/>
      <c r="B285" s="422"/>
      <c r="C285" s="399" t="s">
        <v>969</v>
      </c>
      <c r="D285" s="404"/>
      <c r="E285" s="404"/>
      <c r="F285" s="472"/>
      <c r="G285" s="423"/>
    </row>
    <row r="286" spans="1:7" ht="15" x14ac:dyDescent="0.25">
      <c r="A286" s="409"/>
      <c r="B286" s="410"/>
      <c r="C286" s="137" t="s">
        <v>12</v>
      </c>
      <c r="D286" s="125"/>
      <c r="E286" s="125"/>
      <c r="F286" s="473"/>
      <c r="G286" s="411">
        <f>SUM(G279:G284)</f>
        <v>0</v>
      </c>
    </row>
    <row r="287" spans="1:7" x14ac:dyDescent="0.2">
      <c r="B287" s="412"/>
      <c r="C287" s="73"/>
      <c r="D287" s="82"/>
      <c r="E287" s="82"/>
      <c r="F287" s="474"/>
      <c r="G287" s="413"/>
    </row>
    <row r="288" spans="1:7" x14ac:dyDescent="0.2">
      <c r="F288" s="467"/>
    </row>
    <row r="289" spans="1:7" ht="15.75" x14ac:dyDescent="0.25">
      <c r="B289"/>
      <c r="C289" s="83" t="s">
        <v>970</v>
      </c>
      <c r="D289"/>
      <c r="E289"/>
      <c r="F289" s="471"/>
      <c r="G289"/>
    </row>
    <row r="290" spans="1:7" x14ac:dyDescent="0.2">
      <c r="A290" s="400" t="s">
        <v>787</v>
      </c>
      <c r="B290" s="400" t="s">
        <v>92</v>
      </c>
      <c r="C290" s="400" t="s">
        <v>754</v>
      </c>
      <c r="D290" s="400"/>
      <c r="E290" s="402" t="s">
        <v>907</v>
      </c>
      <c r="F290" s="483" t="s">
        <v>789</v>
      </c>
      <c r="G290" s="402" t="s">
        <v>12</v>
      </c>
    </row>
    <row r="291" spans="1:7" x14ac:dyDescent="0.2">
      <c r="A291" s="404">
        <f t="shared" ref="A291:A311" si="22">ROW(A1)</f>
        <v>1</v>
      </c>
      <c r="B291" s="404" t="s">
        <v>2135</v>
      </c>
      <c r="C291" s="404" t="s">
        <v>2136</v>
      </c>
      <c r="D291" s="404">
        <v>1</v>
      </c>
      <c r="E291" s="404" t="s">
        <v>303</v>
      </c>
      <c r="F291" s="471"/>
      <c r="G291" s="423">
        <f t="shared" ref="G291:G311" si="23">D291*F291</f>
        <v>0</v>
      </c>
    </row>
    <row r="292" spans="1:7" x14ac:dyDescent="0.2">
      <c r="A292" s="404">
        <f t="shared" si="22"/>
        <v>2</v>
      </c>
      <c r="B292" s="404"/>
      <c r="C292" s="404" t="s">
        <v>2137</v>
      </c>
      <c r="D292" s="404">
        <v>1</v>
      </c>
      <c r="E292" s="404" t="s">
        <v>303</v>
      </c>
      <c r="F292" s="471"/>
      <c r="G292" s="423">
        <f t="shared" si="23"/>
        <v>0</v>
      </c>
    </row>
    <row r="293" spans="1:7" x14ac:dyDescent="0.2">
      <c r="A293" s="404">
        <f t="shared" si="22"/>
        <v>3</v>
      </c>
      <c r="B293" s="404" t="s">
        <v>971</v>
      </c>
      <c r="C293" s="404" t="s">
        <v>972</v>
      </c>
      <c r="D293" s="404">
        <v>85</v>
      </c>
      <c r="E293" s="404" t="s">
        <v>223</v>
      </c>
      <c r="F293" s="471"/>
      <c r="G293" s="423">
        <f t="shared" si="23"/>
        <v>0</v>
      </c>
    </row>
    <row r="294" spans="1:7" x14ac:dyDescent="0.2">
      <c r="A294" s="404">
        <f t="shared" si="22"/>
        <v>4</v>
      </c>
      <c r="B294" s="404" t="s">
        <v>891</v>
      </c>
      <c r="C294" s="404" t="s">
        <v>973</v>
      </c>
      <c r="D294" s="404">
        <v>85</v>
      </c>
      <c r="E294" s="404" t="s">
        <v>223</v>
      </c>
      <c r="F294" s="471"/>
      <c r="G294" s="423">
        <f t="shared" si="23"/>
        <v>0</v>
      </c>
    </row>
    <row r="295" spans="1:7" x14ac:dyDescent="0.2">
      <c r="A295" s="404">
        <f t="shared" si="22"/>
        <v>5</v>
      </c>
      <c r="B295" s="404" t="s">
        <v>893</v>
      </c>
      <c r="C295" s="404" t="s">
        <v>894</v>
      </c>
      <c r="D295" s="404">
        <v>8</v>
      </c>
      <c r="E295" s="404" t="s">
        <v>303</v>
      </c>
      <c r="F295" s="471"/>
      <c r="G295" s="423">
        <f t="shared" si="23"/>
        <v>0</v>
      </c>
    </row>
    <row r="296" spans="1:7" x14ac:dyDescent="0.2">
      <c r="A296" s="404">
        <f t="shared" si="22"/>
        <v>6</v>
      </c>
      <c r="B296" s="404" t="s">
        <v>974</v>
      </c>
      <c r="C296" s="404" t="s">
        <v>975</v>
      </c>
      <c r="D296" s="404">
        <v>8</v>
      </c>
      <c r="E296" s="404" t="s">
        <v>303</v>
      </c>
      <c r="F296" s="471"/>
      <c r="G296" s="423">
        <f t="shared" si="23"/>
        <v>0</v>
      </c>
    </row>
    <row r="297" spans="1:7" x14ac:dyDescent="0.2">
      <c r="A297" s="404">
        <f t="shared" si="22"/>
        <v>7</v>
      </c>
      <c r="B297" s="404" t="s">
        <v>976</v>
      </c>
      <c r="C297" s="404" t="s">
        <v>977</v>
      </c>
      <c r="D297" s="404">
        <v>2</v>
      </c>
      <c r="E297" s="404" t="s">
        <v>303</v>
      </c>
      <c r="F297" s="471"/>
      <c r="G297" s="423">
        <f t="shared" si="23"/>
        <v>0</v>
      </c>
    </row>
    <row r="298" spans="1:7" x14ac:dyDescent="0.2">
      <c r="A298" s="404">
        <f t="shared" si="22"/>
        <v>8</v>
      </c>
      <c r="B298" s="404"/>
      <c r="C298" s="404" t="s">
        <v>978</v>
      </c>
      <c r="D298" s="404">
        <v>2</v>
      </c>
      <c r="E298" s="404" t="s">
        <v>303</v>
      </c>
      <c r="F298" s="471"/>
      <c r="G298" s="423">
        <f t="shared" si="23"/>
        <v>0</v>
      </c>
    </row>
    <row r="299" spans="1:7" x14ac:dyDescent="0.2">
      <c r="A299" s="404">
        <f t="shared" si="22"/>
        <v>9</v>
      </c>
      <c r="B299" s="404" t="s">
        <v>979</v>
      </c>
      <c r="C299" s="404" t="s">
        <v>980</v>
      </c>
      <c r="D299" s="404">
        <v>1</v>
      </c>
      <c r="E299" s="404" t="s">
        <v>97</v>
      </c>
      <c r="F299" s="471"/>
      <c r="G299" s="423">
        <f t="shared" si="23"/>
        <v>0</v>
      </c>
    </row>
    <row r="300" spans="1:7" x14ac:dyDescent="0.2">
      <c r="A300" s="404">
        <f t="shared" si="22"/>
        <v>10</v>
      </c>
      <c r="B300" s="404" t="s">
        <v>981</v>
      </c>
      <c r="C300" s="404" t="s">
        <v>982</v>
      </c>
      <c r="D300" s="404">
        <v>1</v>
      </c>
      <c r="E300" s="404" t="s">
        <v>303</v>
      </c>
      <c r="F300" s="471"/>
      <c r="G300" s="423">
        <f t="shared" si="23"/>
        <v>0</v>
      </c>
    </row>
    <row r="301" spans="1:7" x14ac:dyDescent="0.2">
      <c r="A301" s="404">
        <f t="shared" si="22"/>
        <v>11</v>
      </c>
      <c r="B301" s="404" t="s">
        <v>983</v>
      </c>
      <c r="C301" s="404" t="s">
        <v>984</v>
      </c>
      <c r="D301" s="404">
        <v>1</v>
      </c>
      <c r="E301" s="404" t="s">
        <v>303</v>
      </c>
      <c r="F301" s="471"/>
      <c r="G301" s="423">
        <f t="shared" si="23"/>
        <v>0</v>
      </c>
    </row>
    <row r="302" spans="1:7" x14ac:dyDescent="0.2">
      <c r="A302" s="404">
        <f t="shared" si="22"/>
        <v>12</v>
      </c>
      <c r="B302" s="404" t="s">
        <v>985</v>
      </c>
      <c r="C302" s="404" t="s">
        <v>986</v>
      </c>
      <c r="D302" s="404">
        <v>2</v>
      </c>
      <c r="E302" s="404" t="s">
        <v>303</v>
      </c>
      <c r="F302" s="471"/>
      <c r="G302" s="423">
        <f t="shared" si="23"/>
        <v>0</v>
      </c>
    </row>
    <row r="303" spans="1:7" x14ac:dyDescent="0.2">
      <c r="A303" s="404">
        <f t="shared" si="22"/>
        <v>13</v>
      </c>
      <c r="B303" s="404" t="s">
        <v>987</v>
      </c>
      <c r="C303" s="404" t="s">
        <v>988</v>
      </c>
      <c r="D303" s="404">
        <v>2</v>
      </c>
      <c r="E303" s="404" t="s">
        <v>303</v>
      </c>
      <c r="F303" s="471"/>
      <c r="G303" s="423">
        <f t="shared" si="23"/>
        <v>0</v>
      </c>
    </row>
    <row r="304" spans="1:7" x14ac:dyDescent="0.2">
      <c r="A304" s="404">
        <f t="shared" si="22"/>
        <v>14</v>
      </c>
      <c r="B304" s="404" t="s">
        <v>989</v>
      </c>
      <c r="C304" s="404" t="s">
        <v>990</v>
      </c>
      <c r="D304" s="404">
        <v>2</v>
      </c>
      <c r="E304" s="404" t="s">
        <v>303</v>
      </c>
      <c r="F304" s="471"/>
      <c r="G304" s="423">
        <f t="shared" si="23"/>
        <v>0</v>
      </c>
    </row>
    <row r="305" spans="1:7" x14ac:dyDescent="0.2">
      <c r="A305" s="404">
        <f t="shared" si="22"/>
        <v>15</v>
      </c>
      <c r="B305" s="404"/>
      <c r="C305" s="404" t="s">
        <v>2138</v>
      </c>
      <c r="D305" s="404">
        <v>1</v>
      </c>
      <c r="E305" s="404" t="s">
        <v>97</v>
      </c>
      <c r="F305" s="471"/>
      <c r="G305" s="423">
        <f t="shared" si="23"/>
        <v>0</v>
      </c>
    </row>
    <row r="306" spans="1:7" x14ac:dyDescent="0.2">
      <c r="A306" s="404">
        <f t="shared" si="22"/>
        <v>16</v>
      </c>
      <c r="B306" s="404"/>
      <c r="C306" s="404" t="s">
        <v>991</v>
      </c>
      <c r="D306" s="404">
        <v>1</v>
      </c>
      <c r="E306" s="404" t="s">
        <v>97</v>
      </c>
      <c r="F306" s="471"/>
      <c r="G306" s="423">
        <f t="shared" si="23"/>
        <v>0</v>
      </c>
    </row>
    <row r="307" spans="1:7" x14ac:dyDescent="0.2">
      <c r="A307" s="404">
        <f t="shared" si="22"/>
        <v>17</v>
      </c>
      <c r="B307" s="404" t="s">
        <v>862</v>
      </c>
      <c r="C307" s="404" t="s">
        <v>863</v>
      </c>
      <c r="D307" s="404">
        <v>1</v>
      </c>
      <c r="E307" s="404" t="s">
        <v>303</v>
      </c>
      <c r="F307" s="471"/>
      <c r="G307" s="423">
        <f t="shared" si="23"/>
        <v>0</v>
      </c>
    </row>
    <row r="308" spans="1:7" x14ac:dyDescent="0.2">
      <c r="A308" s="404">
        <f t="shared" si="22"/>
        <v>18</v>
      </c>
      <c r="B308" s="418"/>
      <c r="C308" s="418" t="s">
        <v>2139</v>
      </c>
      <c r="D308" s="404">
        <v>64</v>
      </c>
      <c r="E308" s="404" t="s">
        <v>303</v>
      </c>
      <c r="F308" s="471"/>
      <c r="G308" s="423">
        <f t="shared" si="23"/>
        <v>0</v>
      </c>
    </row>
    <row r="309" spans="1:7" x14ac:dyDescent="0.2">
      <c r="A309" s="404">
        <f t="shared" si="22"/>
        <v>19</v>
      </c>
      <c r="B309" s="418"/>
      <c r="C309" s="418" t="s">
        <v>992</v>
      </c>
      <c r="D309" s="404">
        <v>1</v>
      </c>
      <c r="E309" s="404" t="s">
        <v>303</v>
      </c>
      <c r="F309" s="471"/>
      <c r="G309" s="423">
        <f t="shared" si="23"/>
        <v>0</v>
      </c>
    </row>
    <row r="310" spans="1:7" x14ac:dyDescent="0.2">
      <c r="A310" s="404">
        <f t="shared" si="22"/>
        <v>20</v>
      </c>
      <c r="B310" s="418"/>
      <c r="C310" s="418" t="s">
        <v>2140</v>
      </c>
      <c r="D310" s="404">
        <v>1</v>
      </c>
      <c r="E310" s="404" t="s">
        <v>97</v>
      </c>
      <c r="F310" s="471"/>
      <c r="G310" s="423">
        <f t="shared" si="23"/>
        <v>0</v>
      </c>
    </row>
    <row r="311" spans="1:7" x14ac:dyDescent="0.2">
      <c r="A311" s="404">
        <f t="shared" si="22"/>
        <v>21</v>
      </c>
      <c r="B311" s="418"/>
      <c r="C311" s="418" t="s">
        <v>2141</v>
      </c>
      <c r="D311" s="404">
        <v>1</v>
      </c>
      <c r="E311" s="404" t="s">
        <v>97</v>
      </c>
      <c r="F311" s="471"/>
      <c r="G311" s="423">
        <f t="shared" si="23"/>
        <v>0</v>
      </c>
    </row>
    <row r="312" spans="1:7" ht="15" x14ac:dyDescent="0.25">
      <c r="A312" s="409"/>
      <c r="B312" s="410"/>
      <c r="C312" s="137" t="s">
        <v>12</v>
      </c>
      <c r="D312" s="125"/>
      <c r="E312" s="125"/>
      <c r="F312" s="484"/>
      <c r="G312" s="126">
        <f>SUM(G291:G311)</f>
        <v>0</v>
      </c>
    </row>
    <row r="313" spans="1:7" x14ac:dyDescent="0.2">
      <c r="B313" s="412"/>
      <c r="C313" s="73"/>
      <c r="D313" s="82"/>
      <c r="E313" s="82"/>
      <c r="F313" s="471"/>
      <c r="G313" s="127"/>
    </row>
    <row r="314" spans="1:7" x14ac:dyDescent="0.2">
      <c r="B314"/>
      <c r="C314"/>
      <c r="D314"/>
      <c r="E314"/>
      <c r="F314" s="471"/>
      <c r="G314"/>
    </row>
    <row r="315" spans="1:7" ht="15.75" x14ac:dyDescent="0.25">
      <c r="B315"/>
      <c r="C315" s="83" t="s">
        <v>993</v>
      </c>
      <c r="D315"/>
      <c r="E315"/>
      <c r="F315" s="471"/>
      <c r="G315"/>
    </row>
    <row r="316" spans="1:7" x14ac:dyDescent="0.2">
      <c r="A316" s="400" t="s">
        <v>787</v>
      </c>
      <c r="B316" s="400" t="s">
        <v>92</v>
      </c>
      <c r="C316" s="400" t="s">
        <v>754</v>
      </c>
      <c r="D316" s="400"/>
      <c r="E316" s="402" t="s">
        <v>907</v>
      </c>
      <c r="F316" s="483" t="s">
        <v>789</v>
      </c>
      <c r="G316" s="402" t="s">
        <v>12</v>
      </c>
    </row>
    <row r="317" spans="1:7" ht="120" x14ac:dyDescent="0.2">
      <c r="A317" s="406">
        <f t="shared" ref="A317:A329" si="24">ROW(A1)</f>
        <v>1</v>
      </c>
      <c r="B317" s="418"/>
      <c r="C317" s="418" t="s">
        <v>994</v>
      </c>
      <c r="D317" s="406">
        <v>1</v>
      </c>
      <c r="E317" s="406" t="s">
        <v>303</v>
      </c>
      <c r="F317" s="485"/>
      <c r="G317" s="426">
        <f t="shared" ref="G317:G329" si="25">D317*F317</f>
        <v>0</v>
      </c>
    </row>
    <row r="318" spans="1:7" x14ac:dyDescent="0.2">
      <c r="A318" s="406">
        <f t="shared" si="24"/>
        <v>2</v>
      </c>
      <c r="B318" s="418"/>
      <c r="C318" s="418" t="s">
        <v>995</v>
      </c>
      <c r="D318" s="406">
        <v>1</v>
      </c>
      <c r="E318" s="406" t="s">
        <v>303</v>
      </c>
      <c r="F318" s="485"/>
      <c r="G318" s="426">
        <f t="shared" si="25"/>
        <v>0</v>
      </c>
    </row>
    <row r="319" spans="1:7" x14ac:dyDescent="0.2">
      <c r="A319" s="406">
        <f t="shared" si="24"/>
        <v>3</v>
      </c>
      <c r="B319" s="418"/>
      <c r="C319" s="418" t="s">
        <v>2142</v>
      </c>
      <c r="D319" s="406">
        <v>1</v>
      </c>
      <c r="E319" s="406" t="s">
        <v>2143</v>
      </c>
      <c r="F319" s="485"/>
      <c r="G319" s="426">
        <f t="shared" si="25"/>
        <v>0</v>
      </c>
    </row>
    <row r="320" spans="1:7" x14ac:dyDescent="0.2">
      <c r="A320" s="406">
        <f t="shared" si="24"/>
        <v>4</v>
      </c>
      <c r="B320" s="406"/>
      <c r="C320" s="406" t="s">
        <v>996</v>
      </c>
      <c r="D320" s="406">
        <v>2</v>
      </c>
      <c r="E320" s="406" t="s">
        <v>303</v>
      </c>
      <c r="F320" s="485"/>
      <c r="G320" s="426">
        <f t="shared" si="25"/>
        <v>0</v>
      </c>
    </row>
    <row r="321" spans="1:7" x14ac:dyDescent="0.2">
      <c r="A321" s="406">
        <f t="shared" si="24"/>
        <v>5</v>
      </c>
      <c r="B321" s="406"/>
      <c r="C321" s="406" t="s">
        <v>997</v>
      </c>
      <c r="D321" s="406">
        <v>2</v>
      </c>
      <c r="E321" s="406" t="s">
        <v>303</v>
      </c>
      <c r="F321" s="485"/>
      <c r="G321" s="426">
        <f t="shared" si="25"/>
        <v>0</v>
      </c>
    </row>
    <row r="322" spans="1:7" x14ac:dyDescent="0.2">
      <c r="A322" s="406">
        <f t="shared" si="24"/>
        <v>6</v>
      </c>
      <c r="B322" s="418"/>
      <c r="C322" s="418" t="s">
        <v>998</v>
      </c>
      <c r="D322" s="406">
        <v>1</v>
      </c>
      <c r="E322" s="406" t="s">
        <v>303</v>
      </c>
      <c r="F322" s="485"/>
      <c r="G322" s="426">
        <f t="shared" si="25"/>
        <v>0</v>
      </c>
    </row>
    <row r="323" spans="1:7" x14ac:dyDescent="0.2">
      <c r="A323" s="406">
        <f t="shared" si="24"/>
        <v>7</v>
      </c>
      <c r="B323" s="406"/>
      <c r="C323" s="419" t="s">
        <v>4907</v>
      </c>
      <c r="D323" s="420">
        <v>85</v>
      </c>
      <c r="E323" s="406" t="s">
        <v>223</v>
      </c>
      <c r="F323" s="476"/>
      <c r="G323" s="428">
        <f>D323*F323</f>
        <v>0</v>
      </c>
    </row>
    <row r="324" spans="1:7" x14ac:dyDescent="0.2">
      <c r="A324" s="406">
        <f t="shared" si="24"/>
        <v>8</v>
      </c>
      <c r="B324" s="406"/>
      <c r="C324" s="419" t="s">
        <v>4908</v>
      </c>
      <c r="D324" s="420">
        <v>85</v>
      </c>
      <c r="E324" s="406" t="s">
        <v>223</v>
      </c>
      <c r="F324" s="476"/>
      <c r="G324" s="428">
        <f>D324*F324</f>
        <v>0</v>
      </c>
    </row>
    <row r="325" spans="1:7" x14ac:dyDescent="0.2">
      <c r="A325" s="406">
        <f t="shared" si="24"/>
        <v>9</v>
      </c>
      <c r="B325" s="406"/>
      <c r="C325" s="406" t="s">
        <v>2144</v>
      </c>
      <c r="D325" s="406">
        <v>1</v>
      </c>
      <c r="E325" s="406" t="s">
        <v>303</v>
      </c>
      <c r="F325" s="485"/>
      <c r="G325" s="426">
        <f t="shared" si="25"/>
        <v>0</v>
      </c>
    </row>
    <row r="326" spans="1:7" ht="24" x14ac:dyDescent="0.2">
      <c r="A326" s="406">
        <f t="shared" si="24"/>
        <v>10</v>
      </c>
      <c r="B326" s="418"/>
      <c r="C326" s="418" t="s">
        <v>999</v>
      </c>
      <c r="D326" s="406">
        <v>1</v>
      </c>
      <c r="E326" s="406" t="s">
        <v>303</v>
      </c>
      <c r="F326" s="485"/>
      <c r="G326" s="426">
        <f t="shared" si="25"/>
        <v>0</v>
      </c>
    </row>
    <row r="327" spans="1:7" x14ac:dyDescent="0.2">
      <c r="A327" s="406">
        <f t="shared" si="24"/>
        <v>11</v>
      </c>
      <c r="B327" s="418"/>
      <c r="C327" s="418" t="s">
        <v>1000</v>
      </c>
      <c r="D327" s="406">
        <v>1</v>
      </c>
      <c r="E327" s="406" t="s">
        <v>303</v>
      </c>
      <c r="F327" s="485"/>
      <c r="G327" s="426">
        <f t="shared" si="25"/>
        <v>0</v>
      </c>
    </row>
    <row r="328" spans="1:7" ht="48" x14ac:dyDescent="0.2">
      <c r="A328" s="406">
        <f t="shared" si="24"/>
        <v>12</v>
      </c>
      <c r="B328" s="418"/>
      <c r="C328" s="418" t="s">
        <v>2145</v>
      </c>
      <c r="D328" s="406">
        <v>1</v>
      </c>
      <c r="E328" s="406" t="s">
        <v>303</v>
      </c>
      <c r="F328" s="485"/>
      <c r="G328" s="426">
        <f t="shared" si="25"/>
        <v>0</v>
      </c>
    </row>
    <row r="329" spans="1:7" ht="48" x14ac:dyDescent="0.2">
      <c r="A329" s="406">
        <f t="shared" si="24"/>
        <v>13</v>
      </c>
      <c r="B329" s="418"/>
      <c r="C329" s="418" t="s">
        <v>2146</v>
      </c>
      <c r="D329" s="406">
        <v>50</v>
      </c>
      <c r="E329" s="406" t="s">
        <v>303</v>
      </c>
      <c r="F329" s="485"/>
      <c r="G329" s="426">
        <f t="shared" si="25"/>
        <v>0</v>
      </c>
    </row>
    <row r="330" spans="1:7" ht="15" x14ac:dyDescent="0.25">
      <c r="A330" s="409"/>
      <c r="B330" s="410"/>
      <c r="C330" s="137" t="s">
        <v>12</v>
      </c>
      <c r="D330" s="125"/>
      <c r="E330" s="125"/>
      <c r="F330" s="484"/>
      <c r="G330" s="126">
        <f>SUM(G317:G329)</f>
        <v>0</v>
      </c>
    </row>
    <row r="331" spans="1:7" x14ac:dyDescent="0.2">
      <c r="B331" s="412"/>
      <c r="C331" s="73"/>
      <c r="D331" s="82"/>
      <c r="E331" s="82"/>
      <c r="F331" s="397"/>
      <c r="G331" s="127"/>
    </row>
    <row r="332" spans="1:7" ht="15" x14ac:dyDescent="0.25">
      <c r="G332" s="429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style="482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4521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491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4919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I8" s="467"/>
      <c r="L8" s="292"/>
    </row>
    <row r="9" spans="2:46" s="291" customFormat="1" ht="16.5" hidden="1" customHeight="1" x14ac:dyDescent="0.2">
      <c r="B9" s="292"/>
      <c r="E9" s="663" t="s">
        <v>3021</v>
      </c>
      <c r="F9" s="664"/>
      <c r="G9" s="664"/>
      <c r="H9" s="664"/>
      <c r="I9" s="467"/>
      <c r="L9" s="292"/>
    </row>
    <row r="10" spans="2:46" s="291" customFormat="1" ht="12.75" hidden="1" x14ac:dyDescent="0.2">
      <c r="B10" s="292"/>
      <c r="I10" s="467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492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492" t="s">
        <v>3660</v>
      </c>
      <c r="J12" s="294" t="s">
        <v>4920</v>
      </c>
      <c r="L12" s="292"/>
    </row>
    <row r="13" spans="2:46" s="291" customFormat="1" ht="10.9" hidden="1" customHeight="1" x14ac:dyDescent="0.2">
      <c r="B13" s="292"/>
      <c r="I13" s="467"/>
      <c r="L13" s="292"/>
    </row>
    <row r="14" spans="2:46" s="291" customFormat="1" ht="12" hidden="1" customHeight="1" x14ac:dyDescent="0.2">
      <c r="B14" s="292"/>
      <c r="D14" s="290" t="s">
        <v>3661</v>
      </c>
      <c r="I14" s="492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492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I16" s="467"/>
      <c r="L16" s="292"/>
    </row>
    <row r="17" spans="2:12" s="291" customFormat="1" ht="12" hidden="1" customHeight="1" x14ac:dyDescent="0.2">
      <c r="B17" s="292"/>
      <c r="D17" s="290" t="s">
        <v>9</v>
      </c>
      <c r="I17" s="492" t="s">
        <v>3662</v>
      </c>
      <c r="J17" s="293" t="s">
        <v>771</v>
      </c>
      <c r="L17" s="292"/>
    </row>
    <row r="18" spans="2:12" s="291" customFormat="1" ht="18" hidden="1" customHeight="1" x14ac:dyDescent="0.2">
      <c r="B18" s="292"/>
      <c r="E18" s="670" t="s">
        <v>513</v>
      </c>
      <c r="F18" s="670"/>
      <c r="G18" s="670"/>
      <c r="H18" s="670"/>
      <c r="I18" s="492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I19" s="467"/>
      <c r="L19" s="292"/>
    </row>
    <row r="20" spans="2:12" s="291" customFormat="1" ht="12" hidden="1" customHeight="1" x14ac:dyDescent="0.2">
      <c r="B20" s="292"/>
      <c r="D20" s="290" t="s">
        <v>8</v>
      </c>
      <c r="I20" s="492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492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I22" s="467"/>
      <c r="L22" s="292"/>
    </row>
    <row r="23" spans="2:12" s="291" customFormat="1" ht="12" hidden="1" customHeight="1" x14ac:dyDescent="0.2">
      <c r="B23" s="292"/>
      <c r="D23" s="290" t="s">
        <v>3663</v>
      </c>
      <c r="I23" s="492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492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I25" s="467"/>
      <c r="L25" s="292"/>
    </row>
    <row r="26" spans="2:12" s="291" customFormat="1" ht="12" hidden="1" customHeight="1" x14ac:dyDescent="0.2">
      <c r="B26" s="292"/>
      <c r="D26" s="290" t="s">
        <v>3664</v>
      </c>
      <c r="I26" s="467"/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I27" s="493"/>
      <c r="L27" s="296"/>
    </row>
    <row r="28" spans="2:12" s="291" customFormat="1" ht="7.15" hidden="1" customHeight="1" x14ac:dyDescent="0.2">
      <c r="B28" s="292"/>
      <c r="I28" s="467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494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I30" s="467"/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494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495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ROUND((SUM(BE121:BE211)),  2)</f>
        <v>0</v>
      </c>
      <c r="I33" s="496">
        <v>0.21</v>
      </c>
      <c r="J33" s="303">
        <f>ROUND(((SUM(BE121:BE211))*I33),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ROUND((SUM(BF121:BF211)),  2)</f>
        <v>0</v>
      </c>
      <c r="I34" s="496">
        <v>0.15</v>
      </c>
      <c r="J34" s="303">
        <f>ROUND(((SUM(BF121:BF211))*I34),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ROUND((SUM(BG121:BG211)),  2)</f>
        <v>0</v>
      </c>
      <c r="I35" s="496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ROUND((SUM(BH121:BH211)),  2)</f>
        <v>0</v>
      </c>
      <c r="I36" s="496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ROUND((SUM(BI121:BI211)),  2)</f>
        <v>0</v>
      </c>
      <c r="I37" s="496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I38" s="467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49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I40" s="467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498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499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4117</v>
      </c>
      <c r="H65" s="376"/>
      <c r="I65" s="498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499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500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501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I82" s="467"/>
      <c r="L82" s="292"/>
    </row>
    <row r="83" spans="2:47" s="291" customFormat="1" ht="7.15" hidden="1" customHeight="1" x14ac:dyDescent="0.2">
      <c r="B83" s="292"/>
      <c r="I83" s="467"/>
      <c r="L83" s="292"/>
    </row>
    <row r="84" spans="2:47" s="291" customFormat="1" ht="12" hidden="1" customHeight="1" x14ac:dyDescent="0.2">
      <c r="B84" s="292"/>
      <c r="C84" s="290" t="s">
        <v>2</v>
      </c>
      <c r="I84" s="467"/>
      <c r="L84" s="292"/>
    </row>
    <row r="85" spans="2:47" s="291" customFormat="1" ht="16.5" hidden="1" customHeight="1" x14ac:dyDescent="0.2">
      <c r="B85" s="292"/>
      <c r="E85" s="665" t="str">
        <f>E7</f>
        <v>CTIV Kyjov - SO03 Přístavba</v>
      </c>
      <c r="F85" s="666"/>
      <c r="G85" s="666"/>
      <c r="H85" s="666"/>
      <c r="I85" s="467"/>
      <c r="L85" s="292"/>
    </row>
    <row r="86" spans="2:47" s="291" customFormat="1" ht="12" hidden="1" customHeight="1" x14ac:dyDescent="0.2">
      <c r="B86" s="292"/>
      <c r="C86" s="290" t="s">
        <v>3655</v>
      </c>
      <c r="I86" s="467"/>
      <c r="L86" s="292"/>
    </row>
    <row r="87" spans="2:47" s="291" customFormat="1" ht="16.5" hidden="1" customHeight="1" x14ac:dyDescent="0.2">
      <c r="B87" s="292"/>
      <c r="E87" s="663" t="str">
        <f>E9</f>
        <v>D.103.08 - Vzduchotechnika</v>
      </c>
      <c r="F87" s="664"/>
      <c r="G87" s="664"/>
      <c r="H87" s="664"/>
      <c r="I87" s="467"/>
      <c r="L87" s="292"/>
    </row>
    <row r="88" spans="2:47" s="291" customFormat="1" ht="7.15" hidden="1" customHeight="1" x14ac:dyDescent="0.2">
      <c r="B88" s="292"/>
      <c r="I88" s="467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492" t="s">
        <v>3660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I90" s="467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492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492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I93" s="467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502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I95" s="467"/>
      <c r="L95" s="292"/>
    </row>
    <row r="96" spans="2:47" s="291" customFormat="1" ht="22.9" hidden="1" customHeight="1" x14ac:dyDescent="0.2">
      <c r="B96" s="292"/>
      <c r="C96" s="318" t="s">
        <v>4118</v>
      </c>
      <c r="I96" s="467"/>
      <c r="J96" s="300">
        <f>J121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503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3680</v>
      </c>
      <c r="E98" s="327"/>
      <c r="F98" s="327"/>
      <c r="G98" s="327"/>
      <c r="H98" s="327"/>
      <c r="I98" s="504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3682</v>
      </c>
      <c r="E99" s="327"/>
      <c r="F99" s="327"/>
      <c r="G99" s="327"/>
      <c r="H99" s="327"/>
      <c r="I99" s="504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3684</v>
      </c>
      <c r="E100" s="322"/>
      <c r="F100" s="322"/>
      <c r="G100" s="322"/>
      <c r="H100" s="322"/>
      <c r="I100" s="503"/>
      <c r="J100" s="323">
        <f>J140</f>
        <v>0</v>
      </c>
      <c r="L100" s="320"/>
    </row>
    <row r="101" spans="2:12" s="324" customFormat="1" ht="19.899999999999999" hidden="1" customHeight="1" x14ac:dyDescent="0.2">
      <c r="B101" s="325"/>
      <c r="D101" s="326" t="s">
        <v>4016</v>
      </c>
      <c r="E101" s="327"/>
      <c r="F101" s="327"/>
      <c r="G101" s="327"/>
      <c r="H101" s="327"/>
      <c r="I101" s="504"/>
      <c r="J101" s="328">
        <f>J141</f>
        <v>0</v>
      </c>
      <c r="L101" s="325"/>
    </row>
    <row r="102" spans="2:12" s="291" customFormat="1" ht="21.75" hidden="1" customHeight="1" x14ac:dyDescent="0.2">
      <c r="B102" s="292"/>
      <c r="I102" s="467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500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501"/>
      <c r="J107" s="315"/>
      <c r="K107" s="315"/>
      <c r="L107" s="292"/>
    </row>
    <row r="108" spans="2:12" s="291" customFormat="1" ht="25.15" customHeight="1" x14ac:dyDescent="0.2">
      <c r="B108" s="292"/>
      <c r="C108" s="288" t="s">
        <v>3691</v>
      </c>
      <c r="I108" s="467"/>
      <c r="L108" s="292"/>
    </row>
    <row r="109" spans="2:12" s="291" customFormat="1" ht="7.15" customHeight="1" x14ac:dyDescent="0.2">
      <c r="B109" s="292"/>
      <c r="I109" s="467"/>
      <c r="L109" s="292"/>
    </row>
    <row r="110" spans="2:12" s="291" customFormat="1" ht="12" customHeight="1" x14ac:dyDescent="0.2">
      <c r="B110" s="292"/>
      <c r="C110" s="290" t="s">
        <v>2</v>
      </c>
      <c r="I110" s="467"/>
      <c r="L110" s="292"/>
    </row>
    <row r="111" spans="2:12" s="291" customFormat="1" ht="16.5" customHeight="1" x14ac:dyDescent="0.2">
      <c r="B111" s="292"/>
      <c r="E111" s="665" t="str">
        <f>E7</f>
        <v>CTIV Kyjov - SO03 Přístavba</v>
      </c>
      <c r="F111" s="666"/>
      <c r="G111" s="666"/>
      <c r="H111" s="666"/>
      <c r="I111" s="467"/>
      <c r="L111" s="292"/>
    </row>
    <row r="112" spans="2:12" s="291" customFormat="1" ht="12" customHeight="1" x14ac:dyDescent="0.2">
      <c r="B112" s="292"/>
      <c r="C112" s="290" t="s">
        <v>3655</v>
      </c>
      <c r="I112" s="467"/>
      <c r="L112" s="292"/>
    </row>
    <row r="113" spans="2:65" s="291" customFormat="1" ht="16.5" customHeight="1" x14ac:dyDescent="0.2">
      <c r="B113" s="292"/>
      <c r="E113" s="663" t="str">
        <f>E9</f>
        <v>D.103.08 - Vzduchotechnika</v>
      </c>
      <c r="F113" s="664"/>
      <c r="G113" s="664"/>
      <c r="H113" s="664"/>
      <c r="I113" s="467"/>
      <c r="L113" s="292"/>
    </row>
    <row r="114" spans="2:65" s="291" customFormat="1" ht="7.15" customHeight="1" x14ac:dyDescent="0.2">
      <c r="B114" s="292"/>
      <c r="I114" s="467"/>
      <c r="L114" s="292"/>
    </row>
    <row r="115" spans="2:65" s="291" customFormat="1" ht="12" customHeight="1" x14ac:dyDescent="0.2">
      <c r="B115" s="292"/>
      <c r="C115" s="290" t="s">
        <v>3659</v>
      </c>
      <c r="F115" s="293" t="str">
        <f>F12</f>
        <v xml:space="preserve"> </v>
      </c>
      <c r="I115" s="492" t="s">
        <v>3660</v>
      </c>
      <c r="J115" s="294" t="str">
        <f>IF(J12="","",J12)</f>
        <v>11. 12. 2023</v>
      </c>
      <c r="L115" s="292"/>
    </row>
    <row r="116" spans="2:65" s="291" customFormat="1" ht="7.15" customHeight="1" x14ac:dyDescent="0.2">
      <c r="B116" s="292"/>
      <c r="I116" s="467"/>
      <c r="L116" s="292"/>
    </row>
    <row r="117" spans="2:65" s="291" customFormat="1" ht="15.4" customHeight="1" x14ac:dyDescent="0.2">
      <c r="B117" s="292"/>
      <c r="C117" s="290" t="s">
        <v>3661</v>
      </c>
      <c r="F117" s="293" t="str">
        <f>E15</f>
        <v xml:space="preserve"> </v>
      </c>
      <c r="I117" s="492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492" t="s">
        <v>3663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I119" s="467"/>
      <c r="L119" s="292"/>
    </row>
    <row r="120" spans="2:65" s="329" customFormat="1" ht="29.25" customHeight="1" x14ac:dyDescent="0.2">
      <c r="B120" s="330"/>
      <c r="C120" s="331" t="s">
        <v>3692</v>
      </c>
      <c r="D120" s="332" t="s">
        <v>3693</v>
      </c>
      <c r="E120" s="332" t="s">
        <v>3694</v>
      </c>
      <c r="F120" s="332" t="s">
        <v>1646</v>
      </c>
      <c r="G120" s="332" t="s">
        <v>94</v>
      </c>
      <c r="H120" s="332" t="s">
        <v>95</v>
      </c>
      <c r="I120" s="505" t="s">
        <v>3695</v>
      </c>
      <c r="J120" s="333" t="s">
        <v>3675</v>
      </c>
      <c r="K120" s="378" t="s">
        <v>512</v>
      </c>
      <c r="L120" s="330"/>
      <c r="M120" s="334" t="s">
        <v>771</v>
      </c>
      <c r="N120" s="335" t="s">
        <v>109</v>
      </c>
      <c r="O120" s="335" t="s">
        <v>3696</v>
      </c>
      <c r="P120" s="335" t="s">
        <v>3697</v>
      </c>
      <c r="Q120" s="335" t="s">
        <v>3698</v>
      </c>
      <c r="R120" s="335" t="s">
        <v>3699</v>
      </c>
      <c r="S120" s="335" t="s">
        <v>3700</v>
      </c>
      <c r="T120" s="335" t="s">
        <v>3701</v>
      </c>
      <c r="U120" s="336" t="s">
        <v>120</v>
      </c>
    </row>
    <row r="121" spans="2:65" s="291" customFormat="1" ht="22.9" customHeight="1" x14ac:dyDescent="0.25">
      <c r="B121" s="292"/>
      <c r="C121" s="337" t="s">
        <v>2871</v>
      </c>
      <c r="I121" s="467"/>
      <c r="J121" s="338">
        <f>BK121</f>
        <v>0</v>
      </c>
      <c r="L121" s="292"/>
      <c r="M121" s="339"/>
      <c r="N121" s="298"/>
      <c r="O121" s="298"/>
      <c r="P121" s="340">
        <f>P122+P140</f>
        <v>266.46799999999996</v>
      </c>
      <c r="Q121" s="298"/>
      <c r="R121" s="340">
        <f>R122+R140</f>
        <v>1.5410000000000001</v>
      </c>
      <c r="S121" s="298"/>
      <c r="T121" s="340">
        <f>T122+T140</f>
        <v>1.252</v>
      </c>
      <c r="U121" s="379"/>
      <c r="AT121" s="284" t="s">
        <v>514</v>
      </c>
      <c r="AU121" s="284" t="s">
        <v>2872</v>
      </c>
      <c r="BK121" s="342">
        <f>BK122+BK140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I122" s="468"/>
      <c r="J122" s="347">
        <f>BK122</f>
        <v>0</v>
      </c>
      <c r="L122" s="344"/>
      <c r="M122" s="348"/>
      <c r="P122" s="349">
        <f>P123+P127</f>
        <v>88.074000000000012</v>
      </c>
      <c r="R122" s="349">
        <f>R123+R127</f>
        <v>0.24</v>
      </c>
      <c r="T122" s="349">
        <f>T123+T127</f>
        <v>1.252</v>
      </c>
      <c r="U122" s="380"/>
      <c r="AR122" s="345" t="s">
        <v>45</v>
      </c>
      <c r="AT122" s="351" t="s">
        <v>514</v>
      </c>
      <c r="AU122" s="351" t="s">
        <v>2873</v>
      </c>
      <c r="AY122" s="345" t="s">
        <v>2874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I123" s="468"/>
      <c r="J123" s="354">
        <f>BK123</f>
        <v>0</v>
      </c>
      <c r="L123" s="344"/>
      <c r="M123" s="348"/>
      <c r="P123" s="349">
        <f>SUM(P124:P126)</f>
        <v>59.2</v>
      </c>
      <c r="R123" s="349">
        <f>SUM(R124:R126)</f>
        <v>0.24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2874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160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2877</v>
      </c>
      <c r="O124" s="359">
        <v>0.37</v>
      </c>
      <c r="P124" s="359">
        <f>O124*H124</f>
        <v>59.2</v>
      </c>
      <c r="Q124" s="359">
        <v>1.5E-3</v>
      </c>
      <c r="R124" s="359">
        <f>Q124*H124</f>
        <v>0.24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2874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4522</v>
      </c>
    </row>
    <row r="125" spans="2:65" s="291" customFormat="1" ht="19.5" x14ac:dyDescent="0.2">
      <c r="B125" s="292"/>
      <c r="D125" s="509" t="s">
        <v>3004</v>
      </c>
      <c r="F125" s="510" t="s">
        <v>1002</v>
      </c>
      <c r="I125" s="467"/>
      <c r="L125" s="292"/>
      <c r="M125" s="363"/>
      <c r="U125" s="364"/>
      <c r="AT125" s="284" t="s">
        <v>3004</v>
      </c>
      <c r="AU125" s="284" t="s">
        <v>47</v>
      </c>
    </row>
    <row r="126" spans="2:65" s="291" customFormat="1" ht="12.75" x14ac:dyDescent="0.2">
      <c r="B126" s="292"/>
      <c r="D126" s="458" t="s">
        <v>3704</v>
      </c>
      <c r="F126" s="459" t="s">
        <v>4018</v>
      </c>
      <c r="I126" s="467"/>
      <c r="L126" s="292"/>
      <c r="M126" s="363"/>
      <c r="U126" s="364"/>
      <c r="AT126" s="284" t="s">
        <v>3704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SUM(P128:P139)</f>
        <v>28.874000000000002</v>
      </c>
      <c r="R127" s="349">
        <f>SUM(R128:R139)</f>
        <v>0</v>
      </c>
      <c r="T127" s="349">
        <f>SUM(T128:T139)</f>
        <v>1.252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2874</v>
      </c>
      <c r="BK127" s="352">
        <f>SUM(BK128:BK139)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34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2877</v>
      </c>
      <c r="O128" s="359">
        <v>0.16</v>
      </c>
      <c r="P128" s="359">
        <f>O128*H128</f>
        <v>5.44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0.13600000000000001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4523</v>
      </c>
    </row>
    <row r="129" spans="2:65" s="291" customFormat="1" ht="29.25" x14ac:dyDescent="0.2">
      <c r="B129" s="292"/>
      <c r="D129" s="509" t="s">
        <v>3004</v>
      </c>
      <c r="F129" s="510" t="s">
        <v>1004</v>
      </c>
      <c r="I129" s="467"/>
      <c r="L129" s="292"/>
      <c r="M129" s="363"/>
      <c r="U129" s="364"/>
      <c r="AT129" s="284" t="s">
        <v>3004</v>
      </c>
      <c r="AU129" s="284" t="s">
        <v>47</v>
      </c>
    </row>
    <row r="130" spans="2:65" s="291" customFormat="1" ht="12.75" x14ac:dyDescent="0.2">
      <c r="B130" s="292"/>
      <c r="D130" s="458" t="s">
        <v>3704</v>
      </c>
      <c r="F130" s="459" t="s">
        <v>4020</v>
      </c>
      <c r="I130" s="467"/>
      <c r="L130" s="292"/>
      <c r="M130" s="363"/>
      <c r="U130" s="364"/>
      <c r="AT130" s="284" t="s">
        <v>3704</v>
      </c>
      <c r="AU130" s="284" t="s">
        <v>47</v>
      </c>
    </row>
    <row r="131" spans="2:65" s="291" customFormat="1" ht="24.4" customHeight="1" x14ac:dyDescent="0.2">
      <c r="B131" s="292"/>
      <c r="C131" s="453" t="s">
        <v>51</v>
      </c>
      <c r="D131" s="453" t="s">
        <v>516</v>
      </c>
      <c r="E131" s="454" t="s">
        <v>1783</v>
      </c>
      <c r="F131" s="455" t="s">
        <v>1784</v>
      </c>
      <c r="G131" s="456" t="s">
        <v>99</v>
      </c>
      <c r="H131" s="457">
        <v>23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2877</v>
      </c>
      <c r="O131" s="359">
        <v>0.61399999999999999</v>
      </c>
      <c r="P131" s="359">
        <f>O131*H131</f>
        <v>14.122</v>
      </c>
      <c r="Q131" s="359">
        <v>0</v>
      </c>
      <c r="R131" s="359">
        <f>Q131*H131</f>
        <v>0</v>
      </c>
      <c r="S131" s="359">
        <v>1.2E-2</v>
      </c>
      <c r="T131" s="359">
        <f>S131*H131</f>
        <v>0.27600000000000002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4524</v>
      </c>
    </row>
    <row r="132" spans="2:65" s="291" customFormat="1" ht="29.25" x14ac:dyDescent="0.2">
      <c r="B132" s="292"/>
      <c r="D132" s="509" t="s">
        <v>3004</v>
      </c>
      <c r="F132" s="510" t="s">
        <v>4297</v>
      </c>
      <c r="I132" s="467"/>
      <c r="L132" s="292"/>
      <c r="M132" s="363"/>
      <c r="U132" s="364"/>
      <c r="AT132" s="284" t="s">
        <v>3004</v>
      </c>
      <c r="AU132" s="284" t="s">
        <v>47</v>
      </c>
    </row>
    <row r="133" spans="2:65" s="291" customFormat="1" ht="12.75" x14ac:dyDescent="0.2">
      <c r="B133" s="292"/>
      <c r="D133" s="458" t="s">
        <v>3704</v>
      </c>
      <c r="F133" s="459" t="s">
        <v>4298</v>
      </c>
      <c r="I133" s="467"/>
      <c r="L133" s="292"/>
      <c r="M133" s="363"/>
      <c r="U133" s="364"/>
      <c r="AT133" s="284" t="s">
        <v>3704</v>
      </c>
      <c r="AU133" s="284" t="s">
        <v>47</v>
      </c>
    </row>
    <row r="134" spans="2:65" s="291" customFormat="1" ht="24.4" customHeight="1" x14ac:dyDescent="0.2">
      <c r="B134" s="292"/>
      <c r="C134" s="453" t="s">
        <v>4170</v>
      </c>
      <c r="D134" s="453" t="s">
        <v>516</v>
      </c>
      <c r="E134" s="454" t="s">
        <v>1005</v>
      </c>
      <c r="F134" s="455" t="s">
        <v>2036</v>
      </c>
      <c r="G134" s="456" t="s">
        <v>99</v>
      </c>
      <c r="H134" s="457">
        <v>4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2877</v>
      </c>
      <c r="O134" s="359">
        <v>0.21299999999999999</v>
      </c>
      <c r="P134" s="359">
        <f>O134*H134</f>
        <v>0.85199999999999998</v>
      </c>
      <c r="Q134" s="359">
        <v>0</v>
      </c>
      <c r="R134" s="359">
        <f>Q134*H134</f>
        <v>0</v>
      </c>
      <c r="S134" s="359">
        <v>2.5000000000000001E-2</v>
      </c>
      <c r="T134" s="359">
        <f>S134*H134</f>
        <v>0.1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4525</v>
      </c>
    </row>
    <row r="135" spans="2:65" s="291" customFormat="1" ht="29.25" x14ac:dyDescent="0.2">
      <c r="B135" s="292"/>
      <c r="D135" s="509" t="s">
        <v>3004</v>
      </c>
      <c r="F135" s="510" t="s">
        <v>1006</v>
      </c>
      <c r="I135" s="467"/>
      <c r="L135" s="292"/>
      <c r="M135" s="363"/>
      <c r="U135" s="364"/>
      <c r="AT135" s="284" t="s">
        <v>3004</v>
      </c>
      <c r="AU135" s="284" t="s">
        <v>47</v>
      </c>
    </row>
    <row r="136" spans="2:65" s="291" customFormat="1" ht="12.75" x14ac:dyDescent="0.2">
      <c r="B136" s="292"/>
      <c r="D136" s="458" t="s">
        <v>3704</v>
      </c>
      <c r="F136" s="459" t="s">
        <v>4466</v>
      </c>
      <c r="I136" s="467"/>
      <c r="L136" s="292"/>
      <c r="M136" s="363"/>
      <c r="U136" s="364"/>
      <c r="AT136" s="284" t="s">
        <v>3704</v>
      </c>
      <c r="AU136" s="284" t="s">
        <v>47</v>
      </c>
    </row>
    <row r="137" spans="2:65" s="291" customFormat="1" ht="24.4" customHeight="1" x14ac:dyDescent="0.2">
      <c r="B137" s="292"/>
      <c r="C137" s="453" t="s">
        <v>4172</v>
      </c>
      <c r="D137" s="453" t="s">
        <v>516</v>
      </c>
      <c r="E137" s="454" t="s">
        <v>1720</v>
      </c>
      <c r="F137" s="455" t="s">
        <v>1721</v>
      </c>
      <c r="G137" s="456" t="s">
        <v>99</v>
      </c>
      <c r="H137" s="457">
        <v>10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2877</v>
      </c>
      <c r="O137" s="359">
        <v>0.84599999999999997</v>
      </c>
      <c r="P137" s="359">
        <f>O137*H137</f>
        <v>8.4599999999999991</v>
      </c>
      <c r="Q137" s="359">
        <v>0</v>
      </c>
      <c r="R137" s="359">
        <f>Q137*H137</f>
        <v>0</v>
      </c>
      <c r="S137" s="359">
        <v>7.3999999999999996E-2</v>
      </c>
      <c r="T137" s="359">
        <f>S137*H137</f>
        <v>0.74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2874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4526</v>
      </c>
    </row>
    <row r="138" spans="2:65" s="291" customFormat="1" ht="29.25" x14ac:dyDescent="0.2">
      <c r="B138" s="292"/>
      <c r="D138" s="509" t="s">
        <v>3004</v>
      </c>
      <c r="F138" s="510" t="s">
        <v>4224</v>
      </c>
      <c r="I138" s="467"/>
      <c r="L138" s="292"/>
      <c r="M138" s="363"/>
      <c r="U138" s="364"/>
      <c r="AT138" s="284" t="s">
        <v>3004</v>
      </c>
      <c r="AU138" s="284" t="s">
        <v>47</v>
      </c>
    </row>
    <row r="139" spans="2:65" s="291" customFormat="1" ht="12.75" x14ac:dyDescent="0.2">
      <c r="B139" s="292"/>
      <c r="D139" s="458" t="s">
        <v>3704</v>
      </c>
      <c r="F139" s="459" t="s">
        <v>4225</v>
      </c>
      <c r="I139" s="467"/>
      <c r="L139" s="292"/>
      <c r="M139" s="363"/>
      <c r="U139" s="364"/>
      <c r="AT139" s="284" t="s">
        <v>3704</v>
      </c>
      <c r="AU139" s="284" t="s">
        <v>47</v>
      </c>
    </row>
    <row r="140" spans="2:65" s="343" customFormat="1" ht="25.9" customHeight="1" x14ac:dyDescent="0.2">
      <c r="B140" s="344"/>
      <c r="D140" s="345" t="s">
        <v>514</v>
      </c>
      <c r="E140" s="346" t="s">
        <v>14</v>
      </c>
      <c r="F140" s="346" t="s">
        <v>547</v>
      </c>
      <c r="I140" s="468"/>
      <c r="J140" s="347">
        <f>BK140</f>
        <v>0</v>
      </c>
      <c r="L140" s="344"/>
      <c r="M140" s="348"/>
      <c r="P140" s="349">
        <f>P141</f>
        <v>178.39399999999998</v>
      </c>
      <c r="R140" s="349">
        <f>R141</f>
        <v>1.3010000000000002</v>
      </c>
      <c r="T140" s="349">
        <f>T141</f>
        <v>0</v>
      </c>
      <c r="U140" s="380"/>
      <c r="AR140" s="345" t="s">
        <v>47</v>
      </c>
      <c r="AT140" s="351" t="s">
        <v>514</v>
      </c>
      <c r="AU140" s="351" t="s">
        <v>2873</v>
      </c>
      <c r="AY140" s="345" t="s">
        <v>2874</v>
      </c>
      <c r="BK140" s="352">
        <f>BK141</f>
        <v>0</v>
      </c>
    </row>
    <row r="141" spans="2:65" s="343" customFormat="1" ht="22.9" customHeight="1" x14ac:dyDescent="0.2">
      <c r="B141" s="344"/>
      <c r="D141" s="345" t="s">
        <v>514</v>
      </c>
      <c r="E141" s="353" t="s">
        <v>1009</v>
      </c>
      <c r="F141" s="353" t="s">
        <v>1010</v>
      </c>
      <c r="I141" s="468"/>
      <c r="J141" s="354">
        <f>BK141</f>
        <v>0</v>
      </c>
      <c r="L141" s="344"/>
      <c r="M141" s="348"/>
      <c r="P141" s="349">
        <f>SUM(P142:P211)</f>
        <v>178.39399999999998</v>
      </c>
      <c r="R141" s="349">
        <f>SUM(R142:R211)</f>
        <v>1.3010000000000002</v>
      </c>
      <c r="T141" s="349">
        <f>SUM(T142:T211)</f>
        <v>0</v>
      </c>
      <c r="U141" s="380"/>
      <c r="AR141" s="345" t="s">
        <v>47</v>
      </c>
      <c r="AT141" s="351" t="s">
        <v>514</v>
      </c>
      <c r="AU141" s="351" t="s">
        <v>45</v>
      </c>
      <c r="AY141" s="345" t="s">
        <v>2874</v>
      </c>
      <c r="BK141" s="352">
        <f>SUM(BK142:BK211)</f>
        <v>0</v>
      </c>
    </row>
    <row r="142" spans="2:65" s="291" customFormat="1" ht="24.4" customHeight="1" x14ac:dyDescent="0.2">
      <c r="B142" s="292"/>
      <c r="C142" s="453" t="s">
        <v>527</v>
      </c>
      <c r="D142" s="453" t="s">
        <v>516</v>
      </c>
      <c r="E142" s="454" t="s">
        <v>1789</v>
      </c>
      <c r="F142" s="455" t="s">
        <v>1790</v>
      </c>
      <c r="G142" s="456" t="s">
        <v>99</v>
      </c>
      <c r="H142" s="457">
        <v>4</v>
      </c>
      <c r="I142" s="356"/>
      <c r="J142" s="465">
        <f>ROUND(I142*H142,2)</f>
        <v>0</v>
      </c>
      <c r="K142" s="381"/>
      <c r="L142" s="292"/>
      <c r="M142" s="357" t="s">
        <v>771</v>
      </c>
      <c r="N142" s="358" t="s">
        <v>2877</v>
      </c>
      <c r="O142" s="359">
        <v>0.48299999999999998</v>
      </c>
      <c r="P142" s="359">
        <f>O142*H142</f>
        <v>1.9319999999999999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2222</v>
      </c>
      <c r="AT142" s="361" t="s">
        <v>516</v>
      </c>
      <c r="AU142" s="361" t="s">
        <v>47</v>
      </c>
      <c r="AY142" s="284" t="s">
        <v>2874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2222</v>
      </c>
      <c r="BM142" s="361" t="s">
        <v>4527</v>
      </c>
    </row>
    <row r="143" spans="2:65" s="291" customFormat="1" ht="19.5" x14ac:dyDescent="0.2">
      <c r="B143" s="292"/>
      <c r="D143" s="509" t="s">
        <v>3004</v>
      </c>
      <c r="F143" s="510" t="s">
        <v>4307</v>
      </c>
      <c r="I143" s="467"/>
      <c r="L143" s="292"/>
      <c r="M143" s="363"/>
      <c r="U143" s="364"/>
      <c r="AT143" s="284" t="s">
        <v>3004</v>
      </c>
      <c r="AU143" s="284" t="s">
        <v>47</v>
      </c>
    </row>
    <row r="144" spans="2:65" s="291" customFormat="1" ht="12.75" x14ac:dyDescent="0.2">
      <c r="B144" s="292"/>
      <c r="D144" s="458" t="s">
        <v>3704</v>
      </c>
      <c r="F144" s="459" t="s">
        <v>4308</v>
      </c>
      <c r="I144" s="467"/>
      <c r="L144" s="292"/>
      <c r="M144" s="363"/>
      <c r="U144" s="364"/>
      <c r="AT144" s="284" t="s">
        <v>3704</v>
      </c>
      <c r="AU144" s="284" t="s">
        <v>47</v>
      </c>
    </row>
    <row r="145" spans="2:65" s="291" customFormat="1" ht="16.5" customHeight="1" x14ac:dyDescent="0.2">
      <c r="B145" s="292"/>
      <c r="C145" s="460" t="s">
        <v>57</v>
      </c>
      <c r="D145" s="460" t="s">
        <v>550</v>
      </c>
      <c r="E145" s="461" t="s">
        <v>1791</v>
      </c>
      <c r="F145" s="462" t="s">
        <v>1792</v>
      </c>
      <c r="G145" s="463" t="s">
        <v>99</v>
      </c>
      <c r="H145" s="464">
        <v>2</v>
      </c>
      <c r="I145" s="365"/>
      <c r="J145" s="466">
        <f>ROUND(I145*H145,2)</f>
        <v>0</v>
      </c>
      <c r="K145" s="383"/>
      <c r="L145" s="366"/>
      <c r="M145" s="367" t="s">
        <v>771</v>
      </c>
      <c r="N145" s="368" t="s">
        <v>2877</v>
      </c>
      <c r="O145" s="359">
        <v>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2918</v>
      </c>
      <c r="AT145" s="361" t="s">
        <v>550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2222</v>
      </c>
      <c r="BM145" s="361" t="s">
        <v>4528</v>
      </c>
    </row>
    <row r="146" spans="2:65" s="291" customFormat="1" ht="12.75" x14ac:dyDescent="0.2">
      <c r="B146" s="292"/>
      <c r="D146" s="509" t="s">
        <v>3004</v>
      </c>
      <c r="F146" s="510" t="s">
        <v>1792</v>
      </c>
      <c r="I146" s="467"/>
      <c r="L146" s="292"/>
      <c r="M146" s="363"/>
      <c r="U146" s="364"/>
      <c r="AT146" s="284" t="s">
        <v>3004</v>
      </c>
      <c r="AU146" s="284" t="s">
        <v>47</v>
      </c>
    </row>
    <row r="147" spans="2:65" s="291" customFormat="1" ht="16.5" customHeight="1" x14ac:dyDescent="0.2">
      <c r="B147" s="292"/>
      <c r="C147" s="460" t="s">
        <v>471</v>
      </c>
      <c r="D147" s="460" t="s">
        <v>550</v>
      </c>
      <c r="E147" s="461" t="s">
        <v>1793</v>
      </c>
      <c r="F147" s="462" t="s">
        <v>1794</v>
      </c>
      <c r="G147" s="463" t="s">
        <v>99</v>
      </c>
      <c r="H147" s="464">
        <v>2</v>
      </c>
      <c r="I147" s="365"/>
      <c r="J147" s="466">
        <f>ROUND(I147*H147,2)</f>
        <v>0</v>
      </c>
      <c r="K147" s="383"/>
      <c r="L147" s="366"/>
      <c r="M147" s="367" t="s">
        <v>771</v>
      </c>
      <c r="N147" s="368" t="s">
        <v>2877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2918</v>
      </c>
      <c r="AT147" s="361" t="s">
        <v>550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2222</v>
      </c>
      <c r="BM147" s="361" t="s">
        <v>4529</v>
      </c>
    </row>
    <row r="148" spans="2:65" s="291" customFormat="1" ht="12.75" x14ac:dyDescent="0.2">
      <c r="B148" s="292"/>
      <c r="D148" s="509" t="s">
        <v>3004</v>
      </c>
      <c r="F148" s="510" t="s">
        <v>1794</v>
      </c>
      <c r="I148" s="467"/>
      <c r="L148" s="292"/>
      <c r="M148" s="363"/>
      <c r="U148" s="364"/>
      <c r="AT148" s="284" t="s">
        <v>3004</v>
      </c>
      <c r="AU148" s="284" t="s">
        <v>47</v>
      </c>
    </row>
    <row r="149" spans="2:65" s="291" customFormat="1" ht="24.4" customHeight="1" x14ac:dyDescent="0.2">
      <c r="B149" s="292"/>
      <c r="C149" s="453" t="s">
        <v>3879</v>
      </c>
      <c r="D149" s="453" t="s">
        <v>516</v>
      </c>
      <c r="E149" s="454" t="s">
        <v>4530</v>
      </c>
      <c r="F149" s="455" t="s">
        <v>4531</v>
      </c>
      <c r="G149" s="456" t="s">
        <v>99</v>
      </c>
      <c r="H149" s="457">
        <v>1</v>
      </c>
      <c r="I149" s="356"/>
      <c r="J149" s="465">
        <f>ROUND(I149*H149,2)</f>
        <v>0</v>
      </c>
      <c r="K149" s="381"/>
      <c r="L149" s="292"/>
      <c r="M149" s="357" t="s">
        <v>771</v>
      </c>
      <c r="N149" s="358" t="s">
        <v>2877</v>
      </c>
      <c r="O149" s="359">
        <v>0.55100000000000005</v>
      </c>
      <c r="P149" s="359">
        <f>O149*H149</f>
        <v>0.55100000000000005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2222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4532</v>
      </c>
    </row>
    <row r="150" spans="2:65" s="291" customFormat="1" ht="19.5" x14ac:dyDescent="0.2">
      <c r="B150" s="292"/>
      <c r="D150" s="509" t="s">
        <v>3004</v>
      </c>
      <c r="F150" s="510" t="s">
        <v>4533</v>
      </c>
      <c r="I150" s="467"/>
      <c r="L150" s="292"/>
      <c r="M150" s="363"/>
      <c r="U150" s="364"/>
      <c r="AT150" s="284" t="s">
        <v>3004</v>
      </c>
      <c r="AU150" s="284" t="s">
        <v>47</v>
      </c>
    </row>
    <row r="151" spans="2:65" s="291" customFormat="1" ht="12.75" x14ac:dyDescent="0.2">
      <c r="B151" s="292"/>
      <c r="D151" s="458" t="s">
        <v>3704</v>
      </c>
      <c r="F151" s="459" t="s">
        <v>4534</v>
      </c>
      <c r="I151" s="467"/>
      <c r="L151" s="292"/>
      <c r="M151" s="363"/>
      <c r="U151" s="364"/>
      <c r="AT151" s="284" t="s">
        <v>3704</v>
      </c>
      <c r="AU151" s="284" t="s">
        <v>47</v>
      </c>
    </row>
    <row r="152" spans="2:65" s="291" customFormat="1" ht="24.4" customHeight="1" x14ac:dyDescent="0.2">
      <c r="B152" s="292"/>
      <c r="C152" s="460" t="s">
        <v>4174</v>
      </c>
      <c r="D152" s="460" t="s">
        <v>550</v>
      </c>
      <c r="E152" s="461" t="s">
        <v>4535</v>
      </c>
      <c r="F152" s="462" t="s">
        <v>4536</v>
      </c>
      <c r="G152" s="463" t="s">
        <v>99</v>
      </c>
      <c r="H152" s="464">
        <v>1</v>
      </c>
      <c r="I152" s="365"/>
      <c r="J152" s="466">
        <f>ROUND(I152*H152,2)</f>
        <v>0</v>
      </c>
      <c r="K152" s="383"/>
      <c r="L152" s="366"/>
      <c r="M152" s="367" t="s">
        <v>771</v>
      </c>
      <c r="N152" s="368" t="s">
        <v>2877</v>
      </c>
      <c r="O152" s="359">
        <v>0</v>
      </c>
      <c r="P152" s="359">
        <f>O152*H152</f>
        <v>0</v>
      </c>
      <c r="Q152" s="359">
        <v>2E-3</v>
      </c>
      <c r="R152" s="359">
        <f>Q152*H152</f>
        <v>2E-3</v>
      </c>
      <c r="S152" s="359">
        <v>0</v>
      </c>
      <c r="T152" s="359">
        <f>S152*H152</f>
        <v>0</v>
      </c>
      <c r="U152" s="382" t="s">
        <v>771</v>
      </c>
      <c r="AR152" s="361" t="s">
        <v>2918</v>
      </c>
      <c r="AT152" s="361" t="s">
        <v>550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2222</v>
      </c>
      <c r="BM152" s="361" t="s">
        <v>4537</v>
      </c>
    </row>
    <row r="153" spans="2:65" s="291" customFormat="1" ht="19.5" x14ac:dyDescent="0.2">
      <c r="B153" s="292"/>
      <c r="D153" s="509" t="s">
        <v>3004</v>
      </c>
      <c r="F153" s="510" t="s">
        <v>4536</v>
      </c>
      <c r="I153" s="467"/>
      <c r="L153" s="292"/>
      <c r="M153" s="363"/>
      <c r="U153" s="364"/>
      <c r="AT153" s="284" t="s">
        <v>3004</v>
      </c>
      <c r="AU153" s="284" t="s">
        <v>47</v>
      </c>
    </row>
    <row r="154" spans="2:65" s="291" customFormat="1" ht="24.4" customHeight="1" x14ac:dyDescent="0.2">
      <c r="B154" s="292"/>
      <c r="C154" s="453" t="s">
        <v>2220</v>
      </c>
      <c r="D154" s="453" t="s">
        <v>516</v>
      </c>
      <c r="E154" s="454" t="s">
        <v>1799</v>
      </c>
      <c r="F154" s="455" t="s">
        <v>1800</v>
      </c>
      <c r="G154" s="456" t="s">
        <v>99</v>
      </c>
      <c r="H154" s="457">
        <v>5</v>
      </c>
      <c r="I154" s="356"/>
      <c r="J154" s="465">
        <f>ROUND(I154*H154,2)</f>
        <v>0</v>
      </c>
      <c r="K154" s="381"/>
      <c r="L154" s="292"/>
      <c r="M154" s="357" t="s">
        <v>771</v>
      </c>
      <c r="N154" s="358" t="s">
        <v>2877</v>
      </c>
      <c r="O154" s="359">
        <v>0.55000000000000004</v>
      </c>
      <c r="P154" s="359">
        <f>O154*H154</f>
        <v>2.75</v>
      </c>
      <c r="Q154" s="359">
        <v>0</v>
      </c>
      <c r="R154" s="359">
        <f>Q154*H154</f>
        <v>0</v>
      </c>
      <c r="S154" s="359">
        <v>0</v>
      </c>
      <c r="T154" s="359">
        <f>S154*H154</f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2874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2222</v>
      </c>
      <c r="BM154" s="361" t="s">
        <v>4538</v>
      </c>
    </row>
    <row r="155" spans="2:65" s="291" customFormat="1" ht="19.5" x14ac:dyDescent="0.2">
      <c r="B155" s="292"/>
      <c r="D155" s="509" t="s">
        <v>3004</v>
      </c>
      <c r="F155" s="510" t="s">
        <v>4316</v>
      </c>
      <c r="I155" s="467"/>
      <c r="L155" s="292"/>
      <c r="M155" s="363"/>
      <c r="U155" s="364"/>
      <c r="AT155" s="284" t="s">
        <v>3004</v>
      </c>
      <c r="AU155" s="284" t="s">
        <v>47</v>
      </c>
    </row>
    <row r="156" spans="2:65" s="291" customFormat="1" ht="12.75" x14ac:dyDescent="0.2">
      <c r="B156" s="292"/>
      <c r="D156" s="458" t="s">
        <v>3704</v>
      </c>
      <c r="F156" s="459" t="s">
        <v>4317</v>
      </c>
      <c r="I156" s="467"/>
      <c r="L156" s="292"/>
      <c r="M156" s="363"/>
      <c r="U156" s="364"/>
      <c r="AT156" s="284" t="s">
        <v>3704</v>
      </c>
      <c r="AU156" s="284" t="s">
        <v>47</v>
      </c>
    </row>
    <row r="157" spans="2:65" s="291" customFormat="1" ht="24.4" customHeight="1" x14ac:dyDescent="0.2">
      <c r="B157" s="292"/>
      <c r="C157" s="460" t="s">
        <v>2221</v>
      </c>
      <c r="D157" s="460" t="s">
        <v>550</v>
      </c>
      <c r="E157" s="461" t="s">
        <v>1801</v>
      </c>
      <c r="F157" s="462" t="s">
        <v>1802</v>
      </c>
      <c r="G157" s="463" t="s">
        <v>99</v>
      </c>
      <c r="H157" s="464">
        <v>3</v>
      </c>
      <c r="I157" s="365"/>
      <c r="J157" s="466">
        <f>ROUND(I157*H157,2)</f>
        <v>0</v>
      </c>
      <c r="K157" s="383"/>
      <c r="L157" s="366"/>
      <c r="M157" s="367" t="s">
        <v>771</v>
      </c>
      <c r="N157" s="368" t="s">
        <v>2877</v>
      </c>
      <c r="O157" s="359">
        <v>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2918</v>
      </c>
      <c r="AT157" s="361" t="s">
        <v>550</v>
      </c>
      <c r="AU157" s="361" t="s">
        <v>47</v>
      </c>
      <c r="AY157" s="284" t="s">
        <v>2874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4539</v>
      </c>
    </row>
    <row r="158" spans="2:65" s="291" customFormat="1" ht="19.5" x14ac:dyDescent="0.2">
      <c r="B158" s="292"/>
      <c r="D158" s="509" t="s">
        <v>3004</v>
      </c>
      <c r="F158" s="510" t="s">
        <v>1802</v>
      </c>
      <c r="I158" s="467"/>
      <c r="L158" s="292"/>
      <c r="M158" s="363"/>
      <c r="U158" s="364"/>
      <c r="AT158" s="284" t="s">
        <v>3004</v>
      </c>
      <c r="AU158" s="284" t="s">
        <v>47</v>
      </c>
    </row>
    <row r="159" spans="2:65" s="291" customFormat="1" ht="24.4" customHeight="1" x14ac:dyDescent="0.2">
      <c r="B159" s="292"/>
      <c r="C159" s="460" t="s">
        <v>2222</v>
      </c>
      <c r="D159" s="460" t="s">
        <v>550</v>
      </c>
      <c r="E159" s="461" t="s">
        <v>1805</v>
      </c>
      <c r="F159" s="462" t="s">
        <v>1806</v>
      </c>
      <c r="G159" s="463" t="s">
        <v>99</v>
      </c>
      <c r="H159" s="464">
        <v>2</v>
      </c>
      <c r="I159" s="365"/>
      <c r="J159" s="466">
        <f>ROUND(I159*H159,2)</f>
        <v>0</v>
      </c>
      <c r="K159" s="383"/>
      <c r="L159" s="366"/>
      <c r="M159" s="367" t="s">
        <v>771</v>
      </c>
      <c r="N159" s="368" t="s">
        <v>2877</v>
      </c>
      <c r="O159" s="359">
        <v>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2918</v>
      </c>
      <c r="AT159" s="361" t="s">
        <v>550</v>
      </c>
      <c r="AU159" s="361" t="s">
        <v>47</v>
      </c>
      <c r="AY159" s="284" t="s">
        <v>2874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2222</v>
      </c>
      <c r="BM159" s="361" t="s">
        <v>4540</v>
      </c>
    </row>
    <row r="160" spans="2:65" s="291" customFormat="1" ht="19.5" x14ac:dyDescent="0.2">
      <c r="B160" s="292"/>
      <c r="D160" s="509" t="s">
        <v>3004</v>
      </c>
      <c r="F160" s="510" t="s">
        <v>1806</v>
      </c>
      <c r="I160" s="467"/>
      <c r="L160" s="292"/>
      <c r="M160" s="363"/>
      <c r="U160" s="364"/>
      <c r="AT160" s="284" t="s">
        <v>3004</v>
      </c>
      <c r="AU160" s="284" t="s">
        <v>47</v>
      </c>
    </row>
    <row r="161" spans="2:65" s="291" customFormat="1" ht="21.75" customHeight="1" x14ac:dyDescent="0.2">
      <c r="B161" s="292"/>
      <c r="C161" s="453" t="s">
        <v>2223</v>
      </c>
      <c r="D161" s="453" t="s">
        <v>516</v>
      </c>
      <c r="E161" s="454" t="s">
        <v>1807</v>
      </c>
      <c r="F161" s="455" t="s">
        <v>1808</v>
      </c>
      <c r="G161" s="456" t="s">
        <v>99</v>
      </c>
      <c r="H161" s="457">
        <v>26</v>
      </c>
      <c r="I161" s="356"/>
      <c r="J161" s="465">
        <f>ROUND(I161*H161,2)</f>
        <v>0</v>
      </c>
      <c r="K161" s="381"/>
      <c r="L161" s="292"/>
      <c r="M161" s="357" t="s">
        <v>771</v>
      </c>
      <c r="N161" s="358" t="s">
        <v>2877</v>
      </c>
      <c r="O161" s="359">
        <v>0.42299999999999999</v>
      </c>
      <c r="P161" s="359">
        <f>O161*H161</f>
        <v>10.997999999999999</v>
      </c>
      <c r="Q161" s="359">
        <v>0</v>
      </c>
      <c r="R161" s="359">
        <f>Q161*H161</f>
        <v>0</v>
      </c>
      <c r="S161" s="359">
        <v>0</v>
      </c>
      <c r="T161" s="359">
        <f>S161*H161</f>
        <v>0</v>
      </c>
      <c r="U161" s="382" t="s">
        <v>771</v>
      </c>
      <c r="AR161" s="361" t="s">
        <v>2222</v>
      </c>
      <c r="AT161" s="361" t="s">
        <v>516</v>
      </c>
      <c r="AU161" s="361" t="s">
        <v>47</v>
      </c>
      <c r="AY161" s="284" t="s">
        <v>2874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4541</v>
      </c>
    </row>
    <row r="162" spans="2:65" s="291" customFormat="1" ht="19.5" x14ac:dyDescent="0.2">
      <c r="B162" s="292"/>
      <c r="D162" s="509" t="s">
        <v>3004</v>
      </c>
      <c r="F162" s="510" t="s">
        <v>4322</v>
      </c>
      <c r="I162" s="467"/>
      <c r="L162" s="292"/>
      <c r="M162" s="363"/>
      <c r="U162" s="364"/>
      <c r="AT162" s="284" t="s">
        <v>3004</v>
      </c>
      <c r="AU162" s="284" t="s">
        <v>47</v>
      </c>
    </row>
    <row r="163" spans="2:65" s="291" customFormat="1" ht="12.75" x14ac:dyDescent="0.2">
      <c r="B163" s="292"/>
      <c r="D163" s="458" t="s">
        <v>3704</v>
      </c>
      <c r="F163" s="459" t="s">
        <v>4323</v>
      </c>
      <c r="I163" s="467"/>
      <c r="L163" s="292"/>
      <c r="M163" s="363"/>
      <c r="U163" s="364"/>
      <c r="AT163" s="284" t="s">
        <v>3704</v>
      </c>
      <c r="AU163" s="284" t="s">
        <v>47</v>
      </c>
    </row>
    <row r="164" spans="2:65" s="291" customFormat="1" ht="24.4" customHeight="1" x14ac:dyDescent="0.2">
      <c r="B164" s="292"/>
      <c r="C164" s="460" t="s">
        <v>2224</v>
      </c>
      <c r="D164" s="460" t="s">
        <v>550</v>
      </c>
      <c r="E164" s="461" t="s">
        <v>1809</v>
      </c>
      <c r="F164" s="462" t="s">
        <v>1810</v>
      </c>
      <c r="G164" s="463" t="s">
        <v>99</v>
      </c>
      <c r="H164" s="464">
        <v>26</v>
      </c>
      <c r="I164" s="365"/>
      <c r="J164" s="466">
        <f>ROUND(I164*H164,2)</f>
        <v>0</v>
      </c>
      <c r="K164" s="383"/>
      <c r="L164" s="366"/>
      <c r="M164" s="367" t="s">
        <v>771</v>
      </c>
      <c r="N164" s="368" t="s">
        <v>2877</v>
      </c>
      <c r="O164" s="359">
        <v>0</v>
      </c>
      <c r="P164" s="359">
        <f>O164*H164</f>
        <v>0</v>
      </c>
      <c r="Q164" s="359">
        <v>2.0000000000000001E-4</v>
      </c>
      <c r="R164" s="359">
        <f>Q164*H164</f>
        <v>5.2000000000000006E-3</v>
      </c>
      <c r="S164" s="359">
        <v>0</v>
      </c>
      <c r="T164" s="359">
        <f>S164*H164</f>
        <v>0</v>
      </c>
      <c r="U164" s="382" t="s">
        <v>771</v>
      </c>
      <c r="AR164" s="361" t="s">
        <v>2918</v>
      </c>
      <c r="AT164" s="361" t="s">
        <v>550</v>
      </c>
      <c r="AU164" s="361" t="s">
        <v>47</v>
      </c>
      <c r="AY164" s="284" t="s">
        <v>2874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4542</v>
      </c>
    </row>
    <row r="165" spans="2:65" s="291" customFormat="1" ht="12.75" x14ac:dyDescent="0.2">
      <c r="B165" s="292"/>
      <c r="D165" s="509" t="s">
        <v>3004</v>
      </c>
      <c r="F165" s="510" t="s">
        <v>1810</v>
      </c>
      <c r="I165" s="467"/>
      <c r="L165" s="292"/>
      <c r="M165" s="363"/>
      <c r="U165" s="364"/>
      <c r="AT165" s="284" t="s">
        <v>3004</v>
      </c>
      <c r="AU165" s="284" t="s">
        <v>47</v>
      </c>
    </row>
    <row r="166" spans="2:65" s="291" customFormat="1" ht="24.4" customHeight="1" x14ac:dyDescent="0.2">
      <c r="B166" s="292"/>
      <c r="C166" s="453" t="s">
        <v>2225</v>
      </c>
      <c r="D166" s="453" t="s">
        <v>516</v>
      </c>
      <c r="E166" s="454" t="s">
        <v>1811</v>
      </c>
      <c r="F166" s="455" t="s">
        <v>1812</v>
      </c>
      <c r="G166" s="456" t="s">
        <v>99</v>
      </c>
      <c r="H166" s="457">
        <v>20</v>
      </c>
      <c r="I166" s="356"/>
      <c r="J166" s="465">
        <f>ROUND(I166*H166,2)</f>
        <v>0</v>
      </c>
      <c r="K166" s="381"/>
      <c r="L166" s="292"/>
      <c r="M166" s="357" t="s">
        <v>771</v>
      </c>
      <c r="N166" s="358" t="s">
        <v>2877</v>
      </c>
      <c r="O166" s="359">
        <v>1.0149999999999999</v>
      </c>
      <c r="P166" s="359">
        <f>O166*H166</f>
        <v>20.299999999999997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4543</v>
      </c>
    </row>
    <row r="167" spans="2:65" s="291" customFormat="1" ht="19.5" x14ac:dyDescent="0.2">
      <c r="B167" s="292"/>
      <c r="D167" s="509" t="s">
        <v>3004</v>
      </c>
      <c r="F167" s="510" t="s">
        <v>4326</v>
      </c>
      <c r="I167" s="467"/>
      <c r="L167" s="292"/>
      <c r="M167" s="363"/>
      <c r="U167" s="364"/>
      <c r="AT167" s="284" t="s">
        <v>3004</v>
      </c>
      <c r="AU167" s="284" t="s">
        <v>47</v>
      </c>
    </row>
    <row r="168" spans="2:65" s="291" customFormat="1" ht="12.75" x14ac:dyDescent="0.2">
      <c r="B168" s="292"/>
      <c r="D168" s="458" t="s">
        <v>3704</v>
      </c>
      <c r="F168" s="459" t="s">
        <v>4327</v>
      </c>
      <c r="I168" s="467"/>
      <c r="L168" s="292"/>
      <c r="M168" s="363"/>
      <c r="U168" s="364"/>
      <c r="AT168" s="284" t="s">
        <v>3704</v>
      </c>
      <c r="AU168" s="284" t="s">
        <v>47</v>
      </c>
    </row>
    <row r="169" spans="2:65" s="291" customFormat="1" ht="24.4" customHeight="1" x14ac:dyDescent="0.2">
      <c r="B169" s="292"/>
      <c r="C169" s="460" t="s">
        <v>2226</v>
      </c>
      <c r="D169" s="460" t="s">
        <v>550</v>
      </c>
      <c r="E169" s="461" t="s">
        <v>1813</v>
      </c>
      <c r="F169" s="462" t="s">
        <v>1814</v>
      </c>
      <c r="G169" s="463" t="s">
        <v>771</v>
      </c>
      <c r="H169" s="464">
        <v>20</v>
      </c>
      <c r="I169" s="365"/>
      <c r="J169" s="466">
        <f>ROUND(I169*H169,2)</f>
        <v>0</v>
      </c>
      <c r="K169" s="383"/>
      <c r="L169" s="366"/>
      <c r="M169" s="367" t="s">
        <v>771</v>
      </c>
      <c r="N169" s="368" t="s">
        <v>2877</v>
      </c>
      <c r="O169" s="359">
        <v>0</v>
      </c>
      <c r="P169" s="359">
        <f>O169*H169</f>
        <v>0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2918</v>
      </c>
      <c r="AT169" s="361" t="s">
        <v>550</v>
      </c>
      <c r="AU169" s="361" t="s">
        <v>47</v>
      </c>
      <c r="AY169" s="284" t="s">
        <v>2874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2222</v>
      </c>
      <c r="BM169" s="361" t="s">
        <v>4544</v>
      </c>
    </row>
    <row r="170" spans="2:65" s="291" customFormat="1" ht="12.75" x14ac:dyDescent="0.2">
      <c r="B170" s="292"/>
      <c r="D170" s="509" t="s">
        <v>3004</v>
      </c>
      <c r="F170" s="510" t="s">
        <v>1814</v>
      </c>
      <c r="I170" s="467"/>
      <c r="L170" s="292"/>
      <c r="M170" s="363"/>
      <c r="U170" s="364"/>
      <c r="AT170" s="284" t="s">
        <v>3004</v>
      </c>
      <c r="AU170" s="284" t="s">
        <v>47</v>
      </c>
    </row>
    <row r="171" spans="2:65" s="291" customFormat="1" ht="24.4" customHeight="1" x14ac:dyDescent="0.2">
      <c r="B171" s="292"/>
      <c r="C171" s="453" t="s">
        <v>2227</v>
      </c>
      <c r="D171" s="453" t="s">
        <v>516</v>
      </c>
      <c r="E171" s="454" t="s">
        <v>1815</v>
      </c>
      <c r="F171" s="455" t="s">
        <v>1816</v>
      </c>
      <c r="G171" s="456" t="s">
        <v>99</v>
      </c>
      <c r="H171" s="457">
        <v>8</v>
      </c>
      <c r="I171" s="356"/>
      <c r="J171" s="465">
        <f>ROUND(I171*H171,2)</f>
        <v>0</v>
      </c>
      <c r="K171" s="381"/>
      <c r="L171" s="292"/>
      <c r="M171" s="357" t="s">
        <v>771</v>
      </c>
      <c r="N171" s="358" t="s">
        <v>2877</v>
      </c>
      <c r="O171" s="359">
        <v>0.93</v>
      </c>
      <c r="P171" s="359">
        <f>O171*H171</f>
        <v>7.44</v>
      </c>
      <c r="Q171" s="359">
        <v>0</v>
      </c>
      <c r="R171" s="359">
        <f>Q171*H171</f>
        <v>0</v>
      </c>
      <c r="S171" s="359">
        <v>0</v>
      </c>
      <c r="T171" s="359">
        <f>S171*H171</f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2222</v>
      </c>
      <c r="BM171" s="361" t="s">
        <v>4545</v>
      </c>
    </row>
    <row r="172" spans="2:65" s="291" customFormat="1" ht="19.5" x14ac:dyDescent="0.2">
      <c r="B172" s="292"/>
      <c r="D172" s="509" t="s">
        <v>3004</v>
      </c>
      <c r="F172" s="510" t="s">
        <v>4330</v>
      </c>
      <c r="I172" s="467"/>
      <c r="L172" s="292"/>
      <c r="M172" s="363"/>
      <c r="U172" s="364"/>
      <c r="AT172" s="284" t="s">
        <v>3004</v>
      </c>
      <c r="AU172" s="284" t="s">
        <v>47</v>
      </c>
    </row>
    <row r="173" spans="2:65" s="291" customFormat="1" ht="12.75" x14ac:dyDescent="0.2">
      <c r="B173" s="292"/>
      <c r="D173" s="458" t="s">
        <v>3704</v>
      </c>
      <c r="F173" s="459" t="s">
        <v>4331</v>
      </c>
      <c r="I173" s="467"/>
      <c r="L173" s="292"/>
      <c r="M173" s="363"/>
      <c r="U173" s="364"/>
      <c r="AT173" s="284" t="s">
        <v>3704</v>
      </c>
      <c r="AU173" s="284" t="s">
        <v>47</v>
      </c>
    </row>
    <row r="174" spans="2:65" s="291" customFormat="1" ht="16.5" customHeight="1" x14ac:dyDescent="0.2">
      <c r="B174" s="292"/>
      <c r="C174" s="460" t="s">
        <v>2950</v>
      </c>
      <c r="D174" s="460" t="s">
        <v>550</v>
      </c>
      <c r="E174" s="461" t="s">
        <v>1817</v>
      </c>
      <c r="F174" s="462" t="s">
        <v>1818</v>
      </c>
      <c r="G174" s="463" t="s">
        <v>99</v>
      </c>
      <c r="H174" s="464">
        <v>4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2877</v>
      </c>
      <c r="O174" s="359">
        <v>0</v>
      </c>
      <c r="P174" s="359">
        <f>O174*H174</f>
        <v>0</v>
      </c>
      <c r="Q174" s="359">
        <v>2.5000000000000001E-3</v>
      </c>
      <c r="R174" s="359">
        <f>Q174*H174</f>
        <v>0.01</v>
      </c>
      <c r="S174" s="359">
        <v>0</v>
      </c>
      <c r="T174" s="359">
        <f>S174*H174</f>
        <v>0</v>
      </c>
      <c r="U174" s="382" t="s">
        <v>771</v>
      </c>
      <c r="AR174" s="361" t="s">
        <v>2918</v>
      </c>
      <c r="AT174" s="361" t="s">
        <v>550</v>
      </c>
      <c r="AU174" s="361" t="s">
        <v>47</v>
      </c>
      <c r="AY174" s="284" t="s">
        <v>2874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4546</v>
      </c>
    </row>
    <row r="175" spans="2:65" s="291" customFormat="1" ht="12.75" x14ac:dyDescent="0.2">
      <c r="B175" s="292"/>
      <c r="D175" s="509" t="s">
        <v>3004</v>
      </c>
      <c r="F175" s="510" t="s">
        <v>1818</v>
      </c>
      <c r="I175" s="467"/>
      <c r="L175" s="292"/>
      <c r="M175" s="363"/>
      <c r="U175" s="364"/>
      <c r="AT175" s="284" t="s">
        <v>3004</v>
      </c>
      <c r="AU175" s="284" t="s">
        <v>47</v>
      </c>
    </row>
    <row r="176" spans="2:65" s="291" customFormat="1" ht="16.5" customHeight="1" x14ac:dyDescent="0.2">
      <c r="B176" s="292"/>
      <c r="C176" s="460" t="s">
        <v>3952</v>
      </c>
      <c r="D176" s="460" t="s">
        <v>550</v>
      </c>
      <c r="E176" s="461" t="s">
        <v>1819</v>
      </c>
      <c r="F176" s="462" t="s">
        <v>1820</v>
      </c>
      <c r="G176" s="463" t="s">
        <v>99</v>
      </c>
      <c r="H176" s="464">
        <v>2</v>
      </c>
      <c r="I176" s="365"/>
      <c r="J176" s="466">
        <f>ROUND(I176*H176,2)</f>
        <v>0</v>
      </c>
      <c r="K176" s="383"/>
      <c r="L176" s="366"/>
      <c r="M176" s="367" t="s">
        <v>771</v>
      </c>
      <c r="N176" s="368" t="s">
        <v>2877</v>
      </c>
      <c r="O176" s="359">
        <v>0</v>
      </c>
      <c r="P176" s="359">
        <f>O176*H176</f>
        <v>0</v>
      </c>
      <c r="Q176" s="359">
        <v>3.0999999999999999E-3</v>
      </c>
      <c r="R176" s="359">
        <f>Q176*H176</f>
        <v>6.1999999999999998E-3</v>
      </c>
      <c r="S176" s="359">
        <v>0</v>
      </c>
      <c r="T176" s="359">
        <f>S176*H176</f>
        <v>0</v>
      </c>
      <c r="U176" s="382" t="s">
        <v>771</v>
      </c>
      <c r="AR176" s="361" t="s">
        <v>2918</v>
      </c>
      <c r="AT176" s="361" t="s">
        <v>550</v>
      </c>
      <c r="AU176" s="361" t="s">
        <v>47</v>
      </c>
      <c r="AY176" s="284" t="s">
        <v>2874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4547</v>
      </c>
    </row>
    <row r="177" spans="2:65" s="291" customFormat="1" ht="12.75" x14ac:dyDescent="0.2">
      <c r="B177" s="292"/>
      <c r="D177" s="509" t="s">
        <v>3004</v>
      </c>
      <c r="F177" s="510" t="s">
        <v>1820</v>
      </c>
      <c r="I177" s="467"/>
      <c r="L177" s="292"/>
      <c r="M177" s="363"/>
      <c r="U177" s="364"/>
      <c r="AT177" s="284" t="s">
        <v>3004</v>
      </c>
      <c r="AU177" s="284" t="s">
        <v>47</v>
      </c>
    </row>
    <row r="178" spans="2:65" s="291" customFormat="1" ht="16.5" customHeight="1" x14ac:dyDescent="0.2">
      <c r="B178" s="292"/>
      <c r="C178" s="460" t="s">
        <v>4164</v>
      </c>
      <c r="D178" s="460" t="s">
        <v>550</v>
      </c>
      <c r="E178" s="461" t="s">
        <v>2147</v>
      </c>
      <c r="F178" s="462" t="s">
        <v>2148</v>
      </c>
      <c r="G178" s="463" t="s">
        <v>99</v>
      </c>
      <c r="H178" s="464">
        <v>2</v>
      </c>
      <c r="I178" s="365"/>
      <c r="J178" s="466">
        <f>ROUND(I178*H178,2)</f>
        <v>0</v>
      </c>
      <c r="K178" s="383"/>
      <c r="L178" s="366"/>
      <c r="M178" s="367" t="s">
        <v>771</v>
      </c>
      <c r="N178" s="368" t="s">
        <v>2877</v>
      </c>
      <c r="O178" s="359">
        <v>0</v>
      </c>
      <c r="P178" s="359">
        <f>O178*H178</f>
        <v>0</v>
      </c>
      <c r="Q178" s="359">
        <v>3.5000000000000001E-3</v>
      </c>
      <c r="R178" s="359">
        <f>Q178*H178</f>
        <v>7.0000000000000001E-3</v>
      </c>
      <c r="S178" s="359">
        <v>0</v>
      </c>
      <c r="T178" s="359">
        <f>S178*H178</f>
        <v>0</v>
      </c>
      <c r="U178" s="382" t="s">
        <v>771</v>
      </c>
      <c r="AR178" s="361" t="s">
        <v>2918</v>
      </c>
      <c r="AT178" s="361" t="s">
        <v>550</v>
      </c>
      <c r="AU178" s="361" t="s">
        <v>47</v>
      </c>
      <c r="AY178" s="284" t="s">
        <v>2874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4548</v>
      </c>
    </row>
    <row r="179" spans="2:65" s="291" customFormat="1" ht="12.75" x14ac:dyDescent="0.2">
      <c r="B179" s="292"/>
      <c r="D179" s="509" t="s">
        <v>3004</v>
      </c>
      <c r="F179" s="510" t="s">
        <v>2148</v>
      </c>
      <c r="I179" s="467"/>
      <c r="L179" s="292"/>
      <c r="M179" s="363"/>
      <c r="U179" s="364"/>
      <c r="AT179" s="284" t="s">
        <v>3004</v>
      </c>
      <c r="AU179" s="284" t="s">
        <v>47</v>
      </c>
    </row>
    <row r="180" spans="2:65" s="291" customFormat="1" ht="24.4" customHeight="1" x14ac:dyDescent="0.2">
      <c r="B180" s="292"/>
      <c r="C180" s="453" t="s">
        <v>4148</v>
      </c>
      <c r="D180" s="453" t="s">
        <v>516</v>
      </c>
      <c r="E180" s="454" t="s">
        <v>1821</v>
      </c>
      <c r="F180" s="455" t="s">
        <v>1822</v>
      </c>
      <c r="G180" s="456" t="s">
        <v>99</v>
      </c>
      <c r="H180" s="457">
        <v>6</v>
      </c>
      <c r="I180" s="356"/>
      <c r="J180" s="465">
        <f>ROUND(I180*H180,2)</f>
        <v>0</v>
      </c>
      <c r="K180" s="381"/>
      <c r="L180" s="292"/>
      <c r="M180" s="357" t="s">
        <v>771</v>
      </c>
      <c r="N180" s="358" t="s">
        <v>2877</v>
      </c>
      <c r="O180" s="359">
        <v>0.67700000000000005</v>
      </c>
      <c r="P180" s="359">
        <f>O180*H180</f>
        <v>4.0620000000000003</v>
      </c>
      <c r="Q180" s="359">
        <v>0</v>
      </c>
      <c r="R180" s="359">
        <f>Q180*H180</f>
        <v>0</v>
      </c>
      <c r="S180" s="359">
        <v>0</v>
      </c>
      <c r="T180" s="359">
        <f>S180*H180</f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2222</v>
      </c>
      <c r="BM180" s="361" t="s">
        <v>4549</v>
      </c>
    </row>
    <row r="181" spans="2:65" s="291" customFormat="1" ht="19.5" x14ac:dyDescent="0.2">
      <c r="B181" s="292"/>
      <c r="D181" s="509" t="s">
        <v>3004</v>
      </c>
      <c r="F181" s="510" t="s">
        <v>4335</v>
      </c>
      <c r="I181" s="467"/>
      <c r="L181" s="292"/>
      <c r="M181" s="363"/>
      <c r="U181" s="364"/>
      <c r="AT181" s="284" t="s">
        <v>3004</v>
      </c>
      <c r="AU181" s="284" t="s">
        <v>47</v>
      </c>
    </row>
    <row r="182" spans="2:65" s="291" customFormat="1" ht="12.75" x14ac:dyDescent="0.2">
      <c r="B182" s="292"/>
      <c r="D182" s="458" t="s">
        <v>3704</v>
      </c>
      <c r="F182" s="459" t="s">
        <v>4336</v>
      </c>
      <c r="I182" s="467"/>
      <c r="L182" s="292"/>
      <c r="M182" s="363"/>
      <c r="U182" s="364"/>
      <c r="AT182" s="284" t="s">
        <v>3704</v>
      </c>
      <c r="AU182" s="284" t="s">
        <v>47</v>
      </c>
    </row>
    <row r="183" spans="2:65" s="291" customFormat="1" ht="24.4" customHeight="1" x14ac:dyDescent="0.2">
      <c r="B183" s="292"/>
      <c r="C183" s="460" t="s">
        <v>3955</v>
      </c>
      <c r="D183" s="460" t="s">
        <v>550</v>
      </c>
      <c r="E183" s="461" t="s">
        <v>1823</v>
      </c>
      <c r="F183" s="462" t="s">
        <v>1824</v>
      </c>
      <c r="G183" s="463" t="s">
        <v>99</v>
      </c>
      <c r="H183" s="464">
        <v>2</v>
      </c>
      <c r="I183" s="365"/>
      <c r="J183" s="466">
        <f>ROUND(I183*H183,2)</f>
        <v>0</v>
      </c>
      <c r="K183" s="383"/>
      <c r="L183" s="366"/>
      <c r="M183" s="367" t="s">
        <v>771</v>
      </c>
      <c r="N183" s="368" t="s">
        <v>2877</v>
      </c>
      <c r="O183" s="359">
        <v>0</v>
      </c>
      <c r="P183" s="359">
        <f>O183*H183</f>
        <v>0</v>
      </c>
      <c r="Q183" s="359">
        <v>8.0000000000000004E-4</v>
      </c>
      <c r="R183" s="359">
        <f>Q183*H183</f>
        <v>1.6000000000000001E-3</v>
      </c>
      <c r="S183" s="359">
        <v>0</v>
      </c>
      <c r="T183" s="359">
        <f>S183*H183</f>
        <v>0</v>
      </c>
      <c r="U183" s="382" t="s">
        <v>771</v>
      </c>
      <c r="AR183" s="361" t="s">
        <v>2918</v>
      </c>
      <c r="AT183" s="361" t="s">
        <v>550</v>
      </c>
      <c r="AU183" s="361" t="s">
        <v>47</v>
      </c>
      <c r="AY183" s="284" t="s">
        <v>2874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4550</v>
      </c>
    </row>
    <row r="184" spans="2:65" s="291" customFormat="1" ht="19.5" x14ac:dyDescent="0.2">
      <c r="B184" s="292"/>
      <c r="D184" s="509" t="s">
        <v>3004</v>
      </c>
      <c r="F184" s="510" t="s">
        <v>1824</v>
      </c>
      <c r="I184" s="467"/>
      <c r="L184" s="292"/>
      <c r="M184" s="363"/>
      <c r="U184" s="364"/>
      <c r="AT184" s="284" t="s">
        <v>3004</v>
      </c>
      <c r="AU184" s="284" t="s">
        <v>47</v>
      </c>
    </row>
    <row r="185" spans="2:65" s="291" customFormat="1" ht="24.4" customHeight="1" x14ac:dyDescent="0.2">
      <c r="B185" s="292"/>
      <c r="C185" s="460" t="s">
        <v>3862</v>
      </c>
      <c r="D185" s="460" t="s">
        <v>550</v>
      </c>
      <c r="E185" s="461" t="s">
        <v>45</v>
      </c>
      <c r="F185" s="462" t="s">
        <v>4551</v>
      </c>
      <c r="G185" s="463" t="s">
        <v>771</v>
      </c>
      <c r="H185" s="464">
        <v>1.2</v>
      </c>
      <c r="I185" s="365"/>
      <c r="J185" s="466">
        <f>ROUND(I185*H185,2)</f>
        <v>0</v>
      </c>
      <c r="K185" s="383"/>
      <c r="L185" s="366"/>
      <c r="M185" s="367" t="s">
        <v>771</v>
      </c>
      <c r="N185" s="368" t="s">
        <v>2877</v>
      </c>
      <c r="O185" s="359">
        <v>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2918</v>
      </c>
      <c r="AT185" s="361" t="s">
        <v>550</v>
      </c>
      <c r="AU185" s="361" t="s">
        <v>47</v>
      </c>
      <c r="AY185" s="284" t="s">
        <v>2874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2222</v>
      </c>
      <c r="BM185" s="361" t="s">
        <v>4552</v>
      </c>
    </row>
    <row r="186" spans="2:65" s="291" customFormat="1" ht="19.5" x14ac:dyDescent="0.2">
      <c r="B186" s="292"/>
      <c r="D186" s="509" t="s">
        <v>3004</v>
      </c>
      <c r="F186" s="510" t="s">
        <v>4551</v>
      </c>
      <c r="I186" s="467"/>
      <c r="L186" s="292"/>
      <c r="M186" s="363"/>
      <c r="U186" s="364"/>
      <c r="AT186" s="284" t="s">
        <v>3004</v>
      </c>
      <c r="AU186" s="284" t="s">
        <v>47</v>
      </c>
    </row>
    <row r="187" spans="2:65" s="291" customFormat="1" ht="24.4" customHeight="1" x14ac:dyDescent="0.2">
      <c r="B187" s="292"/>
      <c r="C187" s="460" t="s">
        <v>3978</v>
      </c>
      <c r="D187" s="460" t="s">
        <v>550</v>
      </c>
      <c r="E187" s="461" t="s">
        <v>2149</v>
      </c>
      <c r="F187" s="462" t="s">
        <v>2150</v>
      </c>
      <c r="G187" s="463" t="s">
        <v>99</v>
      </c>
      <c r="H187" s="464">
        <v>1</v>
      </c>
      <c r="I187" s="365"/>
      <c r="J187" s="466">
        <f>ROUND(I187*H187,2)</f>
        <v>0</v>
      </c>
      <c r="K187" s="383"/>
      <c r="L187" s="366"/>
      <c r="M187" s="367" t="s">
        <v>771</v>
      </c>
      <c r="N187" s="368" t="s">
        <v>2877</v>
      </c>
      <c r="O187" s="359">
        <v>0</v>
      </c>
      <c r="P187" s="359">
        <f>O187*H187</f>
        <v>0</v>
      </c>
      <c r="Q187" s="359">
        <v>0</v>
      </c>
      <c r="R187" s="359">
        <f>Q187*H187</f>
        <v>0</v>
      </c>
      <c r="S187" s="359">
        <v>0</v>
      </c>
      <c r="T187" s="359">
        <f>S187*H187</f>
        <v>0</v>
      </c>
      <c r="U187" s="382" t="s">
        <v>771</v>
      </c>
      <c r="AR187" s="361" t="s">
        <v>2918</v>
      </c>
      <c r="AT187" s="361" t="s">
        <v>550</v>
      </c>
      <c r="AU187" s="361" t="s">
        <v>47</v>
      </c>
      <c r="AY187" s="284" t="s">
        <v>2874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2222</v>
      </c>
      <c r="BM187" s="361" t="s">
        <v>4553</v>
      </c>
    </row>
    <row r="188" spans="2:65" s="291" customFormat="1" ht="19.5" x14ac:dyDescent="0.2">
      <c r="B188" s="292"/>
      <c r="D188" s="509" t="s">
        <v>3004</v>
      </c>
      <c r="F188" s="510" t="s">
        <v>2150</v>
      </c>
      <c r="I188" s="467"/>
      <c r="L188" s="292"/>
      <c r="M188" s="363"/>
      <c r="U188" s="364"/>
      <c r="AT188" s="284" t="s">
        <v>3004</v>
      </c>
      <c r="AU188" s="284" t="s">
        <v>47</v>
      </c>
    </row>
    <row r="189" spans="2:65" s="291" customFormat="1" ht="24.4" customHeight="1" x14ac:dyDescent="0.2">
      <c r="B189" s="292"/>
      <c r="C189" s="460" t="s">
        <v>3958</v>
      </c>
      <c r="D189" s="460" t="s">
        <v>550</v>
      </c>
      <c r="E189" s="461" t="s">
        <v>1825</v>
      </c>
      <c r="F189" s="462" t="s">
        <v>1826</v>
      </c>
      <c r="G189" s="463" t="s">
        <v>99</v>
      </c>
      <c r="H189" s="464">
        <v>1</v>
      </c>
      <c r="I189" s="365"/>
      <c r="J189" s="466">
        <f>ROUND(I189*H189,2)</f>
        <v>0</v>
      </c>
      <c r="K189" s="383"/>
      <c r="L189" s="366"/>
      <c r="M189" s="367" t="s">
        <v>771</v>
      </c>
      <c r="N189" s="368" t="s">
        <v>2877</v>
      </c>
      <c r="O189" s="359">
        <v>0</v>
      </c>
      <c r="P189" s="359">
        <f>O189*H189</f>
        <v>0</v>
      </c>
      <c r="Q189" s="359">
        <v>1.1000000000000001E-3</v>
      </c>
      <c r="R189" s="359">
        <f>Q189*H189</f>
        <v>1.1000000000000001E-3</v>
      </c>
      <c r="S189" s="359">
        <v>0</v>
      </c>
      <c r="T189" s="359">
        <f>S189*H189</f>
        <v>0</v>
      </c>
      <c r="U189" s="382" t="s">
        <v>771</v>
      </c>
      <c r="AR189" s="361" t="s">
        <v>2918</v>
      </c>
      <c r="AT189" s="361" t="s">
        <v>550</v>
      </c>
      <c r="AU189" s="361" t="s">
        <v>47</v>
      </c>
      <c r="AY189" s="284" t="s">
        <v>2874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2222</v>
      </c>
      <c r="BM189" s="361" t="s">
        <v>4554</v>
      </c>
    </row>
    <row r="190" spans="2:65" s="291" customFormat="1" ht="19.5" x14ac:dyDescent="0.2">
      <c r="B190" s="292"/>
      <c r="D190" s="509" t="s">
        <v>3004</v>
      </c>
      <c r="F190" s="510" t="s">
        <v>1826</v>
      </c>
      <c r="I190" s="467"/>
      <c r="L190" s="292"/>
      <c r="M190" s="363"/>
      <c r="U190" s="364"/>
      <c r="AT190" s="284" t="s">
        <v>3004</v>
      </c>
      <c r="AU190" s="284" t="s">
        <v>47</v>
      </c>
    </row>
    <row r="191" spans="2:65" s="291" customFormat="1" ht="24.4" customHeight="1" x14ac:dyDescent="0.2">
      <c r="B191" s="292"/>
      <c r="C191" s="460" t="s">
        <v>3976</v>
      </c>
      <c r="D191" s="460" t="s">
        <v>550</v>
      </c>
      <c r="E191" s="461" t="s">
        <v>2151</v>
      </c>
      <c r="F191" s="462" t="s">
        <v>2152</v>
      </c>
      <c r="G191" s="463" t="s">
        <v>99</v>
      </c>
      <c r="H191" s="464">
        <v>1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2877</v>
      </c>
      <c r="O191" s="359">
        <v>0</v>
      </c>
      <c r="P191" s="359">
        <f>O191*H191</f>
        <v>0</v>
      </c>
      <c r="Q191" s="359">
        <v>1.2999999999999999E-3</v>
      </c>
      <c r="R191" s="359">
        <f>Q191*H191</f>
        <v>1.2999999999999999E-3</v>
      </c>
      <c r="S191" s="359">
        <v>0</v>
      </c>
      <c r="T191" s="359">
        <f>S191*H191</f>
        <v>0</v>
      </c>
      <c r="U191" s="382" t="s">
        <v>771</v>
      </c>
      <c r="AR191" s="361" t="s">
        <v>2918</v>
      </c>
      <c r="AT191" s="361" t="s">
        <v>550</v>
      </c>
      <c r="AU191" s="361" t="s">
        <v>47</v>
      </c>
      <c r="AY191" s="284" t="s">
        <v>2874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4555</v>
      </c>
    </row>
    <row r="192" spans="2:65" s="291" customFormat="1" ht="19.5" x14ac:dyDescent="0.2">
      <c r="B192" s="292"/>
      <c r="D192" s="509" t="s">
        <v>3004</v>
      </c>
      <c r="F192" s="510" t="s">
        <v>2152</v>
      </c>
      <c r="I192" s="467"/>
      <c r="L192" s="292"/>
      <c r="M192" s="363"/>
      <c r="U192" s="364"/>
      <c r="AT192" s="284" t="s">
        <v>3004</v>
      </c>
      <c r="AU192" s="284" t="s">
        <v>47</v>
      </c>
    </row>
    <row r="193" spans="2:65" s="291" customFormat="1" ht="37.9" customHeight="1" x14ac:dyDescent="0.2">
      <c r="B193" s="292"/>
      <c r="C193" s="453" t="s">
        <v>4162</v>
      </c>
      <c r="D193" s="453" t="s">
        <v>516</v>
      </c>
      <c r="E193" s="454" t="s">
        <v>1827</v>
      </c>
      <c r="F193" s="455" t="s">
        <v>1828</v>
      </c>
      <c r="G193" s="456" t="s">
        <v>223</v>
      </c>
      <c r="H193" s="457">
        <v>154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2877</v>
      </c>
      <c r="O193" s="359">
        <v>0.52300000000000002</v>
      </c>
      <c r="P193" s="359">
        <f>O193*H193</f>
        <v>80.542000000000002</v>
      </c>
      <c r="Q193" s="359">
        <v>3.4399999999999999E-3</v>
      </c>
      <c r="R193" s="359">
        <f>Q193*H193</f>
        <v>0.52976000000000001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4556</v>
      </c>
    </row>
    <row r="194" spans="2:65" s="291" customFormat="1" ht="19.5" x14ac:dyDescent="0.2">
      <c r="B194" s="292"/>
      <c r="D194" s="509" t="s">
        <v>3004</v>
      </c>
      <c r="F194" s="510" t="s">
        <v>4340</v>
      </c>
      <c r="I194" s="467"/>
      <c r="L194" s="292"/>
      <c r="M194" s="363"/>
      <c r="U194" s="364"/>
      <c r="AT194" s="284" t="s">
        <v>3004</v>
      </c>
      <c r="AU194" s="284" t="s">
        <v>47</v>
      </c>
    </row>
    <row r="195" spans="2:65" s="291" customFormat="1" ht="12.75" x14ac:dyDescent="0.2">
      <c r="B195" s="292"/>
      <c r="D195" s="458" t="s">
        <v>3704</v>
      </c>
      <c r="F195" s="459" t="s">
        <v>4341</v>
      </c>
      <c r="I195" s="467"/>
      <c r="L195" s="292"/>
      <c r="M195" s="363"/>
      <c r="U195" s="364"/>
      <c r="AT195" s="284" t="s">
        <v>3704</v>
      </c>
      <c r="AU195" s="284" t="s">
        <v>47</v>
      </c>
    </row>
    <row r="196" spans="2:65" s="291" customFormat="1" ht="37.9" customHeight="1" x14ac:dyDescent="0.2">
      <c r="B196" s="292"/>
      <c r="C196" s="453" t="s">
        <v>3885</v>
      </c>
      <c r="D196" s="453" t="s">
        <v>516</v>
      </c>
      <c r="E196" s="454" t="s">
        <v>1829</v>
      </c>
      <c r="F196" s="455" t="s">
        <v>1830</v>
      </c>
      <c r="G196" s="456" t="s">
        <v>223</v>
      </c>
      <c r="H196" s="457">
        <v>25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2877</v>
      </c>
      <c r="O196" s="359">
        <v>0.76300000000000001</v>
      </c>
      <c r="P196" s="359">
        <f>O196*H196</f>
        <v>19.074999999999999</v>
      </c>
      <c r="Q196" s="359">
        <v>5.2199999999999998E-3</v>
      </c>
      <c r="R196" s="359">
        <f>Q196*H196</f>
        <v>0.1305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4557</v>
      </c>
    </row>
    <row r="197" spans="2:65" s="291" customFormat="1" ht="19.5" x14ac:dyDescent="0.2">
      <c r="B197" s="292"/>
      <c r="D197" s="509" t="s">
        <v>3004</v>
      </c>
      <c r="F197" s="510" t="s">
        <v>4343</v>
      </c>
      <c r="I197" s="467"/>
      <c r="L197" s="292"/>
      <c r="M197" s="363"/>
      <c r="U197" s="364"/>
      <c r="AT197" s="284" t="s">
        <v>3004</v>
      </c>
      <c r="AU197" s="284" t="s">
        <v>47</v>
      </c>
    </row>
    <row r="198" spans="2:65" s="291" customFormat="1" ht="12.75" x14ac:dyDescent="0.2">
      <c r="B198" s="292"/>
      <c r="D198" s="458" t="s">
        <v>3704</v>
      </c>
      <c r="F198" s="459" t="s">
        <v>4344</v>
      </c>
      <c r="I198" s="467"/>
      <c r="L198" s="292"/>
      <c r="M198" s="363"/>
      <c r="U198" s="364"/>
      <c r="AT198" s="284" t="s">
        <v>3704</v>
      </c>
      <c r="AU198" s="284" t="s">
        <v>47</v>
      </c>
    </row>
    <row r="199" spans="2:65" s="291" customFormat="1" ht="37.9" customHeight="1" x14ac:dyDescent="0.2">
      <c r="B199" s="292"/>
      <c r="C199" s="453" t="s">
        <v>3964</v>
      </c>
      <c r="D199" s="453" t="s">
        <v>516</v>
      </c>
      <c r="E199" s="454" t="s">
        <v>1831</v>
      </c>
      <c r="F199" s="455" t="s">
        <v>1832</v>
      </c>
      <c r="G199" s="456" t="s">
        <v>223</v>
      </c>
      <c r="H199" s="457">
        <v>2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2877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2874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4558</v>
      </c>
    </row>
    <row r="200" spans="2:65" s="291" customFormat="1" ht="19.5" x14ac:dyDescent="0.2">
      <c r="B200" s="292"/>
      <c r="D200" s="509" t="s">
        <v>3004</v>
      </c>
      <c r="F200" s="510" t="s">
        <v>4346</v>
      </c>
      <c r="I200" s="467"/>
      <c r="L200" s="292"/>
      <c r="M200" s="363"/>
      <c r="U200" s="364"/>
      <c r="AT200" s="284" t="s">
        <v>3004</v>
      </c>
      <c r="AU200" s="284" t="s">
        <v>47</v>
      </c>
    </row>
    <row r="201" spans="2:65" s="291" customFormat="1" ht="12.75" x14ac:dyDescent="0.2">
      <c r="B201" s="292"/>
      <c r="D201" s="458" t="s">
        <v>3704</v>
      </c>
      <c r="F201" s="459" t="s">
        <v>4347</v>
      </c>
      <c r="I201" s="467"/>
      <c r="L201" s="292"/>
      <c r="M201" s="363"/>
      <c r="U201" s="364"/>
      <c r="AT201" s="284" t="s">
        <v>3704</v>
      </c>
      <c r="AU201" s="284" t="s">
        <v>47</v>
      </c>
    </row>
    <row r="202" spans="2:65" s="291" customFormat="1" ht="37.9" customHeight="1" x14ac:dyDescent="0.2">
      <c r="B202" s="292"/>
      <c r="C202" s="453" t="s">
        <v>3888</v>
      </c>
      <c r="D202" s="453" t="s">
        <v>516</v>
      </c>
      <c r="E202" s="454" t="s">
        <v>1083</v>
      </c>
      <c r="F202" s="455" t="s">
        <v>1833</v>
      </c>
      <c r="G202" s="456" t="s">
        <v>99</v>
      </c>
      <c r="H202" s="457">
        <v>1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2877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2874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4559</v>
      </c>
    </row>
    <row r="203" spans="2:65" s="291" customFormat="1" ht="19.5" x14ac:dyDescent="0.2">
      <c r="B203" s="292"/>
      <c r="D203" s="509" t="s">
        <v>3004</v>
      </c>
      <c r="F203" s="510" t="s">
        <v>1084</v>
      </c>
      <c r="I203" s="467"/>
      <c r="L203" s="292"/>
      <c r="M203" s="363"/>
      <c r="U203" s="364"/>
      <c r="AT203" s="284" t="s">
        <v>3004</v>
      </c>
      <c r="AU203" s="284" t="s">
        <v>47</v>
      </c>
    </row>
    <row r="204" spans="2:65" s="291" customFormat="1" ht="12.75" x14ac:dyDescent="0.2">
      <c r="B204" s="292"/>
      <c r="D204" s="458" t="s">
        <v>3704</v>
      </c>
      <c r="F204" s="459" t="s">
        <v>4107</v>
      </c>
      <c r="I204" s="467"/>
      <c r="L204" s="292"/>
      <c r="M204" s="363"/>
      <c r="U204" s="364"/>
      <c r="AT204" s="284" t="s">
        <v>3704</v>
      </c>
      <c r="AU204" s="284" t="s">
        <v>47</v>
      </c>
    </row>
    <row r="205" spans="2:65" s="291" customFormat="1" ht="37.9" customHeight="1" x14ac:dyDescent="0.2">
      <c r="B205" s="292"/>
      <c r="C205" s="460" t="s">
        <v>4168</v>
      </c>
      <c r="D205" s="460" t="s">
        <v>550</v>
      </c>
      <c r="E205" s="461" t="s">
        <v>2153</v>
      </c>
      <c r="F205" s="462" t="s">
        <v>2154</v>
      </c>
      <c r="G205" s="463" t="s">
        <v>99</v>
      </c>
      <c r="H205" s="464">
        <v>1</v>
      </c>
      <c r="I205" s="365"/>
      <c r="J205" s="466">
        <f>ROUND(I205*H205,2)</f>
        <v>0</v>
      </c>
      <c r="K205" s="383"/>
      <c r="L205" s="366"/>
      <c r="M205" s="367" t="s">
        <v>771</v>
      </c>
      <c r="N205" s="368" t="s">
        <v>2877</v>
      </c>
      <c r="O205" s="359">
        <v>0</v>
      </c>
      <c r="P205" s="359">
        <f>O205*H205</f>
        <v>0</v>
      </c>
      <c r="Q205" s="359">
        <v>0.245</v>
      </c>
      <c r="R205" s="359">
        <f>Q205*H205</f>
        <v>0.245</v>
      </c>
      <c r="S205" s="359">
        <v>0</v>
      </c>
      <c r="T205" s="359">
        <f>S205*H205</f>
        <v>0</v>
      </c>
      <c r="U205" s="382" t="s">
        <v>771</v>
      </c>
      <c r="AR205" s="361" t="s">
        <v>2918</v>
      </c>
      <c r="AT205" s="361" t="s">
        <v>550</v>
      </c>
      <c r="AU205" s="361" t="s">
        <v>47</v>
      </c>
      <c r="AY205" s="284" t="s">
        <v>2874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4560</v>
      </c>
    </row>
    <row r="206" spans="2:65" s="291" customFormat="1" ht="19.5" x14ac:dyDescent="0.2">
      <c r="B206" s="292"/>
      <c r="D206" s="509" t="s">
        <v>3004</v>
      </c>
      <c r="F206" s="510" t="s">
        <v>2154</v>
      </c>
      <c r="I206" s="467"/>
      <c r="L206" s="292"/>
      <c r="M206" s="363"/>
      <c r="U206" s="364"/>
      <c r="AT206" s="284" t="s">
        <v>3004</v>
      </c>
      <c r="AU206" s="284" t="s">
        <v>47</v>
      </c>
    </row>
    <row r="207" spans="2:65" s="291" customFormat="1" ht="37.9" customHeight="1" x14ac:dyDescent="0.2">
      <c r="B207" s="292"/>
      <c r="C207" s="453" t="s">
        <v>2918</v>
      </c>
      <c r="D207" s="453" t="s">
        <v>516</v>
      </c>
      <c r="E207" s="454" t="s">
        <v>1836</v>
      </c>
      <c r="F207" s="455" t="s">
        <v>1837</v>
      </c>
      <c r="G207" s="456" t="s">
        <v>99</v>
      </c>
      <c r="H207" s="457">
        <v>3</v>
      </c>
      <c r="I207" s="356"/>
      <c r="J207" s="465">
        <f>ROUND(I207*H207,2)</f>
        <v>0</v>
      </c>
      <c r="K207" s="381"/>
      <c r="L207" s="292"/>
      <c r="M207" s="357" t="s">
        <v>771</v>
      </c>
      <c r="N207" s="358" t="s">
        <v>2877</v>
      </c>
      <c r="O207" s="359">
        <v>4</v>
      </c>
      <c r="P207" s="359">
        <f>O207*H207</f>
        <v>12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2874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2222</v>
      </c>
      <c r="BM207" s="361" t="s">
        <v>4561</v>
      </c>
    </row>
    <row r="208" spans="2:65" s="291" customFormat="1" ht="19.5" x14ac:dyDescent="0.2">
      <c r="B208" s="292"/>
      <c r="D208" s="509" t="s">
        <v>3004</v>
      </c>
      <c r="F208" s="510" t="s">
        <v>4351</v>
      </c>
      <c r="I208" s="467"/>
      <c r="L208" s="292"/>
      <c r="M208" s="363"/>
      <c r="U208" s="364"/>
      <c r="AT208" s="284" t="s">
        <v>3004</v>
      </c>
      <c r="AU208" s="284" t="s">
        <v>47</v>
      </c>
    </row>
    <row r="209" spans="2:65" s="291" customFormat="1" ht="12.75" x14ac:dyDescent="0.2">
      <c r="B209" s="292"/>
      <c r="D209" s="458" t="s">
        <v>3704</v>
      </c>
      <c r="F209" s="459" t="s">
        <v>4352</v>
      </c>
      <c r="I209" s="467"/>
      <c r="L209" s="292"/>
      <c r="M209" s="363"/>
      <c r="U209" s="364"/>
      <c r="AT209" s="284" t="s">
        <v>3704</v>
      </c>
      <c r="AU209" s="284" t="s">
        <v>47</v>
      </c>
    </row>
    <row r="210" spans="2:65" s="291" customFormat="1" ht="24.4" customHeight="1" x14ac:dyDescent="0.2">
      <c r="B210" s="292"/>
      <c r="C210" s="460" t="s">
        <v>3895</v>
      </c>
      <c r="D210" s="460" t="s">
        <v>550</v>
      </c>
      <c r="E210" s="461" t="s">
        <v>1838</v>
      </c>
      <c r="F210" s="462" t="s">
        <v>1839</v>
      </c>
      <c r="G210" s="463" t="s">
        <v>99</v>
      </c>
      <c r="H210" s="464">
        <v>3</v>
      </c>
      <c r="I210" s="365"/>
      <c r="J210" s="466">
        <f>ROUND(I210*H210,2)</f>
        <v>0</v>
      </c>
      <c r="K210" s="383"/>
      <c r="L210" s="366"/>
      <c r="M210" s="367" t="s">
        <v>771</v>
      </c>
      <c r="N210" s="368" t="s">
        <v>2877</v>
      </c>
      <c r="O210" s="359">
        <v>0</v>
      </c>
      <c r="P210" s="359">
        <f>O210*H210</f>
        <v>0</v>
      </c>
      <c r="Q210" s="359">
        <v>0.115</v>
      </c>
      <c r="R210" s="359">
        <f>Q210*H210</f>
        <v>0.34500000000000003</v>
      </c>
      <c r="S210" s="359">
        <v>0</v>
      </c>
      <c r="T210" s="359">
        <f>S210*H210</f>
        <v>0</v>
      </c>
      <c r="U210" s="382" t="s">
        <v>771</v>
      </c>
      <c r="AR210" s="361" t="s">
        <v>2918</v>
      </c>
      <c r="AT210" s="361" t="s">
        <v>550</v>
      </c>
      <c r="AU210" s="361" t="s">
        <v>47</v>
      </c>
      <c r="AY210" s="284" t="s">
        <v>2874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2222</v>
      </c>
      <c r="BM210" s="361" t="s">
        <v>4562</v>
      </c>
    </row>
    <row r="211" spans="2:65" s="291" customFormat="1" ht="19.5" x14ac:dyDescent="0.2">
      <c r="B211" s="292"/>
      <c r="D211" s="509" t="s">
        <v>3004</v>
      </c>
      <c r="F211" s="510" t="s">
        <v>1839</v>
      </c>
      <c r="I211" s="467"/>
      <c r="L211" s="292"/>
      <c r="M211" s="369"/>
      <c r="N211" s="370"/>
      <c r="O211" s="370"/>
      <c r="P211" s="370"/>
      <c r="Q211" s="370"/>
      <c r="R211" s="370"/>
      <c r="S211" s="370"/>
      <c r="T211" s="370"/>
      <c r="U211" s="371"/>
      <c r="AT211" s="284" t="s">
        <v>3004</v>
      </c>
      <c r="AU211" s="284" t="s">
        <v>47</v>
      </c>
    </row>
    <row r="212" spans="2:65" s="291" customFormat="1" ht="7.15" customHeight="1" x14ac:dyDescent="0.2">
      <c r="B212" s="312"/>
      <c r="C212" s="313"/>
      <c r="D212" s="313"/>
      <c r="E212" s="313"/>
      <c r="F212" s="313"/>
      <c r="G212" s="313"/>
      <c r="H212" s="313"/>
      <c r="I212" s="500"/>
      <c r="J212" s="313"/>
      <c r="K212" s="313"/>
      <c r="L212" s="292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2"/>
  <sheetViews>
    <sheetView zoomScale="145" zoomScaleNormal="145" workbookViewId="0">
      <pane ySplit="1" topLeftCell="A2" activePane="bottomLeft" state="frozen"/>
      <selection pane="bottomLeft" activeCell="A210" sqref="A210:E21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6" t="s">
        <v>100</v>
      </c>
      <c r="B1" s="656"/>
      <c r="C1" s="656"/>
      <c r="D1" s="656"/>
      <c r="E1" s="656"/>
      <c r="F1" s="656"/>
      <c r="G1" s="65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7" t="s">
        <v>4</v>
      </c>
      <c r="D2" s="658"/>
      <c r="E2" s="658"/>
      <c r="F2" s="658"/>
      <c r="G2" s="659"/>
      <c r="AG2" t="s">
        <v>102</v>
      </c>
    </row>
    <row r="3" spans="1:60" ht="25.15" customHeight="1" x14ac:dyDescent="0.2">
      <c r="A3" s="247" t="s">
        <v>89</v>
      </c>
      <c r="B3" s="197" t="s">
        <v>36</v>
      </c>
      <c r="C3" s="657" t="s">
        <v>37</v>
      </c>
      <c r="D3" s="658"/>
      <c r="E3" s="658"/>
      <c r="F3" s="658"/>
      <c r="G3" s="659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38</v>
      </c>
      <c r="C4" s="660" t="s">
        <v>29</v>
      </c>
      <c r="D4" s="661"/>
      <c r="E4" s="661"/>
      <c r="F4" s="661"/>
      <c r="G4" s="66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2155</v>
      </c>
      <c r="C9" s="215" t="s">
        <v>2156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52" t="s">
        <v>2157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52" t="s">
        <v>138</v>
      </c>
      <c r="D12" s="653"/>
      <c r="E12" s="653"/>
      <c r="F12" s="653"/>
      <c r="G12" s="653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2228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52" t="s">
        <v>1089</v>
      </c>
      <c r="D16" s="653"/>
      <c r="E16" s="653"/>
      <c r="F16" s="653"/>
      <c r="G16" s="653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54" t="s">
        <v>1090</v>
      </c>
      <c r="D17" s="655"/>
      <c r="E17" s="655"/>
      <c r="F17" s="655"/>
      <c r="G17" s="655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x14ac:dyDescent="0.2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2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652" t="s">
        <v>146</v>
      </c>
      <c r="D21" s="653"/>
      <c r="E21" s="653"/>
      <c r="F21" s="653"/>
      <c r="G21" s="653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226" t="s">
        <v>3388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2">
      <c r="A23" s="223"/>
      <c r="B23" s="224"/>
      <c r="C23" s="226" t="s">
        <v>2229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2158</v>
      </c>
      <c r="C24" s="215" t="s">
        <v>2159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52" t="s">
        <v>146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3389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3390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52" t="s">
        <v>151</v>
      </c>
      <c r="D29" s="653"/>
      <c r="E29" s="653"/>
      <c r="F29" s="653"/>
      <c r="G29" s="653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226" t="s">
        <v>3391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2">
      <c r="A31" s="223"/>
      <c r="B31" s="224"/>
      <c r="C31" s="226" t="s">
        <v>3392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1847</v>
      </c>
      <c r="C32" s="215" t="s">
        <v>1848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52" t="s">
        <v>1849</v>
      </c>
      <c r="D33" s="653"/>
      <c r="E33" s="653"/>
      <c r="F33" s="653"/>
      <c r="G33" s="653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2230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2231</v>
      </c>
      <c r="C35" s="215" t="s">
        <v>2232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2">
      <c r="A36" s="223"/>
      <c r="B36" s="224"/>
      <c r="C36" s="652" t="s">
        <v>1849</v>
      </c>
      <c r="D36" s="653"/>
      <c r="E36" s="653"/>
      <c r="F36" s="653"/>
      <c r="G36" s="65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2233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2">
      <c r="A38" s="213">
        <v>11</v>
      </c>
      <c r="B38" s="214" t="s">
        <v>2160</v>
      </c>
      <c r="C38" s="215" t="s">
        <v>2161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52" t="s">
        <v>1849</v>
      </c>
      <c r="D39" s="653"/>
      <c r="E39" s="653"/>
      <c r="F39" s="653"/>
      <c r="G39" s="653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2234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2235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2">
      <c r="A42" s="213">
        <v>12</v>
      </c>
      <c r="B42" s="214" t="s">
        <v>2236</v>
      </c>
      <c r="C42" s="215" t="s">
        <v>2237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652" t="s">
        <v>2162</v>
      </c>
      <c r="D43" s="653"/>
      <c r="E43" s="653"/>
      <c r="F43" s="653"/>
      <c r="G43" s="653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2238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2">
      <c r="A45" s="223"/>
      <c r="B45" s="224"/>
      <c r="C45" s="226" t="s">
        <v>2239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13">
        <v>13</v>
      </c>
      <c r="B46" s="214" t="s">
        <v>1092</v>
      </c>
      <c r="C46" s="215" t="s">
        <v>1093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2.5" outlineLevel="2" x14ac:dyDescent="0.2">
      <c r="A47" s="223"/>
      <c r="B47" s="224"/>
      <c r="C47" s="652" t="s">
        <v>1094</v>
      </c>
      <c r="D47" s="653"/>
      <c r="E47" s="653"/>
      <c r="F47" s="653"/>
      <c r="G47" s="653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2240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2">
      <c r="A49" s="223"/>
      <c r="B49" s="224"/>
      <c r="C49" s="226" t="s">
        <v>2241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14</v>
      </c>
      <c r="B50" s="214" t="s">
        <v>1096</v>
      </c>
      <c r="C50" s="215" t="s">
        <v>1097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52" t="s">
        <v>1094</v>
      </c>
      <c r="D51" s="653"/>
      <c r="E51" s="653"/>
      <c r="F51" s="653"/>
      <c r="G51" s="653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654" t="s">
        <v>1098</v>
      </c>
      <c r="D52" s="655"/>
      <c r="E52" s="655"/>
      <c r="F52" s="655"/>
      <c r="G52" s="655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15</v>
      </c>
      <c r="B53" s="214" t="s">
        <v>1851</v>
      </c>
      <c r="C53" s="215" t="s">
        <v>1852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2242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2243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2244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2245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13">
        <v>16</v>
      </c>
      <c r="B58" s="214" t="s">
        <v>1115</v>
      </c>
      <c r="C58" s="215" t="s">
        <v>1116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2">
      <c r="A59" s="223"/>
      <c r="B59" s="224"/>
      <c r="C59" s="652" t="s">
        <v>229</v>
      </c>
      <c r="D59" s="653"/>
      <c r="E59" s="653"/>
      <c r="F59" s="653"/>
      <c r="G59" s="653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654" t="s">
        <v>230</v>
      </c>
      <c r="D60" s="655"/>
      <c r="E60" s="655"/>
      <c r="F60" s="655"/>
      <c r="G60" s="655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3393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2">
      <c r="A62" s="223"/>
      <c r="B62" s="224"/>
      <c r="C62" s="226" t="s">
        <v>2246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1" x14ac:dyDescent="0.2">
      <c r="A63" s="213">
        <v>17</v>
      </c>
      <c r="B63" s="214" t="s">
        <v>2247</v>
      </c>
      <c r="C63" s="215" t="s">
        <v>2248</v>
      </c>
      <c r="D63" s="216" t="s">
        <v>223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1193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331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337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2.5" outlineLevel="2" x14ac:dyDescent="0.2">
      <c r="A64" s="223"/>
      <c r="B64" s="224"/>
      <c r="C64" s="652" t="s">
        <v>2249</v>
      </c>
      <c r="D64" s="653"/>
      <c r="E64" s="653"/>
      <c r="F64" s="653"/>
      <c r="G64" s="653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2250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2.5" outlineLevel="1" x14ac:dyDescent="0.2">
      <c r="A66" s="213">
        <v>18</v>
      </c>
      <c r="B66" s="214" t="s">
        <v>2251</v>
      </c>
      <c r="C66" s="215" t="s">
        <v>2252</v>
      </c>
      <c r="D66" s="216" t="s">
        <v>223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1193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331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337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2.5" outlineLevel="2" x14ac:dyDescent="0.2">
      <c r="A67" s="223"/>
      <c r="B67" s="224"/>
      <c r="C67" s="652" t="s">
        <v>2249</v>
      </c>
      <c r="D67" s="653"/>
      <c r="E67" s="653"/>
      <c r="F67" s="653"/>
      <c r="G67" s="653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2253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2.5" outlineLevel="1" x14ac:dyDescent="0.2">
      <c r="A70" s="213">
        <v>19</v>
      </c>
      <c r="B70" s="214" t="s">
        <v>2254</v>
      </c>
      <c r="C70" s="215" t="s">
        <v>2255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216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52" t="s">
        <v>1121</v>
      </c>
      <c r="D71" s="653"/>
      <c r="E71" s="653"/>
      <c r="F71" s="653"/>
      <c r="G71" s="653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2.5" outlineLevel="1" x14ac:dyDescent="0.2">
      <c r="A72" s="213">
        <v>20</v>
      </c>
      <c r="B72" s="214" t="s">
        <v>2256</v>
      </c>
      <c r="C72" s="215" t="s">
        <v>2257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216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52" t="s">
        <v>1121</v>
      </c>
      <c r="D73" s="653"/>
      <c r="E73" s="653"/>
      <c r="F73" s="653"/>
      <c r="G73" s="65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2258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2.5" outlineLevel="1" x14ac:dyDescent="0.2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2259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2.5" outlineLevel="1" x14ac:dyDescent="0.2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2260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29">
        <v>24</v>
      </c>
      <c r="B80" s="230" t="s">
        <v>2261</v>
      </c>
      <c r="C80" s="231" t="s">
        <v>2262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2">
      <c r="A81" s="213">
        <v>25</v>
      </c>
      <c r="B81" s="214" t="s">
        <v>1138</v>
      </c>
      <c r="C81" s="215" t="s">
        <v>1139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216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652" t="s">
        <v>1140</v>
      </c>
      <c r="D82" s="653"/>
      <c r="E82" s="653"/>
      <c r="F82" s="653"/>
      <c r="G82" s="653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2">
      <c r="A83" s="213">
        <v>26</v>
      </c>
      <c r="B83" s="214" t="s">
        <v>2263</v>
      </c>
      <c r="C83" s="215" t="s">
        <v>2264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216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2">
      <c r="A84" s="223"/>
      <c r="B84" s="224"/>
      <c r="C84" s="652" t="s">
        <v>2265</v>
      </c>
      <c r="D84" s="653"/>
      <c r="E84" s="653"/>
      <c r="F84" s="653"/>
      <c r="G84" s="653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33.75" outlineLevel="1" x14ac:dyDescent="0.2">
      <c r="A85" s="213">
        <v>27</v>
      </c>
      <c r="B85" s="214" t="s">
        <v>2266</v>
      </c>
      <c r="C85" s="215" t="s">
        <v>2267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ht="22.5" outlineLevel="2" x14ac:dyDescent="0.2">
      <c r="A86" s="223"/>
      <c r="B86" s="224"/>
      <c r="C86" s="652" t="s">
        <v>4975</v>
      </c>
      <c r="D86" s="653"/>
      <c r="E86" s="653"/>
      <c r="F86" s="653"/>
      <c r="G86" s="653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226" t="s">
        <v>2268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3.75" outlineLevel="1" x14ac:dyDescent="0.2">
      <c r="A88" s="213">
        <v>28</v>
      </c>
      <c r="B88" s="214" t="s">
        <v>2269</v>
      </c>
      <c r="C88" s="215" t="s">
        <v>2270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652" t="s">
        <v>4972</v>
      </c>
      <c r="D89" s="653"/>
      <c r="E89" s="653"/>
      <c r="F89" s="653"/>
      <c r="G89" s="653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226" t="s">
        <v>2271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3" x14ac:dyDescent="0.2">
      <c r="A91" s="223"/>
      <c r="B91" s="224"/>
      <c r="C91" s="226" t="s">
        <v>2272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1" x14ac:dyDescent="0.2">
      <c r="A92" s="213">
        <v>29</v>
      </c>
      <c r="B92" s="214" t="s">
        <v>2273</v>
      </c>
      <c r="C92" s="215" t="s">
        <v>2274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52" t="s">
        <v>4972</v>
      </c>
      <c r="D93" s="653"/>
      <c r="E93" s="653"/>
      <c r="F93" s="653"/>
      <c r="G93" s="653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2275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52" t="s">
        <v>185</v>
      </c>
      <c r="D96" s="653"/>
      <c r="E96" s="653"/>
      <c r="F96" s="653"/>
      <c r="G96" s="653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2276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2277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2">
      <c r="A99" s="223"/>
      <c r="B99" s="224"/>
      <c r="C99" s="226" t="s">
        <v>2278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213">
        <v>31</v>
      </c>
      <c r="B100" s="214" t="s">
        <v>1172</v>
      </c>
      <c r="C100" s="215" t="s">
        <v>1173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2">
      <c r="A101" s="223"/>
      <c r="B101" s="224"/>
      <c r="C101" s="652" t="s">
        <v>1174</v>
      </c>
      <c r="D101" s="653"/>
      <c r="E101" s="653"/>
      <c r="F101" s="653"/>
      <c r="G101" s="653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213">
        <v>32</v>
      </c>
      <c r="B102" s="214" t="s">
        <v>188</v>
      </c>
      <c r="C102" s="215" t="s">
        <v>2279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3394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213">
        <v>33</v>
      </c>
      <c r="B104" s="214" t="s">
        <v>192</v>
      </c>
      <c r="C104" s="215" t="s">
        <v>2280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2281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34</v>
      </c>
      <c r="B106" s="214" t="s">
        <v>194</v>
      </c>
      <c r="C106" s="215" t="s">
        <v>2282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3395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35</v>
      </c>
      <c r="B108" s="214" t="s">
        <v>195</v>
      </c>
      <c r="C108" s="215" t="s">
        <v>2283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3396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36</v>
      </c>
      <c r="B110" s="214" t="s">
        <v>1182</v>
      </c>
      <c r="C110" s="215" t="s">
        <v>1183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50" t="s">
        <v>1184</v>
      </c>
      <c r="D111" s="651"/>
      <c r="E111" s="651"/>
      <c r="F111" s="651"/>
      <c r="G111" s="65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2">
      <c r="A112" s="223"/>
      <c r="B112" s="224"/>
      <c r="C112" s="654" t="s">
        <v>1185</v>
      </c>
      <c r="D112" s="655"/>
      <c r="E112" s="655"/>
      <c r="F112" s="655"/>
      <c r="G112" s="655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2">
      <c r="A113" s="223"/>
      <c r="B113" s="224"/>
      <c r="C113" s="654" t="s">
        <v>1186</v>
      </c>
      <c r="D113" s="655"/>
      <c r="E113" s="655"/>
      <c r="F113" s="655"/>
      <c r="G113" s="655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675" t="s">
        <v>4974</v>
      </c>
      <c r="D114" s="676"/>
      <c r="E114" s="676"/>
      <c r="F114" s="676"/>
      <c r="G114" s="676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2284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2285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2286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2287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37</v>
      </c>
      <c r="B119" s="214" t="s">
        <v>1188</v>
      </c>
      <c r="C119" s="215" t="s">
        <v>1189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50" t="s">
        <v>1184</v>
      </c>
      <c r="D120" s="651"/>
      <c r="E120" s="651"/>
      <c r="F120" s="651"/>
      <c r="G120" s="65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2">
      <c r="A121" s="223"/>
      <c r="B121" s="224"/>
      <c r="C121" s="654" t="s">
        <v>1185</v>
      </c>
      <c r="D121" s="655"/>
      <c r="E121" s="655"/>
      <c r="F121" s="655"/>
      <c r="G121" s="655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54" t="s">
        <v>1186</v>
      </c>
      <c r="D122" s="655"/>
      <c r="E122" s="655"/>
      <c r="F122" s="655"/>
      <c r="G122" s="655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75" t="s">
        <v>4974</v>
      </c>
      <c r="D123" s="676"/>
      <c r="E123" s="676"/>
      <c r="F123" s="676"/>
      <c r="G123" s="676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2288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x14ac:dyDescent="0.2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33.75" outlineLevel="1" x14ac:dyDescent="0.2">
      <c r="A126" s="213">
        <v>38</v>
      </c>
      <c r="B126" s="214" t="s">
        <v>1196</v>
      </c>
      <c r="C126" s="215" t="s">
        <v>1197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2289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2.5" outlineLevel="1" x14ac:dyDescent="0.2">
      <c r="A128" s="213">
        <v>39</v>
      </c>
      <c r="B128" s="214" t="s">
        <v>199</v>
      </c>
      <c r="C128" s="215" t="s">
        <v>200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2.5" outlineLevel="2" x14ac:dyDescent="0.2">
      <c r="A129" s="223"/>
      <c r="B129" s="224"/>
      <c r="C129" s="652" t="s">
        <v>201</v>
      </c>
      <c r="D129" s="653"/>
      <c r="E129" s="653"/>
      <c r="F129" s="653"/>
      <c r="G129" s="653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2">
      <c r="A130" s="213">
        <v>40</v>
      </c>
      <c r="B130" s="214" t="s">
        <v>202</v>
      </c>
      <c r="C130" s="215" t="s">
        <v>203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33.75" outlineLevel="2" x14ac:dyDescent="0.2">
      <c r="A131" s="223"/>
      <c r="B131" s="224"/>
      <c r="C131" s="652" t="s">
        <v>204</v>
      </c>
      <c r="D131" s="653"/>
      <c r="E131" s="653"/>
      <c r="F131" s="653"/>
      <c r="G131" s="653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226" t="s">
        <v>2290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ht="22.5" outlineLevel="1" x14ac:dyDescent="0.2">
      <c r="A133" s="229">
        <v>41</v>
      </c>
      <c r="B133" s="230" t="s">
        <v>2291</v>
      </c>
      <c r="C133" s="231" t="s">
        <v>2292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216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2">
      <c r="A134" s="213">
        <v>42</v>
      </c>
      <c r="B134" s="214" t="s">
        <v>2293</v>
      </c>
      <c r="C134" s="215" t="s">
        <v>2294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2">
      <c r="A135" s="223"/>
      <c r="B135" s="224"/>
      <c r="C135" s="652" t="s">
        <v>208</v>
      </c>
      <c r="D135" s="653"/>
      <c r="E135" s="653"/>
      <c r="F135" s="653"/>
      <c r="G135" s="653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226" t="s">
        <v>2295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2">
      <c r="A137" s="213">
        <v>43</v>
      </c>
      <c r="B137" s="214" t="s">
        <v>2163</v>
      </c>
      <c r="C137" s="215" t="s">
        <v>2164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2296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2297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2">
      <c r="A140" s="213">
        <v>44</v>
      </c>
      <c r="B140" s="214" t="s">
        <v>2165</v>
      </c>
      <c r="C140" s="215" t="s">
        <v>2166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226" t="s">
        <v>2298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2">
      <c r="A142" s="223"/>
      <c r="B142" s="224"/>
      <c r="C142" s="226" t="s">
        <v>2299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29">
        <v>45</v>
      </c>
      <c r="B143" s="230" t="s">
        <v>2167</v>
      </c>
      <c r="C143" s="231" t="s">
        <v>2168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2">
      <c r="A144" s="213">
        <v>46</v>
      </c>
      <c r="B144" s="214" t="s">
        <v>2169</v>
      </c>
      <c r="C144" s="215" t="s">
        <v>2170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652" t="s">
        <v>2171</v>
      </c>
      <c r="D145" s="653"/>
      <c r="E145" s="653"/>
      <c r="F145" s="653"/>
      <c r="G145" s="653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2300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x14ac:dyDescent="0.2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33.75" outlineLevel="1" x14ac:dyDescent="0.2">
      <c r="A148" s="213">
        <v>47</v>
      </c>
      <c r="B148" s="214" t="s">
        <v>1218</v>
      </c>
      <c r="C148" s="215" t="s">
        <v>1219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216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50" t="s">
        <v>217</v>
      </c>
      <c r="D149" s="651"/>
      <c r="E149" s="651"/>
      <c r="F149" s="651"/>
      <c r="G149" s="65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48</v>
      </c>
      <c r="B150" s="214" t="s">
        <v>1220</v>
      </c>
      <c r="C150" s="215" t="s">
        <v>1221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2.5" outlineLevel="2" x14ac:dyDescent="0.2">
      <c r="A151" s="223"/>
      <c r="B151" s="224"/>
      <c r="C151" s="652" t="s">
        <v>1222</v>
      </c>
      <c r="D151" s="653"/>
      <c r="E151" s="653"/>
      <c r="F151" s="653"/>
      <c r="G151" s="653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2">
      <c r="A152" s="229">
        <v>49</v>
      </c>
      <c r="B152" s="230" t="s">
        <v>2172</v>
      </c>
      <c r="C152" s="231" t="s">
        <v>2173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ht="22.5" outlineLevel="1" x14ac:dyDescent="0.2">
      <c r="A153" s="213">
        <v>50</v>
      </c>
      <c r="B153" s="214" t="s">
        <v>214</v>
      </c>
      <c r="C153" s="215" t="s">
        <v>215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216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650" t="s">
        <v>217</v>
      </c>
      <c r="D154" s="651"/>
      <c r="E154" s="651"/>
      <c r="F154" s="651"/>
      <c r="G154" s="651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22.5" outlineLevel="1" x14ac:dyDescent="0.2">
      <c r="A155" s="213">
        <v>51</v>
      </c>
      <c r="B155" s="214" t="s">
        <v>2301</v>
      </c>
      <c r="C155" s="215" t="s">
        <v>2302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216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50" t="s">
        <v>217</v>
      </c>
      <c r="D156" s="651"/>
      <c r="E156" s="651"/>
      <c r="F156" s="651"/>
      <c r="G156" s="65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2">
      <c r="A157" s="213">
        <v>52</v>
      </c>
      <c r="B157" s="214" t="s">
        <v>218</v>
      </c>
      <c r="C157" s="215" t="s">
        <v>219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52" t="s">
        <v>220</v>
      </c>
      <c r="D158" s="653"/>
      <c r="E158" s="653"/>
      <c r="F158" s="653"/>
      <c r="G158" s="653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2303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53</v>
      </c>
      <c r="B160" s="214" t="s">
        <v>221</v>
      </c>
      <c r="C160" s="215" t="s">
        <v>222</v>
      </c>
      <c r="D160" s="216" t="s">
        <v>223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652" t="s">
        <v>224</v>
      </c>
      <c r="D161" s="653"/>
      <c r="E161" s="653"/>
      <c r="F161" s="653"/>
      <c r="G161" s="653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54</v>
      </c>
      <c r="B162" s="214" t="s">
        <v>225</v>
      </c>
      <c r="C162" s="215" t="s">
        <v>226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2304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2">
      <c r="A164" s="223"/>
      <c r="B164" s="224"/>
      <c r="C164" s="226" t="s">
        <v>2305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2">
      <c r="A165" s="223"/>
      <c r="B165" s="224"/>
      <c r="C165" s="226" t="s">
        <v>2306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33.75" outlineLevel="1" x14ac:dyDescent="0.2">
      <c r="A166" s="213">
        <v>55</v>
      </c>
      <c r="B166" s="214" t="s">
        <v>5133</v>
      </c>
      <c r="C166" s="215" t="s">
        <v>5132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2" x14ac:dyDescent="0.2">
      <c r="A167" s="223"/>
      <c r="B167" s="224"/>
      <c r="C167" s="652" t="s">
        <v>1228</v>
      </c>
      <c r="D167" s="653"/>
      <c r="E167" s="653"/>
      <c r="F167" s="653"/>
      <c r="G167" s="653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654" t="s">
        <v>1229</v>
      </c>
      <c r="D168" s="655"/>
      <c r="E168" s="655"/>
      <c r="F168" s="655"/>
      <c r="G168" s="655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2307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2">
      <c r="A170" s="213">
        <v>56</v>
      </c>
      <c r="B170" s="214" t="s">
        <v>232</v>
      </c>
      <c r="C170" s="215" t="s">
        <v>233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652" t="s">
        <v>229</v>
      </c>
      <c r="D171" s="653"/>
      <c r="E171" s="653"/>
      <c r="F171" s="653"/>
      <c r="G171" s="653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54" t="s">
        <v>230</v>
      </c>
      <c r="D172" s="655"/>
      <c r="E172" s="655"/>
      <c r="F172" s="655"/>
      <c r="G172" s="655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3397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3398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3399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3400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3401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2">
      <c r="A178" s="223"/>
      <c r="B178" s="224"/>
      <c r="C178" s="226" t="s">
        <v>3402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2">
      <c r="A179" s="213">
        <v>57</v>
      </c>
      <c r="B179" s="214" t="s">
        <v>2308</v>
      </c>
      <c r="C179" s="215" t="s">
        <v>2309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652" t="s">
        <v>229</v>
      </c>
      <c r="D180" s="653"/>
      <c r="E180" s="653"/>
      <c r="F180" s="653"/>
      <c r="G180" s="653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654" t="s">
        <v>230</v>
      </c>
      <c r="D181" s="655"/>
      <c r="E181" s="655"/>
      <c r="F181" s="655"/>
      <c r="G181" s="655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3403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2">
      <c r="A183" s="223"/>
      <c r="B183" s="224"/>
      <c r="C183" s="226" t="s">
        <v>3404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2">
      <c r="A184" s="223"/>
      <c r="B184" s="224"/>
      <c r="C184" s="226" t="s">
        <v>3405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58</v>
      </c>
      <c r="B185" s="214" t="s">
        <v>2310</v>
      </c>
      <c r="C185" s="215" t="s">
        <v>2311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652" t="s">
        <v>229</v>
      </c>
      <c r="D186" s="653"/>
      <c r="E186" s="653"/>
      <c r="F186" s="653"/>
      <c r="G186" s="653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54" t="s">
        <v>230</v>
      </c>
      <c r="D187" s="655"/>
      <c r="E187" s="655"/>
      <c r="F187" s="655"/>
      <c r="G187" s="655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226" t="s">
        <v>2312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2">
      <c r="A189" s="213">
        <v>59</v>
      </c>
      <c r="B189" s="214" t="s">
        <v>236</v>
      </c>
      <c r="C189" s="215" t="s">
        <v>237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652" t="s">
        <v>151</v>
      </c>
      <c r="D190" s="653"/>
      <c r="E190" s="653"/>
      <c r="F190" s="653"/>
      <c r="G190" s="653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2">
      <c r="A191" s="223"/>
      <c r="B191" s="224"/>
      <c r="C191" s="226" t="s">
        <v>3406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3392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2.5" outlineLevel="1" x14ac:dyDescent="0.2">
      <c r="A193" s="213">
        <v>60</v>
      </c>
      <c r="B193" s="214" t="s">
        <v>238</v>
      </c>
      <c r="C193" s="215" t="s">
        <v>239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2">
      <c r="A194" s="223"/>
      <c r="B194" s="224"/>
      <c r="C194" s="652" t="s">
        <v>240</v>
      </c>
      <c r="D194" s="653"/>
      <c r="E194" s="653"/>
      <c r="F194" s="653"/>
      <c r="G194" s="653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2">
      <c r="A195" s="223"/>
      <c r="B195" s="224"/>
      <c r="C195" s="226" t="s">
        <v>2174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3407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2.5" outlineLevel="1" x14ac:dyDescent="0.2">
      <c r="A197" s="213">
        <v>61</v>
      </c>
      <c r="B197" s="214" t="s">
        <v>241</v>
      </c>
      <c r="C197" s="215" t="s">
        <v>242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52" t="s">
        <v>240</v>
      </c>
      <c r="D198" s="653"/>
      <c r="E198" s="653"/>
      <c r="F198" s="653"/>
      <c r="G198" s="653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226" t="s">
        <v>1237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2.5" outlineLevel="3" x14ac:dyDescent="0.2">
      <c r="A200" s="223"/>
      <c r="B200" s="224"/>
      <c r="C200" s="226" t="s">
        <v>3408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2">
      <c r="A201" s="213">
        <v>62</v>
      </c>
      <c r="B201" s="214" t="s">
        <v>245</v>
      </c>
      <c r="C201" s="215" t="s">
        <v>4979</v>
      </c>
      <c r="D201" s="216" t="s">
        <v>158</v>
      </c>
      <c r="E201" s="217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2313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3409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2">
      <c r="A204" s="223"/>
      <c r="B204" s="224"/>
      <c r="C204" s="226" t="s">
        <v>3410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2">
      <c r="A205" s="223"/>
      <c r="B205" s="224"/>
      <c r="C205" s="226" t="s">
        <v>3411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2">
      <c r="A206" s="223"/>
      <c r="B206" s="224"/>
      <c r="C206" s="226" t="s">
        <v>3412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13">
        <v>63</v>
      </c>
      <c r="B207" s="214" t="s">
        <v>246</v>
      </c>
      <c r="C207" s="215" t="s">
        <v>2314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2">
      <c r="A208" s="223"/>
      <c r="B208" s="224"/>
      <c r="C208" s="226" t="s">
        <v>1263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2">
      <c r="A209" s="223"/>
      <c r="B209" s="224"/>
      <c r="C209" s="226" t="s">
        <v>2315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2">
      <c r="A210" s="213">
        <v>64</v>
      </c>
      <c r="B210" s="214" t="s">
        <v>1266</v>
      </c>
      <c r="C210" s="215" t="s">
        <v>4981</v>
      </c>
      <c r="D210" s="216" t="s">
        <v>158</v>
      </c>
      <c r="E210" s="217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2316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13">
        <v>65</v>
      </c>
      <c r="B212" s="214" t="s">
        <v>2317</v>
      </c>
      <c r="C212" s="215" t="s">
        <v>2318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2319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66</v>
      </c>
      <c r="B214" s="214" t="s">
        <v>248</v>
      </c>
      <c r="C214" s="215" t="s">
        <v>249</v>
      </c>
      <c r="D214" s="216" t="s">
        <v>223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226" t="s">
        <v>2320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2">
      <c r="A217" s="213">
        <v>67</v>
      </c>
      <c r="B217" s="214" t="s">
        <v>1272</v>
      </c>
      <c r="C217" s="215" t="s">
        <v>1273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252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2.5" outlineLevel="2" x14ac:dyDescent="0.2">
      <c r="A218" s="223"/>
      <c r="B218" s="224"/>
      <c r="C218" s="652" t="s">
        <v>253</v>
      </c>
      <c r="D218" s="653"/>
      <c r="E218" s="653"/>
      <c r="F218" s="653"/>
      <c r="G218" s="653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226" t="s">
        <v>2321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2">
      <c r="A220" s="223"/>
      <c r="B220" s="224"/>
      <c r="C220" s="226" t="s">
        <v>2322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2">
      <c r="A221" s="213">
        <v>68</v>
      </c>
      <c r="B221" s="214" t="s">
        <v>250</v>
      </c>
      <c r="C221" s="215" t="s">
        <v>251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252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2" x14ac:dyDescent="0.2">
      <c r="A222" s="223"/>
      <c r="B222" s="224"/>
      <c r="C222" s="652" t="s">
        <v>253</v>
      </c>
      <c r="D222" s="653"/>
      <c r="E222" s="653"/>
      <c r="F222" s="653"/>
      <c r="G222" s="653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2323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2">
      <c r="A224" s="223"/>
      <c r="B224" s="224"/>
      <c r="C224" s="226" t="s">
        <v>2324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2.5" outlineLevel="1" x14ac:dyDescent="0.2">
      <c r="A225" s="213">
        <v>69</v>
      </c>
      <c r="B225" s="214" t="s">
        <v>254</v>
      </c>
      <c r="C225" s="215" t="s">
        <v>255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252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2.5" outlineLevel="2" x14ac:dyDescent="0.2">
      <c r="A226" s="223"/>
      <c r="B226" s="224"/>
      <c r="C226" s="652" t="s">
        <v>256</v>
      </c>
      <c r="D226" s="653"/>
      <c r="E226" s="653"/>
      <c r="F226" s="653"/>
      <c r="G226" s="653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2325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2">
      <c r="A228" s="223"/>
      <c r="B228" s="224"/>
      <c r="C228" s="226" t="s">
        <v>2326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2.5" outlineLevel="1" x14ac:dyDescent="0.2">
      <c r="A229" s="213">
        <v>70</v>
      </c>
      <c r="B229" s="214" t="s">
        <v>1283</v>
      </c>
      <c r="C229" s="215" t="s">
        <v>1284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252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2327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2.5" outlineLevel="1" x14ac:dyDescent="0.2">
      <c r="A231" s="213">
        <v>71</v>
      </c>
      <c r="B231" s="214" t="s">
        <v>261</v>
      </c>
      <c r="C231" s="215" t="s">
        <v>262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252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2328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2329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2">
      <c r="A234" s="213">
        <v>72</v>
      </c>
      <c r="B234" s="214" t="s">
        <v>263</v>
      </c>
      <c r="C234" s="215" t="s">
        <v>264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252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2">
      <c r="A235" s="223"/>
      <c r="B235" s="224"/>
      <c r="C235" s="652" t="s">
        <v>265</v>
      </c>
      <c r="D235" s="653"/>
      <c r="E235" s="653"/>
      <c r="F235" s="653"/>
      <c r="G235" s="653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2330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2331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ht="22.5" outlineLevel="1" x14ac:dyDescent="0.2">
      <c r="A238" s="213">
        <v>73</v>
      </c>
      <c r="B238" s="214" t="s">
        <v>1290</v>
      </c>
      <c r="C238" s="215" t="s">
        <v>1291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252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2">
      <c r="A239" s="223"/>
      <c r="B239" s="224"/>
      <c r="C239" s="652" t="s">
        <v>265</v>
      </c>
      <c r="D239" s="653"/>
      <c r="E239" s="653"/>
      <c r="F239" s="653"/>
      <c r="G239" s="653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2332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2">
      <c r="A241" s="213">
        <v>74</v>
      </c>
      <c r="B241" s="214" t="s">
        <v>266</v>
      </c>
      <c r="C241" s="215" t="s">
        <v>267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252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652" t="s">
        <v>268</v>
      </c>
      <c r="D242" s="653"/>
      <c r="E242" s="653"/>
      <c r="F242" s="653"/>
      <c r="G242" s="653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2333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33.75" outlineLevel="1" x14ac:dyDescent="0.2">
      <c r="A244" s="213">
        <v>75</v>
      </c>
      <c r="B244" s="214" t="s">
        <v>270</v>
      </c>
      <c r="C244" s="215" t="s">
        <v>271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252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226" t="s">
        <v>2334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33.75" outlineLevel="1" x14ac:dyDescent="0.2">
      <c r="A246" s="213">
        <v>76</v>
      </c>
      <c r="B246" s="214" t="s">
        <v>273</v>
      </c>
      <c r="C246" s="215" t="s">
        <v>274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252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226" t="s">
        <v>2335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1" x14ac:dyDescent="0.2">
      <c r="A248" s="213">
        <v>77</v>
      </c>
      <c r="B248" s="214" t="s">
        <v>2336</v>
      </c>
      <c r="C248" s="215" t="s">
        <v>2337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252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52" t="s">
        <v>1304</v>
      </c>
      <c r="D249" s="653"/>
      <c r="E249" s="653"/>
      <c r="F249" s="653"/>
      <c r="G249" s="653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654" t="s">
        <v>283</v>
      </c>
      <c r="D250" s="655"/>
      <c r="E250" s="655"/>
      <c r="F250" s="655"/>
      <c r="G250" s="655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2.5" outlineLevel="1" x14ac:dyDescent="0.2">
      <c r="A251" s="213">
        <v>78</v>
      </c>
      <c r="B251" s="214" t="s">
        <v>1306</v>
      </c>
      <c r="C251" s="215" t="s">
        <v>1307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252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52" t="s">
        <v>1304</v>
      </c>
      <c r="D252" s="653"/>
      <c r="E252" s="653"/>
      <c r="F252" s="653"/>
      <c r="G252" s="653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654" t="s">
        <v>283</v>
      </c>
      <c r="D253" s="655"/>
      <c r="E253" s="655"/>
      <c r="F253" s="655"/>
      <c r="G253" s="655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79</v>
      </c>
      <c r="B254" s="214" t="s">
        <v>1308</v>
      </c>
      <c r="C254" s="215" t="s">
        <v>1309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252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2">
      <c r="A255" s="223"/>
      <c r="B255" s="224"/>
      <c r="C255" s="652" t="s">
        <v>1304</v>
      </c>
      <c r="D255" s="653"/>
      <c r="E255" s="653"/>
      <c r="F255" s="653"/>
      <c r="G255" s="653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2">
      <c r="A256" s="223"/>
      <c r="B256" s="224"/>
      <c r="C256" s="654" t="s">
        <v>283</v>
      </c>
      <c r="D256" s="655"/>
      <c r="E256" s="655"/>
      <c r="F256" s="655"/>
      <c r="G256" s="655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226" t="s">
        <v>2338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2">
      <c r="A258" s="223"/>
      <c r="B258" s="224"/>
      <c r="C258" s="226" t="s">
        <v>2339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80</v>
      </c>
      <c r="B259" s="214" t="s">
        <v>2340</v>
      </c>
      <c r="C259" s="215" t="s">
        <v>2341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252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652" t="s">
        <v>1304</v>
      </c>
      <c r="D260" s="653"/>
      <c r="E260" s="653"/>
      <c r="F260" s="653"/>
      <c r="G260" s="653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2">
      <c r="A261" s="223"/>
      <c r="B261" s="224"/>
      <c r="C261" s="654" t="s">
        <v>283</v>
      </c>
      <c r="D261" s="655"/>
      <c r="E261" s="655"/>
      <c r="F261" s="655"/>
      <c r="G261" s="655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2">
      <c r="A262" s="223"/>
      <c r="B262" s="224"/>
      <c r="C262" s="226" t="s">
        <v>2342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2.5" outlineLevel="1" x14ac:dyDescent="0.2">
      <c r="A263" s="213">
        <v>81</v>
      </c>
      <c r="B263" s="214" t="s">
        <v>1311</v>
      </c>
      <c r="C263" s="215" t="s">
        <v>1312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252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2">
      <c r="A264" s="223"/>
      <c r="B264" s="224"/>
      <c r="C264" s="652" t="s">
        <v>1304</v>
      </c>
      <c r="D264" s="653"/>
      <c r="E264" s="653"/>
      <c r="F264" s="653"/>
      <c r="G264" s="653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2343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2">
      <c r="A266" s="223"/>
      <c r="B266" s="224"/>
      <c r="C266" s="226" t="s">
        <v>2344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82</v>
      </c>
      <c r="B267" s="214" t="s">
        <v>1315</v>
      </c>
      <c r="C267" s="215" t="s">
        <v>1316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252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652" t="s">
        <v>1304</v>
      </c>
      <c r="D268" s="653"/>
      <c r="E268" s="653"/>
      <c r="F268" s="653"/>
      <c r="G268" s="653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2">
      <c r="A269" s="223"/>
      <c r="B269" s="224"/>
      <c r="C269" s="226" t="s">
        <v>2345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83</v>
      </c>
      <c r="B270" s="214" t="s">
        <v>278</v>
      </c>
      <c r="C270" s="215" t="s">
        <v>279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252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52" t="s">
        <v>280</v>
      </c>
      <c r="D271" s="653"/>
      <c r="E271" s="653"/>
      <c r="F271" s="653"/>
      <c r="G271" s="653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2">
      <c r="A272" s="223"/>
      <c r="B272" s="224"/>
      <c r="C272" s="226" t="s">
        <v>2346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2.5" outlineLevel="1" x14ac:dyDescent="0.2">
      <c r="A273" s="213">
        <v>84</v>
      </c>
      <c r="B273" s="214" t="s">
        <v>2347</v>
      </c>
      <c r="C273" s="215" t="s">
        <v>2348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252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2">
      <c r="A274" s="223"/>
      <c r="B274" s="224"/>
      <c r="C274" s="650" t="s">
        <v>283</v>
      </c>
      <c r="D274" s="651"/>
      <c r="E274" s="651"/>
      <c r="F274" s="651"/>
      <c r="G274" s="651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13">
        <v>85</v>
      </c>
      <c r="B275" s="214" t="s">
        <v>281</v>
      </c>
      <c r="C275" s="215" t="s">
        <v>282</v>
      </c>
      <c r="D275" s="216" t="s">
        <v>223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252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650" t="s">
        <v>283</v>
      </c>
      <c r="D276" s="651"/>
      <c r="E276" s="651"/>
      <c r="F276" s="651"/>
      <c r="G276" s="65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2">
      <c r="A277" s="223"/>
      <c r="B277" s="224"/>
      <c r="C277" s="226" t="s">
        <v>2349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2.5" outlineLevel="1" x14ac:dyDescent="0.2">
      <c r="A278" s="213">
        <v>86</v>
      </c>
      <c r="B278" s="214" t="s">
        <v>2350</v>
      </c>
      <c r="C278" s="215" t="s">
        <v>2351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252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2.5" outlineLevel="2" x14ac:dyDescent="0.2">
      <c r="A279" s="223"/>
      <c r="B279" s="224"/>
      <c r="C279" s="226" t="s">
        <v>2352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2.5" outlineLevel="1" x14ac:dyDescent="0.2">
      <c r="A280" s="213">
        <v>87</v>
      </c>
      <c r="B280" s="214" t="s">
        <v>2353</v>
      </c>
      <c r="C280" s="215" t="s">
        <v>2354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252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2">
      <c r="A281" s="223"/>
      <c r="B281" s="224"/>
      <c r="C281" s="226" t="s">
        <v>2355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2.5" outlineLevel="1" x14ac:dyDescent="0.2">
      <c r="A282" s="213">
        <v>88</v>
      </c>
      <c r="B282" s="214" t="s">
        <v>1322</v>
      </c>
      <c r="C282" s="215" t="s">
        <v>1323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252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2">
      <c r="A283" s="223"/>
      <c r="B283" s="224"/>
      <c r="C283" s="226" t="s">
        <v>2305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2">
      <c r="A284" s="223"/>
      <c r="B284" s="224"/>
      <c r="C284" s="226" t="s">
        <v>2356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89</v>
      </c>
      <c r="B285" s="214" t="s">
        <v>287</v>
      </c>
      <c r="C285" s="215" t="s">
        <v>288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252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52" t="s">
        <v>289</v>
      </c>
      <c r="D286" s="653"/>
      <c r="E286" s="653"/>
      <c r="F286" s="653"/>
      <c r="G286" s="653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226" t="s">
        <v>2357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2">
      <c r="A288" s="223"/>
      <c r="B288" s="224"/>
      <c r="C288" s="226" t="s">
        <v>2358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13">
        <v>90</v>
      </c>
      <c r="B289" s="214" t="s">
        <v>290</v>
      </c>
      <c r="C289" s="215" t="s">
        <v>291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292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293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226" t="s">
        <v>2359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13">
        <v>91</v>
      </c>
      <c r="B291" s="214" t="s">
        <v>2360</v>
      </c>
      <c r="C291" s="215" t="s">
        <v>2361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296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2">
      <c r="A292" s="223"/>
      <c r="B292" s="224"/>
      <c r="C292" s="226" t="s">
        <v>2362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13">
        <v>92</v>
      </c>
      <c r="B293" s="214" t="s">
        <v>1325</v>
      </c>
      <c r="C293" s="215" t="s">
        <v>1326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1327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293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2363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13">
        <v>93</v>
      </c>
      <c r="B295" s="214" t="s">
        <v>298</v>
      </c>
      <c r="C295" s="215" t="s">
        <v>2364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2365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2">
      <c r="A297" s="213">
        <v>94</v>
      </c>
      <c r="B297" s="214" t="s">
        <v>1333</v>
      </c>
      <c r="C297" s="215" t="s">
        <v>2366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2367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2">
      <c r="A299" s="229">
        <v>95</v>
      </c>
      <c r="B299" s="230" t="s">
        <v>301</v>
      </c>
      <c r="C299" s="231" t="s">
        <v>2368</v>
      </c>
      <c r="D299" s="232" t="s">
        <v>310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29">
        <v>96</v>
      </c>
      <c r="B300" s="230" t="s">
        <v>304</v>
      </c>
      <c r="C300" s="231" t="s">
        <v>1336</v>
      </c>
      <c r="D300" s="232" t="s">
        <v>303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2">
      <c r="A301" s="229">
        <v>97</v>
      </c>
      <c r="B301" s="230" t="s">
        <v>306</v>
      </c>
      <c r="C301" s="231" t="s">
        <v>1337</v>
      </c>
      <c r="D301" s="232" t="s">
        <v>303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2">
      <c r="A302" s="229">
        <v>98</v>
      </c>
      <c r="B302" s="230" t="s">
        <v>307</v>
      </c>
      <c r="C302" s="231" t="s">
        <v>305</v>
      </c>
      <c r="D302" s="232" t="s">
        <v>303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13">
        <v>99</v>
      </c>
      <c r="B303" s="214" t="s">
        <v>308</v>
      </c>
      <c r="C303" s="215" t="s">
        <v>1338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2">
      <c r="A304" s="223"/>
      <c r="B304" s="224"/>
      <c r="C304" s="226" t="s">
        <v>2369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2">
      <c r="A305" s="213">
        <v>100</v>
      </c>
      <c r="B305" s="214" t="s">
        <v>1950</v>
      </c>
      <c r="C305" s="215" t="s">
        <v>2370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2">
      <c r="A306" s="223"/>
      <c r="B306" s="224"/>
      <c r="C306" s="586" t="s">
        <v>4980</v>
      </c>
      <c r="D306" s="532"/>
      <c r="E306" s="225"/>
      <c r="F306" s="258"/>
      <c r="G306" s="221"/>
      <c r="H306" s="258"/>
      <c r="I306" s="221"/>
      <c r="J306" s="258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2371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2372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29">
        <v>101</v>
      </c>
      <c r="B309" s="230" t="s">
        <v>1952</v>
      </c>
      <c r="C309" s="231" t="s">
        <v>2373</v>
      </c>
      <c r="D309" s="232" t="s">
        <v>2374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2">
      <c r="A310" s="229">
        <v>102</v>
      </c>
      <c r="B310" s="230" t="s">
        <v>2375</v>
      </c>
      <c r="C310" s="231" t="s">
        <v>2376</v>
      </c>
      <c r="D310" s="232" t="s">
        <v>303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29">
        <v>103</v>
      </c>
      <c r="B311" s="230" t="s">
        <v>2377</v>
      </c>
      <c r="C311" s="231" t="s">
        <v>2378</v>
      </c>
      <c r="D311" s="232" t="s">
        <v>303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2">
      <c r="A312" s="229">
        <v>104</v>
      </c>
      <c r="B312" s="230" t="s">
        <v>2379</v>
      </c>
      <c r="C312" s="231" t="s">
        <v>2380</v>
      </c>
      <c r="D312" s="232" t="s">
        <v>303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2">
      <c r="A313" s="229">
        <v>105</v>
      </c>
      <c r="B313" s="230" t="s">
        <v>2381</v>
      </c>
      <c r="C313" s="231" t="s">
        <v>2382</v>
      </c>
      <c r="D313" s="232" t="s">
        <v>303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106</v>
      </c>
      <c r="B314" s="230" t="s">
        <v>2383</v>
      </c>
      <c r="C314" s="231" t="s">
        <v>2384</v>
      </c>
      <c r="D314" s="232" t="s">
        <v>303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29">
        <v>107</v>
      </c>
      <c r="B315" s="230" t="s">
        <v>313</v>
      </c>
      <c r="C315" s="231" t="s">
        <v>314</v>
      </c>
      <c r="D315" s="232" t="s">
        <v>303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29">
        <v>108</v>
      </c>
      <c r="B316" s="230" t="s">
        <v>315</v>
      </c>
      <c r="C316" s="231" t="s">
        <v>1339</v>
      </c>
      <c r="D316" s="232" t="s">
        <v>303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2">
      <c r="A317" s="229">
        <v>109</v>
      </c>
      <c r="B317" s="230" t="s">
        <v>317</v>
      </c>
      <c r="C317" s="231" t="s">
        <v>318</v>
      </c>
      <c r="D317" s="232" t="s">
        <v>303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2">
      <c r="A318" s="229">
        <v>110</v>
      </c>
      <c r="B318" s="230" t="s">
        <v>319</v>
      </c>
      <c r="C318" s="231" t="s">
        <v>2385</v>
      </c>
      <c r="D318" s="232" t="s">
        <v>303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2">
      <c r="A319" s="229">
        <v>111</v>
      </c>
      <c r="B319" s="230" t="s">
        <v>321</v>
      </c>
      <c r="C319" s="231" t="s">
        <v>2386</v>
      </c>
      <c r="D319" s="232" t="s">
        <v>303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2">
      <c r="A320" s="229">
        <v>112</v>
      </c>
      <c r="B320" s="230" t="s">
        <v>323</v>
      </c>
      <c r="C320" s="231" t="s">
        <v>324</v>
      </c>
      <c r="D320" s="232" t="s">
        <v>303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2">
      <c r="A321" s="229">
        <v>113</v>
      </c>
      <c r="B321" s="230" t="s">
        <v>328</v>
      </c>
      <c r="C321" s="231" t="s">
        <v>329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330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331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332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2">
      <c r="A322" s="229">
        <v>114</v>
      </c>
      <c r="B322" s="230" t="s">
        <v>333</v>
      </c>
      <c r="C322" s="231" t="s">
        <v>334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330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331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332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115</v>
      </c>
      <c r="B323" s="214" t="s">
        <v>1365</v>
      </c>
      <c r="C323" s="215" t="s">
        <v>1366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330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331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337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ht="22.5" outlineLevel="2" x14ac:dyDescent="0.2">
      <c r="A324" s="223"/>
      <c r="B324" s="224"/>
      <c r="C324" s="650" t="s">
        <v>338</v>
      </c>
      <c r="D324" s="651"/>
      <c r="E324" s="651"/>
      <c r="F324" s="651"/>
      <c r="G324" s="65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x14ac:dyDescent="0.2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2.5" outlineLevel="1" x14ac:dyDescent="0.2">
      <c r="A326" s="213">
        <v>116</v>
      </c>
      <c r="B326" s="214" t="s">
        <v>339</v>
      </c>
      <c r="C326" s="215" t="s">
        <v>340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216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341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652" t="s">
        <v>343</v>
      </c>
      <c r="D327" s="653"/>
      <c r="E327" s="653"/>
      <c r="F327" s="653"/>
      <c r="G327" s="653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x14ac:dyDescent="0.2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ht="22.5" outlineLevel="1" x14ac:dyDescent="0.2">
      <c r="A329" s="213">
        <v>117</v>
      </c>
      <c r="B329" s="214" t="s">
        <v>1375</v>
      </c>
      <c r="C329" s="215" t="s">
        <v>1376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292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2">
      <c r="A330" s="223"/>
      <c r="B330" s="224"/>
      <c r="C330" s="226" t="s">
        <v>2387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56.25" outlineLevel="1" x14ac:dyDescent="0.2">
      <c r="A331" s="213">
        <v>118</v>
      </c>
      <c r="B331" s="214" t="s">
        <v>1379</v>
      </c>
      <c r="C331" s="215" t="s">
        <v>1380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330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331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337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2388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56.25" outlineLevel="1" x14ac:dyDescent="0.2">
      <c r="A333" s="213">
        <v>119</v>
      </c>
      <c r="B333" s="214" t="s">
        <v>1381</v>
      </c>
      <c r="C333" s="215" t="s">
        <v>1382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330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331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337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2">
      <c r="A334" s="223"/>
      <c r="B334" s="224"/>
      <c r="C334" s="226" t="s">
        <v>2389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2">
      <c r="A335" s="223"/>
      <c r="B335" s="224"/>
      <c r="C335" s="226" t="s">
        <v>2390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2391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2.5" outlineLevel="1" x14ac:dyDescent="0.2">
      <c r="A337" s="213">
        <v>120</v>
      </c>
      <c r="B337" s="214" t="s">
        <v>348</v>
      </c>
      <c r="C337" s="215" t="s">
        <v>349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330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337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2.5" outlineLevel="2" x14ac:dyDescent="0.2">
      <c r="A338" s="223"/>
      <c r="B338" s="224"/>
      <c r="C338" s="650" t="s">
        <v>350</v>
      </c>
      <c r="D338" s="651"/>
      <c r="E338" s="651"/>
      <c r="F338" s="651"/>
      <c r="G338" s="651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2">
      <c r="A339" s="223"/>
      <c r="B339" s="224"/>
      <c r="C339" s="226" t="s">
        <v>2392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45" outlineLevel="3" x14ac:dyDescent="0.2">
      <c r="A340" s="223"/>
      <c r="B340" s="224"/>
      <c r="C340" s="226" t="s">
        <v>2393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2">
      <c r="A341" s="223"/>
      <c r="B341" s="224"/>
      <c r="C341" s="226" t="s">
        <v>2179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2">
      <c r="A342" s="223"/>
      <c r="B342" s="224"/>
      <c r="C342" s="226" t="s">
        <v>2394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2.5" outlineLevel="1" x14ac:dyDescent="0.2">
      <c r="A343" s="213">
        <v>121</v>
      </c>
      <c r="B343" s="214" t="s">
        <v>1394</v>
      </c>
      <c r="C343" s="215" t="s">
        <v>1395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363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364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2">
      <c r="A344" s="223"/>
      <c r="B344" s="224"/>
      <c r="C344" s="226" t="s">
        <v>2395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13">
        <v>122</v>
      </c>
      <c r="B345" s="214" t="s">
        <v>1397</v>
      </c>
      <c r="C345" s="215" t="s">
        <v>1398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292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341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52" t="s">
        <v>1399</v>
      </c>
      <c r="D346" s="653"/>
      <c r="E346" s="653"/>
      <c r="F346" s="653"/>
      <c r="G346" s="653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x14ac:dyDescent="0.2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2">
      <c r="A348" s="213">
        <v>123</v>
      </c>
      <c r="B348" s="214" t="s">
        <v>353</v>
      </c>
      <c r="C348" s="215" t="s">
        <v>354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355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2">
      <c r="A349" s="223"/>
      <c r="B349" s="224"/>
      <c r="C349" s="226" t="s">
        <v>358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2">
      <c r="A350" s="223"/>
      <c r="B350" s="224"/>
      <c r="C350" s="226" t="s">
        <v>3413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2">
      <c r="A351" s="223"/>
      <c r="B351" s="224"/>
      <c r="C351" s="226" t="s">
        <v>2396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13">
        <v>124</v>
      </c>
      <c r="B352" s="214" t="s">
        <v>356</v>
      </c>
      <c r="C352" s="215" t="s">
        <v>357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355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2">
      <c r="A353" s="223"/>
      <c r="B353" s="224"/>
      <c r="C353" s="226" t="s">
        <v>358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2">
      <c r="A354" s="223"/>
      <c r="B354" s="224"/>
      <c r="C354" s="226" t="s">
        <v>3414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2">
      <c r="A355" s="223"/>
      <c r="B355" s="224"/>
      <c r="C355" s="226" t="s">
        <v>3415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125</v>
      </c>
      <c r="B356" s="214" t="s">
        <v>1401</v>
      </c>
      <c r="C356" s="215" t="s">
        <v>1402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355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650" t="s">
        <v>1403</v>
      </c>
      <c r="D357" s="651"/>
      <c r="E357" s="651"/>
      <c r="F357" s="651"/>
      <c r="G357" s="65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2">
      <c r="A358" s="223"/>
      <c r="B358" s="224"/>
      <c r="C358" s="226" t="s">
        <v>2397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1" x14ac:dyDescent="0.2">
      <c r="A359" s="213">
        <v>126</v>
      </c>
      <c r="B359" s="214" t="s">
        <v>359</v>
      </c>
      <c r="C359" s="215" t="s">
        <v>360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355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3416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2.5" outlineLevel="1" x14ac:dyDescent="0.2">
      <c r="A361" s="213">
        <v>127</v>
      </c>
      <c r="B361" s="214" t="s">
        <v>361</v>
      </c>
      <c r="C361" s="215" t="s">
        <v>362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363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364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365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2">
      <c r="A362" s="223"/>
      <c r="B362" s="224"/>
      <c r="C362" s="226" t="s">
        <v>3417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2">
      <c r="A363" s="223"/>
      <c r="B363" s="224"/>
      <c r="C363" s="226" t="s">
        <v>3418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2">
      <c r="A364" s="223"/>
      <c r="B364" s="224"/>
      <c r="C364" s="226" t="s">
        <v>3419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2">
      <c r="A365" s="223"/>
      <c r="B365" s="224"/>
      <c r="C365" s="226" t="s">
        <v>2398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2.5" outlineLevel="1" x14ac:dyDescent="0.2">
      <c r="A366" s="213">
        <v>128</v>
      </c>
      <c r="B366" s="214" t="s">
        <v>1409</v>
      </c>
      <c r="C366" s="215" t="s">
        <v>1410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363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364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365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2">
      <c r="A367" s="223"/>
      <c r="B367" s="224"/>
      <c r="C367" s="226" t="s">
        <v>2399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13">
        <v>129</v>
      </c>
      <c r="B368" s="214" t="s">
        <v>367</v>
      </c>
      <c r="C368" s="215" t="s">
        <v>368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355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341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652" t="s">
        <v>369</v>
      </c>
      <c r="D369" s="653"/>
      <c r="E369" s="653"/>
      <c r="F369" s="653"/>
      <c r="G369" s="653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x14ac:dyDescent="0.2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ht="22.5" outlineLevel="1" x14ac:dyDescent="0.2">
      <c r="A371" s="213">
        <v>130</v>
      </c>
      <c r="B371" s="214" t="s">
        <v>1413</v>
      </c>
      <c r="C371" s="215" t="s">
        <v>1414</v>
      </c>
      <c r="D371" s="216" t="s">
        <v>223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374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2">
      <c r="A372" s="223"/>
      <c r="B372" s="224"/>
      <c r="C372" s="652" t="s">
        <v>1415</v>
      </c>
      <c r="D372" s="653"/>
      <c r="E372" s="653"/>
      <c r="F372" s="653"/>
      <c r="G372" s="653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2">
      <c r="A373" s="223"/>
      <c r="B373" s="224"/>
      <c r="C373" s="654" t="s">
        <v>1416</v>
      </c>
      <c r="D373" s="655"/>
      <c r="E373" s="655"/>
      <c r="F373" s="655"/>
      <c r="G373" s="655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2400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13">
        <v>131</v>
      </c>
      <c r="B375" s="214" t="s">
        <v>2401</v>
      </c>
      <c r="C375" s="215" t="s">
        <v>2402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374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341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2">
      <c r="A376" s="223"/>
      <c r="B376" s="224"/>
      <c r="C376" s="652" t="s">
        <v>369</v>
      </c>
      <c r="D376" s="653"/>
      <c r="E376" s="653"/>
      <c r="F376" s="653"/>
      <c r="G376" s="653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x14ac:dyDescent="0.2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2">
      <c r="A378" s="229">
        <v>132</v>
      </c>
      <c r="B378" s="230" t="s">
        <v>375</v>
      </c>
      <c r="C378" s="231" t="s">
        <v>1420</v>
      </c>
      <c r="D378" s="232" t="s">
        <v>303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133</v>
      </c>
      <c r="B379" s="230" t="s">
        <v>377</v>
      </c>
      <c r="C379" s="231" t="s">
        <v>4953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134</v>
      </c>
      <c r="B380" s="230" t="s">
        <v>389</v>
      </c>
      <c r="C380" s="231" t="s">
        <v>380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135</v>
      </c>
      <c r="B381" s="230" t="s">
        <v>391</v>
      </c>
      <c r="C381" s="231" t="s">
        <v>2181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136</v>
      </c>
      <c r="B382" s="230" t="s">
        <v>393</v>
      </c>
      <c r="C382" s="231" t="s">
        <v>384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137</v>
      </c>
      <c r="B383" s="230" t="s">
        <v>395</v>
      </c>
      <c r="C383" s="231" t="s">
        <v>2182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138</v>
      </c>
      <c r="B384" s="230" t="s">
        <v>396</v>
      </c>
      <c r="C384" s="231" t="s">
        <v>1429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139</v>
      </c>
      <c r="B385" s="230" t="s">
        <v>1430</v>
      </c>
      <c r="C385" s="231" t="s">
        <v>2403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140</v>
      </c>
      <c r="B386" s="230" t="s">
        <v>1432</v>
      </c>
      <c r="C386" s="231" t="s">
        <v>2404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141</v>
      </c>
      <c r="B387" s="230" t="s">
        <v>1434</v>
      </c>
      <c r="C387" s="231" t="s">
        <v>2405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142</v>
      </c>
      <c r="B388" s="230" t="s">
        <v>1440</v>
      </c>
      <c r="C388" s="231" t="s">
        <v>2406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143</v>
      </c>
      <c r="B389" s="230" t="s">
        <v>1442</v>
      </c>
      <c r="C389" s="231" t="s">
        <v>2407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144</v>
      </c>
      <c r="B390" s="230" t="s">
        <v>1444</v>
      </c>
      <c r="C390" s="231" t="s">
        <v>1982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2">
      <c r="A391" s="229">
        <v>145</v>
      </c>
      <c r="B391" s="230" t="s">
        <v>398</v>
      </c>
      <c r="C391" s="231" t="s">
        <v>2408</v>
      </c>
      <c r="D391" s="232" t="s">
        <v>303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2">
      <c r="A392" s="229">
        <v>146</v>
      </c>
      <c r="B392" s="230" t="s">
        <v>1447</v>
      </c>
      <c r="C392" s="231" t="s">
        <v>2409</v>
      </c>
      <c r="D392" s="232" t="s">
        <v>303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2">
      <c r="A393" s="229">
        <v>147</v>
      </c>
      <c r="B393" s="230" t="s">
        <v>1449</v>
      </c>
      <c r="C393" s="231" t="s">
        <v>1983</v>
      </c>
      <c r="D393" s="232" t="s">
        <v>303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2">
      <c r="A394" s="229">
        <v>148</v>
      </c>
      <c r="B394" s="230" t="s">
        <v>1451</v>
      </c>
      <c r="C394" s="231" t="s">
        <v>2410</v>
      </c>
      <c r="D394" s="232" t="s">
        <v>303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149</v>
      </c>
      <c r="B395" s="230" t="s">
        <v>1453</v>
      </c>
      <c r="C395" s="231" t="s">
        <v>2411</v>
      </c>
      <c r="D395" s="232" t="s">
        <v>303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150</v>
      </c>
      <c r="B396" s="230" t="s">
        <v>1455</v>
      </c>
      <c r="C396" s="231" t="s">
        <v>1456</v>
      </c>
      <c r="D396" s="232" t="s">
        <v>303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151</v>
      </c>
      <c r="B397" s="230" t="s">
        <v>1457</v>
      </c>
      <c r="C397" s="231" t="s">
        <v>1458</v>
      </c>
      <c r="D397" s="232" t="s">
        <v>303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152</v>
      </c>
      <c r="B398" s="230" t="s">
        <v>1459</v>
      </c>
      <c r="C398" s="231" t="s">
        <v>2412</v>
      </c>
      <c r="D398" s="232" t="s">
        <v>303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153</v>
      </c>
      <c r="B399" s="230" t="s">
        <v>1461</v>
      </c>
      <c r="C399" s="231" t="s">
        <v>2413</v>
      </c>
      <c r="D399" s="232" t="s">
        <v>303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154</v>
      </c>
      <c r="B400" s="230" t="s">
        <v>1463</v>
      </c>
      <c r="C400" s="231" t="s">
        <v>2414</v>
      </c>
      <c r="D400" s="232" t="s">
        <v>303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155</v>
      </c>
      <c r="B401" s="230" t="s">
        <v>1465</v>
      </c>
      <c r="C401" s="231" t="s">
        <v>2415</v>
      </c>
      <c r="D401" s="232" t="s">
        <v>303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156</v>
      </c>
      <c r="B402" s="230" t="s">
        <v>1467</v>
      </c>
      <c r="C402" s="231" t="s">
        <v>2416</v>
      </c>
      <c r="D402" s="232" t="s">
        <v>303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157</v>
      </c>
      <c r="B403" s="230" t="s">
        <v>1469</v>
      </c>
      <c r="C403" s="231" t="s">
        <v>2417</v>
      </c>
      <c r="D403" s="232" t="s">
        <v>303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158</v>
      </c>
      <c r="B404" s="230" t="s">
        <v>1471</v>
      </c>
      <c r="C404" s="231" t="s">
        <v>2418</v>
      </c>
      <c r="D404" s="232" t="s">
        <v>303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159</v>
      </c>
      <c r="B405" s="230" t="s">
        <v>1473</v>
      </c>
      <c r="C405" s="231" t="s">
        <v>2419</v>
      </c>
      <c r="D405" s="232" t="s">
        <v>303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160</v>
      </c>
      <c r="B406" s="230" t="s">
        <v>1475</v>
      </c>
      <c r="C406" s="231" t="s">
        <v>1476</v>
      </c>
      <c r="D406" s="232" t="s">
        <v>303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161</v>
      </c>
      <c r="B407" s="230" t="s">
        <v>1477</v>
      </c>
      <c r="C407" s="231" t="s">
        <v>2420</v>
      </c>
      <c r="D407" s="232" t="s">
        <v>303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2">
      <c r="A408" s="229">
        <v>162</v>
      </c>
      <c r="B408" s="230" t="s">
        <v>1478</v>
      </c>
      <c r="C408" s="231" t="s">
        <v>2421</v>
      </c>
      <c r="D408" s="232" t="s">
        <v>303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29">
        <v>163</v>
      </c>
      <c r="B409" s="230" t="s">
        <v>1536</v>
      </c>
      <c r="C409" s="231" t="s">
        <v>2422</v>
      </c>
      <c r="D409" s="232" t="s">
        <v>303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x14ac:dyDescent="0.2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1335400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2">
      <c r="A411" s="229">
        <v>164</v>
      </c>
      <c r="B411" s="230" t="s">
        <v>401</v>
      </c>
      <c r="C411" s="231" t="s">
        <v>2423</v>
      </c>
      <c r="D411" s="232" t="s">
        <v>303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165</v>
      </c>
      <c r="B412" s="230" t="s">
        <v>403</v>
      </c>
      <c r="C412" s="231" t="s">
        <v>2424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166</v>
      </c>
      <c r="B413" s="230" t="s">
        <v>405</v>
      </c>
      <c r="C413" s="231" t="s">
        <v>2425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167</v>
      </c>
      <c r="B414" s="230" t="s">
        <v>407</v>
      </c>
      <c r="C414" s="231" t="s">
        <v>2426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168</v>
      </c>
      <c r="B415" s="230" t="s">
        <v>409</v>
      </c>
      <c r="C415" s="231" t="s">
        <v>2427</v>
      </c>
      <c r="D415" s="232" t="s">
        <v>303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169</v>
      </c>
      <c r="B416" s="230" t="s">
        <v>411</v>
      </c>
      <c r="C416" s="231" t="s">
        <v>2428</v>
      </c>
      <c r="D416" s="232" t="s">
        <v>303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170</v>
      </c>
      <c r="B417" s="230" t="s">
        <v>413</v>
      </c>
      <c r="C417" s="231" t="s">
        <v>2429</v>
      </c>
      <c r="D417" s="232" t="s">
        <v>303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171</v>
      </c>
      <c r="B418" s="230" t="s">
        <v>415</v>
      </c>
      <c r="C418" s="231" t="s">
        <v>2430</v>
      </c>
      <c r="D418" s="232" t="s">
        <v>303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172</v>
      </c>
      <c r="B419" s="230" t="s">
        <v>417</v>
      </c>
      <c r="C419" s="231" t="s">
        <v>2431</v>
      </c>
      <c r="D419" s="232" t="s">
        <v>303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173</v>
      </c>
      <c r="B420" s="230" t="s">
        <v>419</v>
      </c>
      <c r="C420" s="231" t="s">
        <v>2432</v>
      </c>
      <c r="D420" s="232" t="s">
        <v>303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2">
      <c r="A421" s="229">
        <v>174</v>
      </c>
      <c r="B421" s="230" t="s">
        <v>1549</v>
      </c>
      <c r="C421" s="231" t="s">
        <v>2433</v>
      </c>
      <c r="D421" s="232" t="s">
        <v>303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175</v>
      </c>
      <c r="B422" s="230" t="s">
        <v>1551</v>
      </c>
      <c r="C422" s="231" t="s">
        <v>2434</v>
      </c>
      <c r="D422" s="232" t="s">
        <v>303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2">
      <c r="A423" s="229">
        <v>176</v>
      </c>
      <c r="B423" s="230" t="s">
        <v>421</v>
      </c>
      <c r="C423" s="231" t="s">
        <v>2435</v>
      </c>
      <c r="D423" s="232" t="s">
        <v>303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2">
      <c r="A424" s="229">
        <v>177</v>
      </c>
      <c r="B424" s="230" t="s">
        <v>423</v>
      </c>
      <c r="C424" s="231" t="s">
        <v>2436</v>
      </c>
      <c r="D424" s="232" t="s">
        <v>303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178</v>
      </c>
      <c r="B425" s="230" t="s">
        <v>425</v>
      </c>
      <c r="C425" s="231" t="s">
        <v>2437</v>
      </c>
      <c r="D425" s="232" t="s">
        <v>303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29">
        <v>179</v>
      </c>
      <c r="B426" s="230" t="s">
        <v>427</v>
      </c>
      <c r="C426" s="231" t="s">
        <v>2438</v>
      </c>
      <c r="D426" s="232" t="s">
        <v>303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2">
      <c r="A427" s="229">
        <v>180</v>
      </c>
      <c r="B427" s="230" t="s">
        <v>429</v>
      </c>
      <c r="C427" s="231" t="s">
        <v>2439</v>
      </c>
      <c r="D427" s="232" t="s">
        <v>303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29">
        <v>181</v>
      </c>
      <c r="B428" s="230" t="s">
        <v>431</v>
      </c>
      <c r="C428" s="231" t="s">
        <v>2440</v>
      </c>
      <c r="D428" s="232" t="s">
        <v>303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1" x14ac:dyDescent="0.2">
      <c r="A429" s="229">
        <v>182</v>
      </c>
      <c r="B429" s="230" t="s">
        <v>2009</v>
      </c>
      <c r="C429" s="231" t="s">
        <v>2441</v>
      </c>
      <c r="D429" s="232" t="s">
        <v>303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183</v>
      </c>
      <c r="B430" s="230" t="s">
        <v>2442</v>
      </c>
      <c r="C430" s="231" t="s">
        <v>3134</v>
      </c>
      <c r="D430" s="232" t="s">
        <v>303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2">
      <c r="A431" s="229">
        <v>184</v>
      </c>
      <c r="B431" s="230" t="s">
        <v>2443</v>
      </c>
      <c r="C431" s="231" t="s">
        <v>2444</v>
      </c>
      <c r="D431" s="232" t="s">
        <v>303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2">
      <c r="A432" s="229">
        <v>185</v>
      </c>
      <c r="B432" s="230" t="s">
        <v>2445</v>
      </c>
      <c r="C432" s="231" t="s">
        <v>2446</v>
      </c>
      <c r="D432" s="232" t="s">
        <v>303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2">
      <c r="A433" s="229">
        <v>186</v>
      </c>
      <c r="B433" s="230" t="s">
        <v>2447</v>
      </c>
      <c r="C433" s="231" t="s">
        <v>2448</v>
      </c>
      <c r="D433" s="232" t="s">
        <v>303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29">
        <v>187</v>
      </c>
      <c r="B434" s="230" t="s">
        <v>2449</v>
      </c>
      <c r="C434" s="231" t="s">
        <v>2450</v>
      </c>
      <c r="D434" s="232" t="s">
        <v>303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2">
      <c r="A435" s="229">
        <v>188</v>
      </c>
      <c r="B435" s="230" t="s">
        <v>2451</v>
      </c>
      <c r="C435" s="231" t="s">
        <v>2452</v>
      </c>
      <c r="D435" s="232" t="s">
        <v>303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2">
      <c r="A436" s="229">
        <v>189</v>
      </c>
      <c r="B436" s="230" t="s">
        <v>2453</v>
      </c>
      <c r="C436" s="231" t="s">
        <v>2454</v>
      </c>
      <c r="D436" s="232" t="s">
        <v>303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29">
        <v>190</v>
      </c>
      <c r="B437" s="230" t="s">
        <v>2455</v>
      </c>
      <c r="C437" s="231" t="s">
        <v>2456</v>
      </c>
      <c r="D437" s="232" t="s">
        <v>303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191</v>
      </c>
      <c r="B438" s="230" t="s">
        <v>2457</v>
      </c>
      <c r="C438" s="231" t="s">
        <v>2458</v>
      </c>
      <c r="D438" s="232" t="s">
        <v>303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192</v>
      </c>
      <c r="B439" s="230" t="s">
        <v>2459</v>
      </c>
      <c r="C439" s="231" t="s">
        <v>2460</v>
      </c>
      <c r="D439" s="232" t="s">
        <v>303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193</v>
      </c>
      <c r="B440" s="230" t="s">
        <v>433</v>
      </c>
      <c r="C440" s="231" t="s">
        <v>2461</v>
      </c>
      <c r="D440" s="232" t="s">
        <v>303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194</v>
      </c>
      <c r="B441" s="230" t="s">
        <v>435</v>
      </c>
      <c r="C441" s="231" t="s">
        <v>2462</v>
      </c>
      <c r="D441" s="232" t="s">
        <v>303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195</v>
      </c>
      <c r="B442" s="230" t="s">
        <v>437</v>
      </c>
      <c r="C442" s="231" t="s">
        <v>2463</v>
      </c>
      <c r="D442" s="232" t="s">
        <v>303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196</v>
      </c>
      <c r="B443" s="230" t="s">
        <v>439</v>
      </c>
      <c r="C443" s="231" t="s">
        <v>2464</v>
      </c>
      <c r="D443" s="232" t="s">
        <v>303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ht="22.5" outlineLevel="1" x14ac:dyDescent="0.2">
      <c r="A444" s="229">
        <v>197</v>
      </c>
      <c r="B444" s="230" t="s">
        <v>441</v>
      </c>
      <c r="C444" s="231" t="s">
        <v>2183</v>
      </c>
      <c r="D444" s="232" t="s">
        <v>303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198</v>
      </c>
      <c r="B445" s="230" t="s">
        <v>443</v>
      </c>
      <c r="C445" s="231" t="s">
        <v>4977</v>
      </c>
      <c r="D445" s="232" t="s">
        <v>303</v>
      </c>
      <c r="E445" s="233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199</v>
      </c>
      <c r="B446" s="230" t="s">
        <v>445</v>
      </c>
      <c r="C446" s="231" t="s">
        <v>2465</v>
      </c>
      <c r="D446" s="232" t="s">
        <v>303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200</v>
      </c>
      <c r="B447" s="230" t="s">
        <v>447</v>
      </c>
      <c r="C447" s="231" t="s">
        <v>2466</v>
      </c>
      <c r="D447" s="232" t="s">
        <v>303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201</v>
      </c>
      <c r="B448" s="230" t="s">
        <v>449</v>
      </c>
      <c r="C448" s="231" t="s">
        <v>2467</v>
      </c>
      <c r="D448" s="232" t="s">
        <v>303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202</v>
      </c>
      <c r="B449" s="230" t="s">
        <v>451</v>
      </c>
      <c r="C449" s="231" t="s">
        <v>2468</v>
      </c>
      <c r="D449" s="232" t="s">
        <v>303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2">
      <c r="A450" s="229">
        <v>203</v>
      </c>
      <c r="B450" s="230" t="s">
        <v>453</v>
      </c>
      <c r="C450" s="231" t="s">
        <v>2469</v>
      </c>
      <c r="D450" s="232" t="s">
        <v>303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204</v>
      </c>
      <c r="B451" s="230" t="s">
        <v>455</v>
      </c>
      <c r="C451" s="581" t="s">
        <v>2470</v>
      </c>
      <c r="D451" s="232" t="s">
        <v>303</v>
      </c>
      <c r="E451" s="233">
        <v>4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80000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ht="45" outlineLevel="1" x14ac:dyDescent="0.2">
      <c r="A452" s="582"/>
      <c r="B452" s="583"/>
      <c r="C452" s="226" t="s">
        <v>5137</v>
      </c>
      <c r="D452" s="584"/>
      <c r="E452" s="573"/>
      <c r="F452" s="574"/>
      <c r="G452" s="575"/>
      <c r="H452" s="574"/>
      <c r="I452" s="575"/>
      <c r="J452" s="574"/>
      <c r="K452" s="575"/>
      <c r="L452" s="575"/>
      <c r="M452" s="575"/>
      <c r="N452" s="573"/>
      <c r="O452" s="573"/>
      <c r="P452" s="573"/>
      <c r="Q452" s="573"/>
      <c r="R452" s="575"/>
      <c r="S452" s="575"/>
      <c r="T452" s="576"/>
      <c r="U452" s="221"/>
      <c r="V452" s="221"/>
      <c r="W452" s="221"/>
      <c r="X452" s="221"/>
      <c r="Y452" s="221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x14ac:dyDescent="0.2">
      <c r="A453" s="237" t="s">
        <v>123</v>
      </c>
      <c r="B453" s="206" t="s">
        <v>75</v>
      </c>
      <c r="C453" s="207" t="s">
        <v>76</v>
      </c>
      <c r="D453" s="208"/>
      <c r="E453" s="209"/>
      <c r="F453" s="210"/>
      <c r="G453" s="210">
        <f>SUMIF(AG454:AG470,"&lt;&gt;NOR",G454:G470)</f>
        <v>0</v>
      </c>
      <c r="H453" s="210"/>
      <c r="I453" s="210">
        <f>SUM(I454:I470)</f>
        <v>70829.049999999988</v>
      </c>
      <c r="J453" s="210"/>
      <c r="K453" s="210">
        <f>SUM(K454:K470)</f>
        <v>625892.79</v>
      </c>
      <c r="L453" s="210"/>
      <c r="M453" s="210">
        <f>SUM(M454:M470)</f>
        <v>0</v>
      </c>
      <c r="N453" s="209"/>
      <c r="O453" s="209">
        <f>SUM(O454:O470)</f>
        <v>9.8699999999999992</v>
      </c>
      <c r="P453" s="209"/>
      <c r="Q453" s="209">
        <f>SUM(Q454:Q470)</f>
        <v>0</v>
      </c>
      <c r="R453" s="210"/>
      <c r="S453" s="210"/>
      <c r="T453" s="211"/>
      <c r="U453" s="212"/>
      <c r="V453" s="212">
        <f>SUM(V454:V470)</f>
        <v>410.58000000000004</v>
      </c>
      <c r="W453" s="212"/>
      <c r="X453" s="212"/>
      <c r="Y453" s="212"/>
      <c r="AG453" t="s">
        <v>124</v>
      </c>
    </row>
    <row r="454" spans="1:60" ht="33.75" outlineLevel="1" x14ac:dyDescent="0.2">
      <c r="A454" s="229">
        <v>205</v>
      </c>
      <c r="B454" s="230" t="s">
        <v>462</v>
      </c>
      <c r="C454" s="231" t="s">
        <v>463</v>
      </c>
      <c r="D454" s="232" t="s">
        <v>158</v>
      </c>
      <c r="E454" s="233">
        <v>331.14</v>
      </c>
      <c r="F454" s="234"/>
      <c r="G454" s="235">
        <f>ROUND(E454*F454,2)</f>
        <v>0</v>
      </c>
      <c r="H454" s="234">
        <v>25.73</v>
      </c>
      <c r="I454" s="235">
        <f>ROUND(E454*H454,2)</f>
        <v>8520.23</v>
      </c>
      <c r="J454" s="234">
        <v>28.17</v>
      </c>
      <c r="K454" s="235">
        <f>ROUND(E454*J454,2)</f>
        <v>9328.2099999999991</v>
      </c>
      <c r="L454" s="235">
        <v>21</v>
      </c>
      <c r="M454" s="235">
        <f>G454*(1+L454/100)</f>
        <v>0</v>
      </c>
      <c r="N454" s="233">
        <v>2.1000000000000001E-4</v>
      </c>
      <c r="O454" s="233">
        <f>ROUND(E454*N454,2)</f>
        <v>7.0000000000000007E-2</v>
      </c>
      <c r="P454" s="233">
        <v>0</v>
      </c>
      <c r="Q454" s="233">
        <f>ROUND(E454*P454,2)</f>
        <v>0</v>
      </c>
      <c r="R454" s="235" t="s">
        <v>464</v>
      </c>
      <c r="S454" s="235" t="s">
        <v>129</v>
      </c>
      <c r="T454" s="236" t="s">
        <v>129</v>
      </c>
      <c r="U454" s="221">
        <v>0.05</v>
      </c>
      <c r="V454" s="221">
        <f>ROUND(E454*U454,2)</f>
        <v>16.559999999999999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293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13">
        <v>206</v>
      </c>
      <c r="B455" s="214" t="s">
        <v>465</v>
      </c>
      <c r="C455" s="215" t="s">
        <v>466</v>
      </c>
      <c r="D455" s="216" t="s">
        <v>223</v>
      </c>
      <c r="E455" s="217">
        <v>175.95</v>
      </c>
      <c r="F455" s="218"/>
      <c r="G455" s="219">
        <f>ROUND(E455*F455,2)</f>
        <v>0</v>
      </c>
      <c r="H455" s="218">
        <v>0</v>
      </c>
      <c r="I455" s="219">
        <f>ROUND(E455*H455,2)</f>
        <v>0</v>
      </c>
      <c r="J455" s="218">
        <v>133</v>
      </c>
      <c r="K455" s="219">
        <f>ROUND(E455*J455,2)</f>
        <v>23401.35</v>
      </c>
      <c r="L455" s="219">
        <v>21</v>
      </c>
      <c r="M455" s="219">
        <f>G455*(1+L455/100)</f>
        <v>0</v>
      </c>
      <c r="N455" s="217">
        <v>0</v>
      </c>
      <c r="O455" s="217">
        <f>ROUND(E455*N455,2)</f>
        <v>0</v>
      </c>
      <c r="P455" s="217">
        <v>0</v>
      </c>
      <c r="Q455" s="217">
        <f>ROUND(E455*P455,2)</f>
        <v>0</v>
      </c>
      <c r="R455" s="219" t="s">
        <v>464</v>
      </c>
      <c r="S455" s="219" t="s">
        <v>129</v>
      </c>
      <c r="T455" s="220" t="s">
        <v>129</v>
      </c>
      <c r="U455" s="221">
        <v>0.23599999999999999</v>
      </c>
      <c r="V455" s="221">
        <f>ROUND(E455*U455,2)</f>
        <v>41.52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2" x14ac:dyDescent="0.2">
      <c r="A456" s="223"/>
      <c r="B456" s="224"/>
      <c r="C456" s="226" t="s">
        <v>2471</v>
      </c>
      <c r="D456" s="227"/>
      <c r="E456" s="228">
        <v>175.95</v>
      </c>
      <c r="F456" s="221"/>
      <c r="G456" s="221"/>
      <c r="H456" s="221"/>
      <c r="I456" s="221"/>
      <c r="J456" s="221"/>
      <c r="K456" s="221"/>
      <c r="L456" s="221"/>
      <c r="M456" s="221"/>
      <c r="N456" s="225"/>
      <c r="O456" s="225"/>
      <c r="P456" s="225"/>
      <c r="Q456" s="225"/>
      <c r="R456" s="221"/>
      <c r="S456" s="221"/>
      <c r="T456" s="221"/>
      <c r="U456" s="221"/>
      <c r="V456" s="221"/>
      <c r="W456" s="221"/>
      <c r="X456" s="221"/>
      <c r="Y456" s="221"/>
      <c r="Z456" s="222"/>
      <c r="AA456" s="222"/>
      <c r="AB456" s="222"/>
      <c r="AC456" s="222"/>
      <c r="AD456" s="222"/>
      <c r="AE456" s="222"/>
      <c r="AF456" s="222"/>
      <c r="AG456" s="222" t="s">
        <v>147</v>
      </c>
      <c r="AH456" s="222">
        <v>0</v>
      </c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207</v>
      </c>
      <c r="B457" s="230" t="s">
        <v>467</v>
      </c>
      <c r="C457" s="231" t="s">
        <v>3420</v>
      </c>
      <c r="D457" s="232" t="s">
        <v>223</v>
      </c>
      <c r="E457" s="233">
        <v>175.95</v>
      </c>
      <c r="F457" s="234"/>
      <c r="G457" s="235">
        <f>ROUND(E457*F457,2)</f>
        <v>0</v>
      </c>
      <c r="H457" s="234">
        <v>5.66</v>
      </c>
      <c r="I457" s="235">
        <f>ROUND(E457*H457,2)</f>
        <v>995.88</v>
      </c>
      <c r="J457" s="234">
        <v>99.34</v>
      </c>
      <c r="K457" s="235">
        <f>ROUND(E457*J457,2)</f>
        <v>17478.87</v>
      </c>
      <c r="L457" s="235">
        <v>21</v>
      </c>
      <c r="M457" s="235">
        <f>G457*(1+L457/100)</f>
        <v>0</v>
      </c>
      <c r="N457" s="233">
        <v>0</v>
      </c>
      <c r="O457" s="233">
        <f>ROUND(E457*N457,2)</f>
        <v>0</v>
      </c>
      <c r="P457" s="233">
        <v>0</v>
      </c>
      <c r="Q457" s="233">
        <f>ROUND(E457*P457,2)</f>
        <v>0</v>
      </c>
      <c r="R457" s="235" t="s">
        <v>464</v>
      </c>
      <c r="S457" s="235" t="s">
        <v>129</v>
      </c>
      <c r="T457" s="236" t="s">
        <v>129</v>
      </c>
      <c r="U457" s="221">
        <v>0.154</v>
      </c>
      <c r="V457" s="221">
        <f>ROUND(E457*U457,2)</f>
        <v>27.1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2.5" outlineLevel="1" x14ac:dyDescent="0.2">
      <c r="A458" s="213">
        <v>208</v>
      </c>
      <c r="B458" s="214" t="s">
        <v>3113</v>
      </c>
      <c r="C458" s="215" t="s">
        <v>3114</v>
      </c>
      <c r="D458" s="216" t="s">
        <v>158</v>
      </c>
      <c r="E458" s="217">
        <v>331.14</v>
      </c>
      <c r="F458" s="218"/>
      <c r="G458" s="219">
        <f>ROUND(E458*F458,2)</f>
        <v>0</v>
      </c>
      <c r="H458" s="218">
        <v>183.15</v>
      </c>
      <c r="I458" s="219">
        <f>ROUND(E458*H458,2)</f>
        <v>60648.29</v>
      </c>
      <c r="J458" s="218">
        <v>551.85</v>
      </c>
      <c r="K458" s="219">
        <f>ROUND(E458*J458,2)</f>
        <v>182739.61</v>
      </c>
      <c r="L458" s="219">
        <v>21</v>
      </c>
      <c r="M458" s="219">
        <f>G458*(1+L458/100)</f>
        <v>0</v>
      </c>
      <c r="N458" s="217">
        <v>5.0400000000000002E-3</v>
      </c>
      <c r="O458" s="217">
        <f>ROUND(E458*N458,2)</f>
        <v>1.67</v>
      </c>
      <c r="P458" s="217">
        <v>0</v>
      </c>
      <c r="Q458" s="217">
        <f>ROUND(E458*P458,2)</f>
        <v>0</v>
      </c>
      <c r="R458" s="219" t="s">
        <v>464</v>
      </c>
      <c r="S458" s="219" t="s">
        <v>129</v>
      </c>
      <c r="T458" s="220" t="s">
        <v>129</v>
      </c>
      <c r="U458" s="221">
        <v>0.97799999999999998</v>
      </c>
      <c r="V458" s="221">
        <f>ROUND(E458*U458,2)</f>
        <v>323.85000000000002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293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2">
      <c r="A459" s="223"/>
      <c r="B459" s="224"/>
      <c r="C459" s="226" t="s">
        <v>2472</v>
      </c>
      <c r="D459" s="227"/>
      <c r="E459" s="228">
        <v>9.15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3421</v>
      </c>
      <c r="D460" s="227"/>
      <c r="E460" s="228">
        <v>269.83999999999997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26" t="s">
        <v>3422</v>
      </c>
      <c r="D461" s="227"/>
      <c r="E461" s="228">
        <v>52.15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13">
        <v>209</v>
      </c>
      <c r="B462" s="214" t="s">
        <v>469</v>
      </c>
      <c r="C462" s="215" t="s">
        <v>470</v>
      </c>
      <c r="D462" s="216" t="s">
        <v>158</v>
      </c>
      <c r="E462" s="217">
        <v>414.25400000000002</v>
      </c>
      <c r="F462" s="218"/>
      <c r="G462" s="219">
        <f>ROUND(E462*F462,2)</f>
        <v>0</v>
      </c>
      <c r="H462" s="218">
        <v>0</v>
      </c>
      <c r="I462" s="219">
        <f>ROUND(E462*H462,2)</f>
        <v>0</v>
      </c>
      <c r="J462" s="218">
        <v>500</v>
      </c>
      <c r="K462" s="219">
        <f>ROUND(E462*J462,2)</f>
        <v>207127</v>
      </c>
      <c r="L462" s="219">
        <v>21</v>
      </c>
      <c r="M462" s="219">
        <f>G462*(1+L462/100)</f>
        <v>0</v>
      </c>
      <c r="N462" s="217">
        <v>1.9199999999999998E-2</v>
      </c>
      <c r="O462" s="217">
        <f>ROUND(E462*N462,2)</f>
        <v>7.95</v>
      </c>
      <c r="P462" s="217">
        <v>0</v>
      </c>
      <c r="Q462" s="217">
        <f>ROUND(E462*P462,2)</f>
        <v>0</v>
      </c>
      <c r="R462" s="219"/>
      <c r="S462" s="219" t="s">
        <v>190</v>
      </c>
      <c r="T462" s="220" t="s">
        <v>191</v>
      </c>
      <c r="U462" s="221">
        <v>0</v>
      </c>
      <c r="V462" s="221">
        <f>ROUND(E462*U462,2)</f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137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2" x14ac:dyDescent="0.2">
      <c r="A463" s="223"/>
      <c r="B463" s="224"/>
      <c r="C463" s="226" t="s">
        <v>3423</v>
      </c>
      <c r="D463" s="227"/>
      <c r="E463" s="228">
        <v>364.25400000000002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2022</v>
      </c>
      <c r="D464" s="227"/>
      <c r="E464" s="228">
        <v>50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210</v>
      </c>
      <c r="B465" s="230" t="s">
        <v>2473</v>
      </c>
      <c r="C465" s="231" t="s">
        <v>2474</v>
      </c>
      <c r="D465" s="232" t="s">
        <v>158</v>
      </c>
      <c r="E465" s="233">
        <v>168.3</v>
      </c>
      <c r="F465" s="234"/>
      <c r="G465" s="235">
        <f>ROUND(E465*F465,2)</f>
        <v>0</v>
      </c>
      <c r="H465" s="234">
        <v>0</v>
      </c>
      <c r="I465" s="235">
        <f>ROUND(E465*H465,2)</f>
        <v>0</v>
      </c>
      <c r="J465" s="234">
        <v>800</v>
      </c>
      <c r="K465" s="235">
        <f>ROUND(E465*J465,2)</f>
        <v>134640</v>
      </c>
      <c r="L465" s="235">
        <v>21</v>
      </c>
      <c r="M465" s="235">
        <f>G465*(1+L465/100)</f>
        <v>0</v>
      </c>
      <c r="N465" s="233">
        <v>0</v>
      </c>
      <c r="O465" s="233">
        <f>ROUND(E465*N465,2)</f>
        <v>0</v>
      </c>
      <c r="P465" s="233">
        <v>0</v>
      </c>
      <c r="Q465" s="233">
        <f>ROUND(E465*P465,2)</f>
        <v>0</v>
      </c>
      <c r="R465" s="235"/>
      <c r="S465" s="235" t="s">
        <v>190</v>
      </c>
      <c r="T465" s="236" t="s">
        <v>191</v>
      </c>
      <c r="U465" s="221">
        <v>0</v>
      </c>
      <c r="V465" s="221">
        <f>ROUND(E465*U465,2)</f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33.75" outlineLevel="1" x14ac:dyDescent="0.2">
      <c r="A466" s="213">
        <v>211</v>
      </c>
      <c r="B466" s="214" t="s">
        <v>2475</v>
      </c>
      <c r="C466" s="215" t="s">
        <v>2476</v>
      </c>
      <c r="D466" s="216" t="s">
        <v>158</v>
      </c>
      <c r="E466" s="217">
        <v>1.28</v>
      </c>
      <c r="F466" s="218"/>
      <c r="G466" s="219">
        <f>ROUND(E466*F466,2)</f>
        <v>0</v>
      </c>
      <c r="H466" s="218">
        <v>519.26</v>
      </c>
      <c r="I466" s="219">
        <f>ROUND(E466*H466,2)</f>
        <v>664.65</v>
      </c>
      <c r="J466" s="218">
        <v>685.27</v>
      </c>
      <c r="K466" s="219">
        <f>ROUND(E466*J466,2)</f>
        <v>877.15</v>
      </c>
      <c r="L466" s="219">
        <v>21</v>
      </c>
      <c r="M466" s="219">
        <f>G466*(1+L466/100)</f>
        <v>0</v>
      </c>
      <c r="N466" s="217">
        <v>0.14016000000000001</v>
      </c>
      <c r="O466" s="217">
        <f>ROUND(E466*N466,2)</f>
        <v>0.18</v>
      </c>
      <c r="P466" s="217">
        <v>0</v>
      </c>
      <c r="Q466" s="217">
        <f>ROUND(E466*P466,2)</f>
        <v>0</v>
      </c>
      <c r="R466" s="219" t="s">
        <v>330</v>
      </c>
      <c r="S466" s="219" t="s">
        <v>129</v>
      </c>
      <c r="T466" s="220" t="s">
        <v>346</v>
      </c>
      <c r="U466" s="221">
        <v>1.21315</v>
      </c>
      <c r="V466" s="221">
        <f>ROUND(E466*U466,2)</f>
        <v>1.55</v>
      </c>
      <c r="W466" s="221"/>
      <c r="X466" s="221" t="s">
        <v>331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337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2">
      <c r="A467" s="223"/>
      <c r="B467" s="224"/>
      <c r="C467" s="652" t="s">
        <v>2477</v>
      </c>
      <c r="D467" s="653"/>
      <c r="E467" s="653"/>
      <c r="F467" s="653"/>
      <c r="G467" s="653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134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38" t="str">
        <f>C467</f>
        <v>kladených do malty, včetně soklíku do výšky 10 cm kladeného do malty a podílu práce na malých plochách.</v>
      </c>
      <c r="BB467" s="222"/>
      <c r="BC467" s="222"/>
      <c r="BD467" s="222"/>
      <c r="BE467" s="222"/>
      <c r="BF467" s="222"/>
      <c r="BG467" s="222"/>
      <c r="BH467" s="222"/>
    </row>
    <row r="468" spans="1:60" outlineLevel="2" x14ac:dyDescent="0.2">
      <c r="A468" s="223"/>
      <c r="B468" s="224"/>
      <c r="C468" s="226" t="s">
        <v>2478</v>
      </c>
      <c r="D468" s="227"/>
      <c r="E468" s="228">
        <v>1.28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13">
        <v>212</v>
      </c>
      <c r="B469" s="214" t="s">
        <v>472</v>
      </c>
      <c r="C469" s="215" t="s">
        <v>473</v>
      </c>
      <c r="D469" s="216" t="s">
        <v>16</v>
      </c>
      <c r="E469" s="217">
        <v>6448.7945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7.8</v>
      </c>
      <c r="K469" s="219">
        <f>ROUND(E469*J469,2)</f>
        <v>50300.6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 t="s">
        <v>464</v>
      </c>
      <c r="S469" s="219" t="s">
        <v>129</v>
      </c>
      <c r="T469" s="220" t="s">
        <v>129</v>
      </c>
      <c r="U469" s="221">
        <v>0</v>
      </c>
      <c r="V469" s="221">
        <f>ROUND(E469*U469,2)</f>
        <v>0</v>
      </c>
      <c r="W469" s="221"/>
      <c r="X469" s="221" t="s">
        <v>341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342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2">
      <c r="A470" s="223"/>
      <c r="B470" s="224"/>
      <c r="C470" s="652" t="s">
        <v>369</v>
      </c>
      <c r="D470" s="653"/>
      <c r="E470" s="653"/>
      <c r="F470" s="653"/>
      <c r="G470" s="653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134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x14ac:dyDescent="0.2">
      <c r="A471" s="237" t="s">
        <v>123</v>
      </c>
      <c r="B471" s="206" t="s">
        <v>3285</v>
      </c>
      <c r="C471" s="207" t="s">
        <v>3286</v>
      </c>
      <c r="D471" s="208"/>
      <c r="E471" s="209"/>
      <c r="F471" s="210"/>
      <c r="G471" s="210">
        <f>SUMIF(AG472:AG476,"&lt;&gt;NOR",G472:G476)</f>
        <v>0</v>
      </c>
      <c r="H471" s="210"/>
      <c r="I471" s="210">
        <f>SUM(I472:I476)</f>
        <v>16654.259999999998</v>
      </c>
      <c r="J471" s="210"/>
      <c r="K471" s="210">
        <f>SUM(K472:K476)</f>
        <v>41748.840000000004</v>
      </c>
      <c r="L471" s="210"/>
      <c r="M471" s="210">
        <f>SUM(M472:M476)</f>
        <v>0</v>
      </c>
      <c r="N471" s="209"/>
      <c r="O471" s="209">
        <f>SUM(O472:O476)</f>
        <v>0.46</v>
      </c>
      <c r="P471" s="209"/>
      <c r="Q471" s="209">
        <f>SUM(Q472:Q476)</f>
        <v>0</v>
      </c>
      <c r="R471" s="210"/>
      <c r="S471" s="210"/>
      <c r="T471" s="211"/>
      <c r="U471" s="212"/>
      <c r="V471" s="212">
        <f>SUM(V472:V476)</f>
        <v>32.67</v>
      </c>
      <c r="W471" s="212"/>
      <c r="X471" s="212"/>
      <c r="Y471" s="212"/>
      <c r="AG471" t="s">
        <v>124</v>
      </c>
    </row>
    <row r="472" spans="1:60" outlineLevel="1" x14ac:dyDescent="0.2">
      <c r="A472" s="213">
        <v>213</v>
      </c>
      <c r="B472" s="214" t="s">
        <v>3287</v>
      </c>
      <c r="C472" s="215" t="s">
        <v>3288</v>
      </c>
      <c r="D472" s="216" t="s">
        <v>158</v>
      </c>
      <c r="E472" s="217">
        <v>46.893000000000001</v>
      </c>
      <c r="F472" s="218"/>
      <c r="G472" s="219">
        <f>ROUND(E472*F472,2)</f>
        <v>0</v>
      </c>
      <c r="H472" s="218">
        <v>0</v>
      </c>
      <c r="I472" s="219">
        <f>ROUND(E472*H472,2)</f>
        <v>0</v>
      </c>
      <c r="J472" s="218">
        <v>800</v>
      </c>
      <c r="K472" s="219">
        <f>ROUND(E472*J472,2)</f>
        <v>37514.400000000001</v>
      </c>
      <c r="L472" s="219">
        <v>21</v>
      </c>
      <c r="M472" s="219">
        <f>G472*(1+L472/100)</f>
        <v>0</v>
      </c>
      <c r="N472" s="217">
        <v>0</v>
      </c>
      <c r="O472" s="217">
        <f>ROUND(E472*N472,2)</f>
        <v>0</v>
      </c>
      <c r="P472" s="217">
        <v>0</v>
      </c>
      <c r="Q472" s="217">
        <f>ROUND(E472*P472,2)</f>
        <v>0</v>
      </c>
      <c r="R472" s="219"/>
      <c r="S472" s="219" t="s">
        <v>190</v>
      </c>
      <c r="T472" s="220" t="s">
        <v>191</v>
      </c>
      <c r="U472" s="221">
        <v>0</v>
      </c>
      <c r="V472" s="221">
        <f>ROUND(E472*U472,2)</f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2" x14ac:dyDescent="0.2">
      <c r="A473" s="223"/>
      <c r="B473" s="224"/>
      <c r="C473" s="226" t="s">
        <v>2479</v>
      </c>
      <c r="D473" s="227"/>
      <c r="E473" s="228">
        <v>46.893000000000001</v>
      </c>
      <c r="F473" s="221"/>
      <c r="G473" s="221"/>
      <c r="H473" s="221"/>
      <c r="I473" s="221"/>
      <c r="J473" s="221"/>
      <c r="K473" s="221"/>
      <c r="L473" s="221"/>
      <c r="M473" s="221"/>
      <c r="N473" s="225"/>
      <c r="O473" s="225"/>
      <c r="P473" s="225"/>
      <c r="Q473" s="225"/>
      <c r="R473" s="221"/>
      <c r="S473" s="221"/>
      <c r="T473" s="221"/>
      <c r="U473" s="221"/>
      <c r="V473" s="221"/>
      <c r="W473" s="221"/>
      <c r="X473" s="221"/>
      <c r="Y473" s="221"/>
      <c r="Z473" s="222"/>
      <c r="AA473" s="222"/>
      <c r="AB473" s="222"/>
      <c r="AC473" s="222"/>
      <c r="AD473" s="222"/>
      <c r="AE473" s="222"/>
      <c r="AF473" s="222"/>
      <c r="AG473" s="222" t="s">
        <v>147</v>
      </c>
      <c r="AH473" s="222">
        <v>0</v>
      </c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13">
        <v>214</v>
      </c>
      <c r="B474" s="214" t="s">
        <v>3294</v>
      </c>
      <c r="C474" s="215" t="s">
        <v>3295</v>
      </c>
      <c r="D474" s="216" t="s">
        <v>158</v>
      </c>
      <c r="E474" s="217">
        <v>42.63</v>
      </c>
      <c r="F474" s="218"/>
      <c r="G474" s="219">
        <f>ROUND(E474*F474,2)</f>
        <v>0</v>
      </c>
      <c r="H474" s="218">
        <v>390.67</v>
      </c>
      <c r="I474" s="219">
        <f>ROUND(E474*H474,2)</f>
        <v>16654.259999999998</v>
      </c>
      <c r="J474" s="218">
        <v>99.33</v>
      </c>
      <c r="K474" s="219">
        <f>ROUND(E474*J474,2)</f>
        <v>4234.4399999999996</v>
      </c>
      <c r="L474" s="219">
        <v>21</v>
      </c>
      <c r="M474" s="219">
        <f>G474*(1+L474/100)</f>
        <v>0</v>
      </c>
      <c r="N474" s="217">
        <v>1.09E-2</v>
      </c>
      <c r="O474" s="217">
        <f>ROUND(E474*N474,2)</f>
        <v>0.46</v>
      </c>
      <c r="P474" s="217">
        <v>0</v>
      </c>
      <c r="Q474" s="217">
        <f>ROUND(E474*P474,2)</f>
        <v>0</v>
      </c>
      <c r="R474" s="219" t="s">
        <v>330</v>
      </c>
      <c r="S474" s="219" t="s">
        <v>3296</v>
      </c>
      <c r="T474" s="220" t="s">
        <v>191</v>
      </c>
      <c r="U474" s="221">
        <v>0.76637999999999995</v>
      </c>
      <c r="V474" s="221">
        <f>ROUND(E474*U474,2)</f>
        <v>32.67</v>
      </c>
      <c r="W474" s="221"/>
      <c r="X474" s="221" t="s">
        <v>331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337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2">
      <c r="A475" s="223"/>
      <c r="B475" s="224"/>
      <c r="C475" s="652" t="s">
        <v>3297</v>
      </c>
      <c r="D475" s="653"/>
      <c r="E475" s="653"/>
      <c r="F475" s="653"/>
      <c r="G475" s="653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134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2" x14ac:dyDescent="0.2">
      <c r="A476" s="223"/>
      <c r="B476" s="224"/>
      <c r="C476" s="226" t="s">
        <v>3424</v>
      </c>
      <c r="D476" s="227"/>
      <c r="E476" s="228">
        <v>42.63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0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x14ac:dyDescent="0.2">
      <c r="A477" s="237" t="s">
        <v>123</v>
      </c>
      <c r="B477" s="206" t="s">
        <v>79</v>
      </c>
      <c r="C477" s="207" t="s">
        <v>80</v>
      </c>
      <c r="D477" s="208"/>
      <c r="E477" s="209"/>
      <c r="F477" s="210"/>
      <c r="G477" s="210">
        <f>SUMIF(AG478:AG504,"&lt;&gt;NOR",G478:G504)</f>
        <v>0</v>
      </c>
      <c r="H477" s="210"/>
      <c r="I477" s="210">
        <f>SUM(I478:I504)</f>
        <v>177237.92</v>
      </c>
      <c r="J477" s="210"/>
      <c r="K477" s="210">
        <f>SUM(K478:K504)</f>
        <v>338017</v>
      </c>
      <c r="L477" s="210"/>
      <c r="M477" s="210">
        <f>SUM(M478:M504)</f>
        <v>0</v>
      </c>
      <c r="N477" s="209"/>
      <c r="O477" s="209">
        <f>SUM(O478:O504)</f>
        <v>1.4100000000000001</v>
      </c>
      <c r="P477" s="209"/>
      <c r="Q477" s="209">
        <f>SUM(Q478:Q504)</f>
        <v>0</v>
      </c>
      <c r="R477" s="210"/>
      <c r="S477" s="210"/>
      <c r="T477" s="211"/>
      <c r="U477" s="212"/>
      <c r="V477" s="212">
        <f>SUM(V478:V504)</f>
        <v>308.35999999999996</v>
      </c>
      <c r="W477" s="212"/>
      <c r="X477" s="212"/>
      <c r="Y477" s="212"/>
      <c r="AG477" t="s">
        <v>124</v>
      </c>
    </row>
    <row r="478" spans="1:60" ht="33.75" outlineLevel="1" x14ac:dyDescent="0.2">
      <c r="A478" s="229">
        <v>215</v>
      </c>
      <c r="B478" s="230" t="s">
        <v>477</v>
      </c>
      <c r="C478" s="231" t="s">
        <v>478</v>
      </c>
      <c r="D478" s="232" t="s">
        <v>158</v>
      </c>
      <c r="E478" s="233">
        <v>258.60399999999998</v>
      </c>
      <c r="F478" s="234"/>
      <c r="G478" s="235">
        <f>ROUND(E478*F478,2)</f>
        <v>0</v>
      </c>
      <c r="H478" s="234">
        <v>25.73</v>
      </c>
      <c r="I478" s="235">
        <f>ROUND(E478*H478,2)</f>
        <v>6653.88</v>
      </c>
      <c r="J478" s="234">
        <v>28.17</v>
      </c>
      <c r="K478" s="235">
        <f>ROUND(E478*J478,2)</f>
        <v>7284.87</v>
      </c>
      <c r="L478" s="235">
        <v>21</v>
      </c>
      <c r="M478" s="235">
        <f>G478*(1+L478/100)</f>
        <v>0</v>
      </c>
      <c r="N478" s="233">
        <v>2.1000000000000001E-4</v>
      </c>
      <c r="O478" s="233">
        <f>ROUND(E478*N478,2)</f>
        <v>0.05</v>
      </c>
      <c r="P478" s="233">
        <v>0</v>
      </c>
      <c r="Q478" s="233">
        <f>ROUND(E478*P478,2)</f>
        <v>0</v>
      </c>
      <c r="R478" s="235" t="s">
        <v>464</v>
      </c>
      <c r="S478" s="235" t="s">
        <v>129</v>
      </c>
      <c r="T478" s="236" t="s">
        <v>129</v>
      </c>
      <c r="U478" s="221">
        <v>0.05</v>
      </c>
      <c r="V478" s="221">
        <f>ROUND(E478*U478,2)</f>
        <v>12.93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293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ht="22.5" outlineLevel="1" x14ac:dyDescent="0.2">
      <c r="A479" s="213">
        <v>216</v>
      </c>
      <c r="B479" s="214" t="s">
        <v>3121</v>
      </c>
      <c r="C479" s="215" t="s">
        <v>3122</v>
      </c>
      <c r="D479" s="216" t="s">
        <v>158</v>
      </c>
      <c r="E479" s="217">
        <v>258.60399999999998</v>
      </c>
      <c r="F479" s="218"/>
      <c r="G479" s="219">
        <f>ROUND(E479*F479,2)</f>
        <v>0</v>
      </c>
      <c r="H479" s="218">
        <v>189.03</v>
      </c>
      <c r="I479" s="219">
        <f>ROUND(E479*H479,2)</f>
        <v>48883.91</v>
      </c>
      <c r="J479" s="218">
        <v>542.97</v>
      </c>
      <c r="K479" s="219">
        <f>ROUND(E479*J479,2)</f>
        <v>140414.21</v>
      </c>
      <c r="L479" s="219">
        <v>21</v>
      </c>
      <c r="M479" s="219">
        <f>G479*(1+L479/100)</f>
        <v>0</v>
      </c>
      <c r="N479" s="217">
        <v>5.2399999999999999E-3</v>
      </c>
      <c r="O479" s="217">
        <f>ROUND(E479*N479,2)</f>
        <v>1.36</v>
      </c>
      <c r="P479" s="217">
        <v>0</v>
      </c>
      <c r="Q479" s="217">
        <f>ROUND(E479*P479,2)</f>
        <v>0</v>
      </c>
      <c r="R479" s="219" t="s">
        <v>464</v>
      </c>
      <c r="S479" s="219" t="s">
        <v>129</v>
      </c>
      <c r="T479" s="220" t="s">
        <v>129</v>
      </c>
      <c r="U479" s="221">
        <v>0.95840000000000003</v>
      </c>
      <c r="V479" s="221">
        <f>ROUND(E479*U479,2)</f>
        <v>247.85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293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2" x14ac:dyDescent="0.2">
      <c r="A480" s="223"/>
      <c r="B480" s="224"/>
      <c r="C480" s="226" t="s">
        <v>2480</v>
      </c>
      <c r="D480" s="227"/>
      <c r="E480" s="228">
        <v>13.912000000000001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2">
      <c r="A481" s="223"/>
      <c r="B481" s="224"/>
      <c r="C481" s="226" t="s">
        <v>2481</v>
      </c>
      <c r="D481" s="227"/>
      <c r="E481" s="228">
        <v>18.091999999999999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2">
      <c r="A482" s="223"/>
      <c r="B482" s="224"/>
      <c r="C482" s="226" t="s">
        <v>2482</v>
      </c>
      <c r="D482" s="227"/>
      <c r="E482" s="228">
        <v>8.9499999999999993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2">
      <c r="A483" s="223"/>
      <c r="B483" s="224"/>
      <c r="C483" s="226" t="s">
        <v>2483</v>
      </c>
      <c r="D483" s="227"/>
      <c r="E483" s="228">
        <v>11.765000000000001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2">
      <c r="A484" s="223"/>
      <c r="B484" s="224"/>
      <c r="C484" s="226" t="s">
        <v>2484</v>
      </c>
      <c r="D484" s="227"/>
      <c r="E484" s="228">
        <v>12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2">
      <c r="A485" s="223"/>
      <c r="B485" s="224"/>
      <c r="C485" s="226" t="s">
        <v>2485</v>
      </c>
      <c r="D485" s="227"/>
      <c r="E485" s="228">
        <v>39.92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2">
      <c r="A486" s="223"/>
      <c r="B486" s="224"/>
      <c r="C486" s="226" t="s">
        <v>2486</v>
      </c>
      <c r="D486" s="227"/>
      <c r="E486" s="228">
        <v>29.72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2">
      <c r="A487" s="223"/>
      <c r="B487" s="224"/>
      <c r="C487" s="226" t="s">
        <v>2487</v>
      </c>
      <c r="D487" s="227"/>
      <c r="E487" s="228">
        <v>10.692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2">
      <c r="A488" s="223"/>
      <c r="B488" s="224"/>
      <c r="C488" s="226" t="s">
        <v>2488</v>
      </c>
      <c r="D488" s="227"/>
      <c r="E488" s="228">
        <v>48.28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2">
      <c r="A489" s="223"/>
      <c r="B489" s="224"/>
      <c r="C489" s="226" t="s">
        <v>2489</v>
      </c>
      <c r="D489" s="227"/>
      <c r="E489" s="228">
        <v>29.88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2">
      <c r="A490" s="223"/>
      <c r="B490" s="224"/>
      <c r="C490" s="226" t="s">
        <v>2490</v>
      </c>
      <c r="D490" s="227"/>
      <c r="E490" s="228">
        <v>26.004999999999999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3" x14ac:dyDescent="0.2">
      <c r="A491" s="223"/>
      <c r="B491" s="224"/>
      <c r="C491" s="226" t="s">
        <v>2491</v>
      </c>
      <c r="D491" s="227"/>
      <c r="E491" s="228">
        <v>9.3879999999999999</v>
      </c>
      <c r="F491" s="221"/>
      <c r="G491" s="221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147</v>
      </c>
      <c r="AH491" s="222">
        <v>0</v>
      </c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13">
        <v>217</v>
      </c>
      <c r="B492" s="214" t="s">
        <v>481</v>
      </c>
      <c r="C492" s="215" t="s">
        <v>482</v>
      </c>
      <c r="D492" s="216" t="s">
        <v>223</v>
      </c>
      <c r="E492" s="217">
        <v>396.50200000000001</v>
      </c>
      <c r="F492" s="218"/>
      <c r="G492" s="219">
        <f>ROUND(E492*F492,2)</f>
        <v>0</v>
      </c>
      <c r="H492" s="218">
        <v>0</v>
      </c>
      <c r="I492" s="219">
        <f>ROUND(E492*H492,2)</f>
        <v>0</v>
      </c>
      <c r="J492" s="218">
        <v>67.7</v>
      </c>
      <c r="K492" s="219">
        <f>ROUND(E492*J492,2)</f>
        <v>26843.19</v>
      </c>
      <c r="L492" s="219">
        <v>21</v>
      </c>
      <c r="M492" s="219">
        <f>G492*(1+L492/100)</f>
        <v>0</v>
      </c>
      <c r="N492" s="217">
        <v>0</v>
      </c>
      <c r="O492" s="217">
        <f>ROUND(E492*N492,2)</f>
        <v>0</v>
      </c>
      <c r="P492" s="217">
        <v>0</v>
      </c>
      <c r="Q492" s="217">
        <f>ROUND(E492*P492,2)</f>
        <v>0</v>
      </c>
      <c r="R492" s="219" t="s">
        <v>464</v>
      </c>
      <c r="S492" s="219" t="s">
        <v>129</v>
      </c>
      <c r="T492" s="220" t="s">
        <v>129</v>
      </c>
      <c r="U492" s="221">
        <v>0.12</v>
      </c>
      <c r="V492" s="221">
        <f>ROUND(E492*U492,2)</f>
        <v>47.58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2" x14ac:dyDescent="0.2">
      <c r="A493" s="223"/>
      <c r="B493" s="224"/>
      <c r="C493" s="226" t="s">
        <v>2492</v>
      </c>
      <c r="D493" s="227"/>
      <c r="E493" s="228">
        <v>167.5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3" x14ac:dyDescent="0.2">
      <c r="A494" s="223"/>
      <c r="B494" s="224"/>
      <c r="C494" s="226" t="s">
        <v>2493</v>
      </c>
      <c r="D494" s="227"/>
      <c r="E494" s="228">
        <v>56.7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45" outlineLevel="3" x14ac:dyDescent="0.2">
      <c r="A495" s="223"/>
      <c r="B495" s="224"/>
      <c r="C495" s="226" t="s">
        <v>2494</v>
      </c>
      <c r="D495" s="227"/>
      <c r="E495" s="228">
        <v>163.30199999999999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3" x14ac:dyDescent="0.2">
      <c r="A496" s="223"/>
      <c r="B496" s="224"/>
      <c r="C496" s="226" t="s">
        <v>2495</v>
      </c>
      <c r="D496" s="227"/>
      <c r="E496" s="228">
        <v>9</v>
      </c>
      <c r="F496" s="221"/>
      <c r="G496" s="221"/>
      <c r="H496" s="221"/>
      <c r="I496" s="221"/>
      <c r="J496" s="221"/>
      <c r="K496" s="221"/>
      <c r="L496" s="221"/>
      <c r="M496" s="221"/>
      <c r="N496" s="225"/>
      <c r="O496" s="225"/>
      <c r="P496" s="225"/>
      <c r="Q496" s="225"/>
      <c r="R496" s="221"/>
      <c r="S496" s="221"/>
      <c r="T496" s="221"/>
      <c r="U496" s="221"/>
      <c r="V496" s="221"/>
      <c r="W496" s="221"/>
      <c r="X496" s="221"/>
      <c r="Y496" s="221"/>
      <c r="Z496" s="222"/>
      <c r="AA496" s="222"/>
      <c r="AB496" s="222"/>
      <c r="AC496" s="222"/>
      <c r="AD496" s="222"/>
      <c r="AE496" s="222"/>
      <c r="AF496" s="222"/>
      <c r="AG496" s="222" t="s">
        <v>147</v>
      </c>
      <c r="AH496" s="222">
        <v>0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13">
        <v>218</v>
      </c>
      <c r="B497" s="214" t="s">
        <v>483</v>
      </c>
      <c r="C497" s="215" t="s">
        <v>484</v>
      </c>
      <c r="D497" s="216" t="s">
        <v>158</v>
      </c>
      <c r="E497" s="217">
        <v>284.46440000000001</v>
      </c>
      <c r="F497" s="218"/>
      <c r="G497" s="219">
        <f>ROUND(E497*F497,2)</f>
        <v>0</v>
      </c>
      <c r="H497" s="218">
        <v>0</v>
      </c>
      <c r="I497" s="219">
        <f>ROUND(E497*H497,2)</f>
        <v>0</v>
      </c>
      <c r="J497" s="218">
        <v>500</v>
      </c>
      <c r="K497" s="219">
        <f>ROUND(E497*J497,2)</f>
        <v>142232.20000000001</v>
      </c>
      <c r="L497" s="219">
        <v>21</v>
      </c>
      <c r="M497" s="219">
        <f>G497*(1+L497/100)</f>
        <v>0</v>
      </c>
      <c r="N497" s="217">
        <v>0</v>
      </c>
      <c r="O497" s="217">
        <f>ROUND(E497*N497,2)</f>
        <v>0</v>
      </c>
      <c r="P497" s="217">
        <v>0</v>
      </c>
      <c r="Q497" s="217">
        <f>ROUND(E497*P497,2)</f>
        <v>0</v>
      </c>
      <c r="R497" s="219"/>
      <c r="S497" s="219" t="s">
        <v>190</v>
      </c>
      <c r="T497" s="220" t="s">
        <v>191</v>
      </c>
      <c r="U497" s="221">
        <v>0</v>
      </c>
      <c r="V497" s="221">
        <f>ROUND(E497*U497,2)</f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137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2" x14ac:dyDescent="0.2">
      <c r="A498" s="223"/>
      <c r="B498" s="224"/>
      <c r="C498" s="226" t="s">
        <v>2496</v>
      </c>
      <c r="D498" s="227"/>
      <c r="E498" s="228">
        <v>284.46440000000001</v>
      </c>
      <c r="F498" s="221"/>
      <c r="G498" s="221"/>
      <c r="H498" s="221"/>
      <c r="I498" s="221"/>
      <c r="J498" s="221"/>
      <c r="K498" s="221"/>
      <c r="L498" s="221"/>
      <c r="M498" s="221"/>
      <c r="N498" s="225"/>
      <c r="O498" s="225"/>
      <c r="P498" s="225"/>
      <c r="Q498" s="225"/>
      <c r="R498" s="221"/>
      <c r="S498" s="221"/>
      <c r="T498" s="221"/>
      <c r="U498" s="221"/>
      <c r="V498" s="221"/>
      <c r="W498" s="221"/>
      <c r="X498" s="221"/>
      <c r="Y498" s="221"/>
      <c r="Z498" s="222"/>
      <c r="AA498" s="222"/>
      <c r="AB498" s="222"/>
      <c r="AC498" s="222"/>
      <c r="AD498" s="222"/>
      <c r="AE498" s="222"/>
      <c r="AF498" s="222"/>
      <c r="AG498" s="222" t="s">
        <v>147</v>
      </c>
      <c r="AH498" s="222">
        <v>0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13">
        <v>219</v>
      </c>
      <c r="B499" s="214" t="s">
        <v>485</v>
      </c>
      <c r="C499" s="215" t="s">
        <v>486</v>
      </c>
      <c r="D499" s="216" t="s">
        <v>223</v>
      </c>
      <c r="E499" s="217">
        <v>405.6671</v>
      </c>
      <c r="F499" s="218"/>
      <c r="G499" s="219">
        <f>ROUND(E499*F499,2)</f>
        <v>0</v>
      </c>
      <c r="H499" s="218">
        <v>300</v>
      </c>
      <c r="I499" s="219">
        <f>ROUND(E499*H499,2)</f>
        <v>121700.13</v>
      </c>
      <c r="J499" s="218">
        <v>0</v>
      </c>
      <c r="K499" s="219">
        <f>ROUND(E499*J499,2)</f>
        <v>0</v>
      </c>
      <c r="L499" s="219">
        <v>21</v>
      </c>
      <c r="M499" s="219">
        <f>G499*(1+L499/100)</f>
        <v>0</v>
      </c>
      <c r="N499" s="217">
        <v>0</v>
      </c>
      <c r="O499" s="217">
        <f>ROUND(E499*N499,2)</f>
        <v>0</v>
      </c>
      <c r="P499" s="217">
        <v>0</v>
      </c>
      <c r="Q499" s="217">
        <f>ROUND(E499*P499,2)</f>
        <v>0</v>
      </c>
      <c r="R499" s="219"/>
      <c r="S499" s="219" t="s">
        <v>190</v>
      </c>
      <c r="T499" s="220" t="s">
        <v>191</v>
      </c>
      <c r="U499" s="221">
        <v>0</v>
      </c>
      <c r="V499" s="221">
        <f>ROUND(E499*U499,2)</f>
        <v>0</v>
      </c>
      <c r="W499" s="221"/>
      <c r="X499" s="221" t="s">
        <v>364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365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2" x14ac:dyDescent="0.2">
      <c r="A500" s="223"/>
      <c r="B500" s="224"/>
      <c r="C500" s="226" t="s">
        <v>2497</v>
      </c>
      <c r="D500" s="227"/>
      <c r="E500" s="228">
        <v>167.5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2">
      <c r="A501" s="223"/>
      <c r="B501" s="224"/>
      <c r="C501" s="226" t="s">
        <v>2498</v>
      </c>
      <c r="D501" s="227"/>
      <c r="E501" s="228">
        <v>56.7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2">
      <c r="A502" s="223"/>
      <c r="B502" s="224"/>
      <c r="C502" s="226" t="s">
        <v>2499</v>
      </c>
      <c r="D502" s="227"/>
      <c r="E502" s="228">
        <v>171.46709999999999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3" x14ac:dyDescent="0.2">
      <c r="A503" s="223"/>
      <c r="B503" s="224"/>
      <c r="C503" s="226" t="s">
        <v>2500</v>
      </c>
      <c r="D503" s="227"/>
      <c r="E503" s="228">
        <v>10</v>
      </c>
      <c r="F503" s="221"/>
      <c r="G503" s="221"/>
      <c r="H503" s="221"/>
      <c r="I503" s="221"/>
      <c r="J503" s="221"/>
      <c r="K503" s="221"/>
      <c r="L503" s="221"/>
      <c r="M503" s="221"/>
      <c r="N503" s="225"/>
      <c r="O503" s="225"/>
      <c r="P503" s="225"/>
      <c r="Q503" s="225"/>
      <c r="R503" s="221"/>
      <c r="S503" s="221"/>
      <c r="T503" s="221"/>
      <c r="U503" s="221"/>
      <c r="V503" s="221"/>
      <c r="W503" s="221"/>
      <c r="X503" s="221"/>
      <c r="Y503" s="221"/>
      <c r="Z503" s="222"/>
      <c r="AA503" s="222"/>
      <c r="AB503" s="222"/>
      <c r="AC503" s="222"/>
      <c r="AD503" s="222"/>
      <c r="AE503" s="222"/>
      <c r="AF503" s="222"/>
      <c r="AG503" s="222" t="s">
        <v>147</v>
      </c>
      <c r="AH503" s="222">
        <v>0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220</v>
      </c>
      <c r="B504" s="230" t="s">
        <v>487</v>
      </c>
      <c r="C504" s="231" t="s">
        <v>488</v>
      </c>
      <c r="D504" s="232" t="s">
        <v>16</v>
      </c>
      <c r="E504" s="233">
        <v>4940.1241</v>
      </c>
      <c r="F504" s="234"/>
      <c r="G504" s="235">
        <f>ROUND(E504*F504,2)</f>
        <v>0</v>
      </c>
      <c r="H504" s="234">
        <v>0</v>
      </c>
      <c r="I504" s="235">
        <f>ROUND(E504*H504,2)</f>
        <v>0</v>
      </c>
      <c r="J504" s="234">
        <v>4.3</v>
      </c>
      <c r="K504" s="235">
        <f>ROUND(E504*J504,2)</f>
        <v>21242.53</v>
      </c>
      <c r="L504" s="235">
        <v>21</v>
      </c>
      <c r="M504" s="235">
        <f>G504*(1+L504/100)</f>
        <v>0</v>
      </c>
      <c r="N504" s="233">
        <v>0</v>
      </c>
      <c r="O504" s="233">
        <f>ROUND(E504*N504,2)</f>
        <v>0</v>
      </c>
      <c r="P504" s="233">
        <v>0</v>
      </c>
      <c r="Q504" s="233">
        <f>ROUND(E504*P504,2)</f>
        <v>0</v>
      </c>
      <c r="R504" s="235" t="s">
        <v>464</v>
      </c>
      <c r="S504" s="235" t="s">
        <v>129</v>
      </c>
      <c r="T504" s="236" t="s">
        <v>129</v>
      </c>
      <c r="U504" s="221">
        <v>0</v>
      </c>
      <c r="V504" s="221">
        <f>ROUND(E504*U504,2)</f>
        <v>0</v>
      </c>
      <c r="W504" s="221"/>
      <c r="X504" s="221" t="s">
        <v>341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342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81</v>
      </c>
      <c r="C505" s="207" t="s">
        <v>82</v>
      </c>
      <c r="D505" s="208"/>
      <c r="E505" s="209"/>
      <c r="F505" s="210"/>
      <c r="G505" s="210">
        <f>SUMIF(AG506:AG510,"&lt;&gt;NOR",G506:G510)</f>
        <v>0</v>
      </c>
      <c r="H505" s="210"/>
      <c r="I505" s="210">
        <f>SUM(I506:I510)</f>
        <v>9246.18</v>
      </c>
      <c r="J505" s="210"/>
      <c r="K505" s="210">
        <f>SUM(K506:K510)</f>
        <v>37284.019999999997</v>
      </c>
      <c r="L505" s="210"/>
      <c r="M505" s="210">
        <f>SUM(M506:M510)</f>
        <v>0</v>
      </c>
      <c r="N505" s="209"/>
      <c r="O505" s="209">
        <f>SUM(O506:O510)</f>
        <v>0.05</v>
      </c>
      <c r="P505" s="209"/>
      <c r="Q505" s="209">
        <f>SUM(Q506:Q510)</f>
        <v>0</v>
      </c>
      <c r="R505" s="210"/>
      <c r="S505" s="210"/>
      <c r="T505" s="211"/>
      <c r="U505" s="212"/>
      <c r="V505" s="212">
        <f>SUM(V506:V510)</f>
        <v>70.81</v>
      </c>
      <c r="W505" s="212"/>
      <c r="X505" s="212"/>
      <c r="Y505" s="212"/>
      <c r="AG505" t="s">
        <v>124</v>
      </c>
    </row>
    <row r="506" spans="1:60" outlineLevel="1" x14ac:dyDescent="0.2">
      <c r="A506" s="213">
        <v>221</v>
      </c>
      <c r="B506" s="214" t="s">
        <v>2501</v>
      </c>
      <c r="C506" s="215" t="s">
        <v>2502</v>
      </c>
      <c r="D506" s="216" t="s">
        <v>158</v>
      </c>
      <c r="E506" s="217">
        <v>146</v>
      </c>
      <c r="F506" s="218"/>
      <c r="G506" s="219">
        <f>ROUND(E506*F506,2)</f>
        <v>0</v>
      </c>
      <c r="H506" s="218">
        <v>1.64</v>
      </c>
      <c r="I506" s="219">
        <f>ROUND(E506*H506,2)</f>
        <v>239.44</v>
      </c>
      <c r="J506" s="218">
        <v>32.06</v>
      </c>
      <c r="K506" s="219">
        <f>ROUND(E506*J506,2)</f>
        <v>4680.76</v>
      </c>
      <c r="L506" s="219">
        <v>21</v>
      </c>
      <c r="M506" s="219">
        <f>G506*(1+L506/100)</f>
        <v>0</v>
      </c>
      <c r="N506" s="217">
        <v>1.0000000000000001E-5</v>
      </c>
      <c r="O506" s="217">
        <f>ROUND(E506*N506,2)</f>
        <v>0</v>
      </c>
      <c r="P506" s="217">
        <v>0</v>
      </c>
      <c r="Q506" s="217">
        <f>ROUND(E506*P506,2)</f>
        <v>0</v>
      </c>
      <c r="R506" s="219" t="s">
        <v>2503</v>
      </c>
      <c r="S506" s="219" t="s">
        <v>129</v>
      </c>
      <c r="T506" s="220" t="s">
        <v>129</v>
      </c>
      <c r="U506" s="221">
        <v>7.1999999999999995E-2</v>
      </c>
      <c r="V506" s="221">
        <f>ROUND(E506*U506,2)</f>
        <v>10.51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2" x14ac:dyDescent="0.2">
      <c r="A507" s="223"/>
      <c r="B507" s="224"/>
      <c r="C507" s="226" t="s">
        <v>2504</v>
      </c>
      <c r="D507" s="227"/>
      <c r="E507" s="228">
        <v>100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3" x14ac:dyDescent="0.2">
      <c r="A508" s="223"/>
      <c r="B508" s="224"/>
      <c r="C508" s="226" t="s">
        <v>2505</v>
      </c>
      <c r="D508" s="227"/>
      <c r="E508" s="228">
        <v>46</v>
      </c>
      <c r="F508" s="221"/>
      <c r="G508" s="221"/>
      <c r="H508" s="221"/>
      <c r="I508" s="221"/>
      <c r="J508" s="221"/>
      <c r="K508" s="221"/>
      <c r="L508" s="221"/>
      <c r="M508" s="221"/>
      <c r="N508" s="225"/>
      <c r="O508" s="225"/>
      <c r="P508" s="225"/>
      <c r="Q508" s="225"/>
      <c r="R508" s="221"/>
      <c r="S508" s="221"/>
      <c r="T508" s="221"/>
      <c r="U508" s="221"/>
      <c r="V508" s="221"/>
      <c r="W508" s="221"/>
      <c r="X508" s="221"/>
      <c r="Y508" s="221"/>
      <c r="Z508" s="222"/>
      <c r="AA508" s="222"/>
      <c r="AB508" s="222"/>
      <c r="AC508" s="222"/>
      <c r="AD508" s="222"/>
      <c r="AE508" s="222"/>
      <c r="AF508" s="222"/>
      <c r="AG508" s="222" t="s">
        <v>147</v>
      </c>
      <c r="AH508" s="222">
        <v>0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13">
        <v>222</v>
      </c>
      <c r="B509" s="214" t="s">
        <v>2506</v>
      </c>
      <c r="C509" s="215" t="s">
        <v>2507</v>
      </c>
      <c r="D509" s="216" t="s">
        <v>158</v>
      </c>
      <c r="E509" s="217">
        <v>146</v>
      </c>
      <c r="F509" s="218"/>
      <c r="G509" s="219">
        <f>ROUND(E509*F509,2)</f>
        <v>0</v>
      </c>
      <c r="H509" s="218">
        <v>61.69</v>
      </c>
      <c r="I509" s="219">
        <f>ROUND(E509*H509,2)</f>
        <v>9006.74</v>
      </c>
      <c r="J509" s="218">
        <v>223.31</v>
      </c>
      <c r="K509" s="219">
        <f>ROUND(E509*J509,2)</f>
        <v>32603.26</v>
      </c>
      <c r="L509" s="219">
        <v>21</v>
      </c>
      <c r="M509" s="219">
        <f>G509*(1+L509/100)</f>
        <v>0</v>
      </c>
      <c r="N509" s="217">
        <v>3.6000000000000002E-4</v>
      </c>
      <c r="O509" s="217">
        <f>ROUND(E509*N509,2)</f>
        <v>0.05</v>
      </c>
      <c r="P509" s="217">
        <v>0</v>
      </c>
      <c r="Q509" s="217">
        <f>ROUND(E509*P509,2)</f>
        <v>0</v>
      </c>
      <c r="R509" s="219" t="s">
        <v>2503</v>
      </c>
      <c r="S509" s="219" t="s">
        <v>129</v>
      </c>
      <c r="T509" s="220" t="s">
        <v>129</v>
      </c>
      <c r="U509" s="221">
        <v>0.41299999999999998</v>
      </c>
      <c r="V509" s="221">
        <f>ROUND(E509*U509,2)</f>
        <v>60.3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2" x14ac:dyDescent="0.2">
      <c r="A510" s="223"/>
      <c r="B510" s="224"/>
      <c r="C510" s="650" t="s">
        <v>2508</v>
      </c>
      <c r="D510" s="651"/>
      <c r="E510" s="651"/>
      <c r="F510" s="651"/>
      <c r="G510" s="651"/>
      <c r="H510" s="221"/>
      <c r="I510" s="221"/>
      <c r="J510" s="221"/>
      <c r="K510" s="221"/>
      <c r="L510" s="221"/>
      <c r="M510" s="221"/>
      <c r="N510" s="225"/>
      <c r="O510" s="225"/>
      <c r="P510" s="225"/>
      <c r="Q510" s="225"/>
      <c r="R510" s="221"/>
      <c r="S510" s="221"/>
      <c r="T510" s="221"/>
      <c r="U510" s="221"/>
      <c r="V510" s="221"/>
      <c r="W510" s="221"/>
      <c r="X510" s="221"/>
      <c r="Y510" s="221"/>
      <c r="Z510" s="222"/>
      <c r="AA510" s="222"/>
      <c r="AB510" s="222"/>
      <c r="AC510" s="222"/>
      <c r="AD510" s="222"/>
      <c r="AE510" s="222"/>
      <c r="AF510" s="222"/>
      <c r="AG510" s="222" t="s">
        <v>155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x14ac:dyDescent="0.2">
      <c r="A511" s="237" t="s">
        <v>123</v>
      </c>
      <c r="B511" s="206" t="s">
        <v>83</v>
      </c>
      <c r="C511" s="207" t="s">
        <v>84</v>
      </c>
      <c r="D511" s="208"/>
      <c r="E511" s="209"/>
      <c r="F511" s="210"/>
      <c r="G511" s="210">
        <f>SUMIF(AG512:AG526,"&lt;&gt;NOR",G512:G526)</f>
        <v>0</v>
      </c>
      <c r="H511" s="210"/>
      <c r="I511" s="210">
        <f>SUM(I512:I526)</f>
        <v>141252.68</v>
      </c>
      <c r="J511" s="210"/>
      <c r="K511" s="210">
        <f>SUM(K512:K526)</f>
        <v>838069.51</v>
      </c>
      <c r="L511" s="210"/>
      <c r="M511" s="210">
        <f>SUM(M512:M526)</f>
        <v>0</v>
      </c>
      <c r="N511" s="209"/>
      <c r="O511" s="209">
        <f>SUM(O512:O526)</f>
        <v>2.35</v>
      </c>
      <c r="P511" s="209"/>
      <c r="Q511" s="209">
        <f>SUM(Q512:Q526)</f>
        <v>0</v>
      </c>
      <c r="R511" s="210"/>
      <c r="S511" s="210"/>
      <c r="T511" s="211"/>
      <c r="U511" s="212"/>
      <c r="V511" s="212">
        <f>SUM(V512:V526)</f>
        <v>1497.28</v>
      </c>
      <c r="W511" s="212"/>
      <c r="X511" s="212"/>
      <c r="Y511" s="212"/>
      <c r="AG511" t="s">
        <v>124</v>
      </c>
    </row>
    <row r="512" spans="1:60" outlineLevel="1" x14ac:dyDescent="0.2">
      <c r="A512" s="213">
        <v>223</v>
      </c>
      <c r="B512" s="214" t="s">
        <v>1641</v>
      </c>
      <c r="C512" s="215" t="s">
        <v>1642</v>
      </c>
      <c r="D512" s="216" t="s">
        <v>158</v>
      </c>
      <c r="E512" s="217">
        <v>5245.2031999999999</v>
      </c>
      <c r="F512" s="218"/>
      <c r="G512" s="219">
        <f>ROUND(E512*F512,2)</f>
        <v>0</v>
      </c>
      <c r="H512" s="218">
        <v>0.11</v>
      </c>
      <c r="I512" s="219">
        <f>ROUND(E512*H512,2)</f>
        <v>576.97</v>
      </c>
      <c r="J512" s="218">
        <v>49.49</v>
      </c>
      <c r="K512" s="219">
        <f>ROUND(E512*J512,2)</f>
        <v>259585.11</v>
      </c>
      <c r="L512" s="219">
        <v>21</v>
      </c>
      <c r="M512" s="219">
        <f>G512*(1+L512/100)</f>
        <v>0</v>
      </c>
      <c r="N512" s="217">
        <v>0</v>
      </c>
      <c r="O512" s="217">
        <f>ROUND(E512*N512,2)</f>
        <v>0</v>
      </c>
      <c r="P512" s="217">
        <v>0</v>
      </c>
      <c r="Q512" s="217">
        <f>ROUND(E512*P512,2)</f>
        <v>0</v>
      </c>
      <c r="R512" s="219" t="s">
        <v>491</v>
      </c>
      <c r="S512" s="219" t="s">
        <v>129</v>
      </c>
      <c r="T512" s="220" t="s">
        <v>129</v>
      </c>
      <c r="U512" s="221">
        <v>9.0480000000000005E-2</v>
      </c>
      <c r="V512" s="221">
        <f>ROUND(E512*U512,2)</f>
        <v>474.59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2" x14ac:dyDescent="0.2">
      <c r="A513" s="223"/>
      <c r="B513" s="224"/>
      <c r="C513" s="226" t="s">
        <v>2355</v>
      </c>
      <c r="D513" s="227"/>
      <c r="E513" s="228">
        <v>2620.7532000000001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ht="22.5" outlineLevel="3" x14ac:dyDescent="0.2">
      <c r="A514" s="223"/>
      <c r="B514" s="224"/>
      <c r="C514" s="226" t="s">
        <v>2352</v>
      </c>
      <c r="D514" s="227"/>
      <c r="E514" s="228">
        <v>1748.04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3" x14ac:dyDescent="0.2">
      <c r="A515" s="223"/>
      <c r="B515" s="224"/>
      <c r="C515" s="226" t="s">
        <v>3425</v>
      </c>
      <c r="D515" s="227"/>
      <c r="E515" s="228">
        <v>876.41</v>
      </c>
      <c r="F515" s="221"/>
      <c r="G515" s="221"/>
      <c r="H515" s="221"/>
      <c r="I515" s="221"/>
      <c r="J515" s="221"/>
      <c r="K515" s="221"/>
      <c r="L515" s="221"/>
      <c r="M515" s="221"/>
      <c r="N515" s="225"/>
      <c r="O515" s="225"/>
      <c r="P515" s="225"/>
      <c r="Q515" s="225"/>
      <c r="R515" s="221"/>
      <c r="S515" s="221"/>
      <c r="T515" s="221"/>
      <c r="U515" s="221"/>
      <c r="V515" s="221"/>
      <c r="W515" s="221"/>
      <c r="X515" s="221"/>
      <c r="Y515" s="221"/>
      <c r="Z515" s="222"/>
      <c r="AA515" s="222"/>
      <c r="AB515" s="222"/>
      <c r="AC515" s="222"/>
      <c r="AD515" s="222"/>
      <c r="AE515" s="222"/>
      <c r="AF515" s="222"/>
      <c r="AG515" s="222" t="s">
        <v>147</v>
      </c>
      <c r="AH515" s="222">
        <v>0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33.75" outlineLevel="1" x14ac:dyDescent="0.2">
      <c r="A516" s="229">
        <v>224</v>
      </c>
      <c r="B516" s="230" t="s">
        <v>492</v>
      </c>
      <c r="C516" s="231" t="s">
        <v>493</v>
      </c>
      <c r="D516" s="232" t="s">
        <v>158</v>
      </c>
      <c r="E516" s="233">
        <v>5425.1998400000002</v>
      </c>
      <c r="F516" s="234"/>
      <c r="G516" s="235">
        <f>ROUND(E516*F516,2)</f>
        <v>0</v>
      </c>
      <c r="H516" s="234">
        <v>5.59</v>
      </c>
      <c r="I516" s="235">
        <f>ROUND(E516*H516,2)</f>
        <v>30326.87</v>
      </c>
      <c r="J516" s="234">
        <v>18.309999999999999</v>
      </c>
      <c r="K516" s="235">
        <f>ROUND(E516*J516,2)</f>
        <v>99335.41</v>
      </c>
      <c r="L516" s="235">
        <v>21</v>
      </c>
      <c r="M516" s="235">
        <f>G516*(1+L516/100)</f>
        <v>0</v>
      </c>
      <c r="N516" s="233">
        <v>6.9999999999999994E-5</v>
      </c>
      <c r="O516" s="233">
        <f>ROUND(E516*N516,2)</f>
        <v>0.38</v>
      </c>
      <c r="P516" s="233">
        <v>0</v>
      </c>
      <c r="Q516" s="233">
        <f>ROUND(E516*P516,2)</f>
        <v>0</v>
      </c>
      <c r="R516" s="235" t="s">
        <v>491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176.21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ht="33.75" outlineLevel="1" x14ac:dyDescent="0.2">
      <c r="A517" s="229">
        <v>225</v>
      </c>
      <c r="B517" s="230" t="s">
        <v>2509</v>
      </c>
      <c r="C517" s="231" t="s">
        <v>2510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8.26</v>
      </c>
      <c r="I517" s="235">
        <f>ROUND(E517*H517,2)</f>
        <v>16520</v>
      </c>
      <c r="J517" s="234">
        <v>18.34</v>
      </c>
      <c r="K517" s="235">
        <f>ROUND(E517*J517,2)</f>
        <v>36680</v>
      </c>
      <c r="L517" s="235">
        <v>21</v>
      </c>
      <c r="M517" s="235">
        <f>G517*(1+L517/100)</f>
        <v>0</v>
      </c>
      <c r="N517" s="233">
        <v>1.2999999999999999E-4</v>
      </c>
      <c r="O517" s="233">
        <f>ROUND(E517*N517,2)</f>
        <v>0.26</v>
      </c>
      <c r="P517" s="233">
        <v>0</v>
      </c>
      <c r="Q517" s="233">
        <f>ROUND(E517*P517,2)</f>
        <v>0</v>
      </c>
      <c r="R517" s="235" t="s">
        <v>491</v>
      </c>
      <c r="S517" s="235" t="s">
        <v>129</v>
      </c>
      <c r="T517" s="236" t="s">
        <v>129</v>
      </c>
      <c r="U517" s="221">
        <v>3.2480000000000002E-2</v>
      </c>
      <c r="V517" s="221">
        <f>ROUND(E517*U517,2)</f>
        <v>64.959999999999994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293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226</v>
      </c>
      <c r="B518" s="230" t="s">
        <v>2511</v>
      </c>
      <c r="C518" s="231" t="s">
        <v>2512</v>
      </c>
      <c r="D518" s="232" t="s">
        <v>158</v>
      </c>
      <c r="E518" s="233">
        <v>2000</v>
      </c>
      <c r="F518" s="234"/>
      <c r="G518" s="235">
        <f>ROUND(E518*F518,2)</f>
        <v>0</v>
      </c>
      <c r="H518" s="234">
        <v>28.74</v>
      </c>
      <c r="I518" s="235">
        <f>ROUND(E518*H518,2)</f>
        <v>57480</v>
      </c>
      <c r="J518" s="234">
        <v>64.459999999999994</v>
      </c>
      <c r="K518" s="235">
        <f>ROUND(E518*J518,2)</f>
        <v>128920</v>
      </c>
      <c r="L518" s="235">
        <v>21</v>
      </c>
      <c r="M518" s="235">
        <f>G518*(1+L518/100)</f>
        <v>0</v>
      </c>
      <c r="N518" s="233">
        <v>4.2000000000000002E-4</v>
      </c>
      <c r="O518" s="233">
        <f>ROUND(E518*N518,2)</f>
        <v>0.84</v>
      </c>
      <c r="P518" s="233">
        <v>0</v>
      </c>
      <c r="Q518" s="233">
        <f>ROUND(E518*P518,2)</f>
        <v>0</v>
      </c>
      <c r="R518" s="235" t="s">
        <v>491</v>
      </c>
      <c r="S518" s="235" t="s">
        <v>129</v>
      </c>
      <c r="T518" s="236" t="s">
        <v>129</v>
      </c>
      <c r="U518" s="221">
        <v>0.11432</v>
      </c>
      <c r="V518" s="221">
        <f>ROUND(E518*U518,2)</f>
        <v>228.64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13">
        <v>227</v>
      </c>
      <c r="B519" s="214" t="s">
        <v>494</v>
      </c>
      <c r="C519" s="215" t="s">
        <v>495</v>
      </c>
      <c r="D519" s="216" t="s">
        <v>158</v>
      </c>
      <c r="E519" s="217">
        <v>5425.1998400000002</v>
      </c>
      <c r="F519" s="218"/>
      <c r="G519" s="219">
        <f>ROUND(E519*F519,2)</f>
        <v>0</v>
      </c>
      <c r="H519" s="218">
        <v>6.7</v>
      </c>
      <c r="I519" s="219">
        <f>ROUND(E519*H519,2)</f>
        <v>36348.839999999997</v>
      </c>
      <c r="J519" s="218">
        <v>57.5</v>
      </c>
      <c r="K519" s="219">
        <f>ROUND(E519*J519,2)</f>
        <v>311948.99</v>
      </c>
      <c r="L519" s="219">
        <v>21</v>
      </c>
      <c r="M519" s="219">
        <f>G519*(1+L519/100)</f>
        <v>0</v>
      </c>
      <c r="N519" s="217">
        <v>1.6000000000000001E-4</v>
      </c>
      <c r="O519" s="217">
        <f>ROUND(E519*N519,2)</f>
        <v>0.87</v>
      </c>
      <c r="P519" s="217">
        <v>0</v>
      </c>
      <c r="Q519" s="217">
        <f>ROUND(E519*P519,2)</f>
        <v>0</v>
      </c>
      <c r="R519" s="219" t="s">
        <v>491</v>
      </c>
      <c r="S519" s="219" t="s">
        <v>129</v>
      </c>
      <c r="T519" s="220" t="s">
        <v>129</v>
      </c>
      <c r="U519" s="221">
        <v>0.10191</v>
      </c>
      <c r="V519" s="221">
        <f>ROUND(E519*U519,2)</f>
        <v>552.88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293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2" x14ac:dyDescent="0.2">
      <c r="A520" s="223"/>
      <c r="B520" s="224"/>
      <c r="C520" s="226" t="s">
        <v>2513</v>
      </c>
      <c r="D520" s="227"/>
      <c r="E520" s="228">
        <v>5151.5820400000002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2">
      <c r="A521" s="223"/>
      <c r="B521" s="224"/>
      <c r="C521" s="226" t="s">
        <v>2514</v>
      </c>
      <c r="D521" s="227"/>
      <c r="E521" s="228">
        <v>768.46780000000001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2">
      <c r="A522" s="223"/>
      <c r="B522" s="224"/>
      <c r="C522" s="226" t="s">
        <v>2515</v>
      </c>
      <c r="D522" s="227"/>
      <c r="E522" s="228">
        <v>628.74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2">
      <c r="A523" s="223"/>
      <c r="B523" s="224"/>
      <c r="C523" s="226" t="s">
        <v>2516</v>
      </c>
      <c r="D523" s="227"/>
      <c r="E523" s="228">
        <v>-2000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3" x14ac:dyDescent="0.2">
      <c r="A524" s="223"/>
      <c r="B524" s="224"/>
      <c r="C524" s="226" t="s">
        <v>3426</v>
      </c>
      <c r="D524" s="227"/>
      <c r="E524" s="228">
        <v>876.41</v>
      </c>
      <c r="F524" s="221"/>
      <c r="G524" s="221"/>
      <c r="H524" s="221"/>
      <c r="I524" s="221"/>
      <c r="J524" s="221"/>
      <c r="K524" s="221"/>
      <c r="L524" s="221"/>
      <c r="M524" s="221"/>
      <c r="N524" s="225"/>
      <c r="O524" s="225"/>
      <c r="P524" s="225"/>
      <c r="Q524" s="225"/>
      <c r="R524" s="221"/>
      <c r="S524" s="221"/>
      <c r="T524" s="221"/>
      <c r="U524" s="221"/>
      <c r="V524" s="221"/>
      <c r="W524" s="221"/>
      <c r="X524" s="221"/>
      <c r="Y524" s="221"/>
      <c r="Z524" s="222"/>
      <c r="AA524" s="222"/>
      <c r="AB524" s="222"/>
      <c r="AC524" s="222"/>
      <c r="AD524" s="222"/>
      <c r="AE524" s="222"/>
      <c r="AF524" s="222"/>
      <c r="AG524" s="222" t="s">
        <v>147</v>
      </c>
      <c r="AH524" s="222">
        <v>0</v>
      </c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13">
        <v>228</v>
      </c>
      <c r="B525" s="214" t="s">
        <v>2517</v>
      </c>
      <c r="C525" s="215" t="s">
        <v>2518</v>
      </c>
      <c r="D525" s="216" t="s">
        <v>158</v>
      </c>
      <c r="E525" s="217">
        <v>8</v>
      </c>
      <c r="F525" s="218"/>
      <c r="G525" s="219">
        <f>ROUND(E525*F525,2)</f>
        <v>0</v>
      </c>
      <c r="H525" s="218">
        <v>0</v>
      </c>
      <c r="I525" s="219">
        <f>ROUND(E525*H525,2)</f>
        <v>0</v>
      </c>
      <c r="J525" s="218">
        <v>200</v>
      </c>
      <c r="K525" s="219">
        <f>ROUND(E525*J525,2)</f>
        <v>1600</v>
      </c>
      <c r="L525" s="219">
        <v>21</v>
      </c>
      <c r="M525" s="219">
        <f>G525*(1+L525/100)</f>
        <v>0</v>
      </c>
      <c r="N525" s="217">
        <v>0</v>
      </c>
      <c r="O525" s="217">
        <f>ROUND(E525*N525,2)</f>
        <v>0</v>
      </c>
      <c r="P525" s="217">
        <v>0</v>
      </c>
      <c r="Q525" s="217">
        <f>ROUND(E525*P525,2)</f>
        <v>0</v>
      </c>
      <c r="R525" s="219"/>
      <c r="S525" s="219" t="s">
        <v>190</v>
      </c>
      <c r="T525" s="220" t="s">
        <v>191</v>
      </c>
      <c r="U525" s="221">
        <v>0</v>
      </c>
      <c r="V525" s="221">
        <f>ROUND(E525*U525,2)</f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2" x14ac:dyDescent="0.2">
      <c r="A526" s="223"/>
      <c r="B526" s="224"/>
      <c r="C526" s="226" t="s">
        <v>2519</v>
      </c>
      <c r="D526" s="227"/>
      <c r="E526" s="228">
        <v>8</v>
      </c>
      <c r="F526" s="221"/>
      <c r="G526" s="221"/>
      <c r="H526" s="221"/>
      <c r="I526" s="221"/>
      <c r="J526" s="221"/>
      <c r="K526" s="221"/>
      <c r="L526" s="221"/>
      <c r="M526" s="221"/>
      <c r="N526" s="225"/>
      <c r="O526" s="225"/>
      <c r="P526" s="225"/>
      <c r="Q526" s="225"/>
      <c r="R526" s="221"/>
      <c r="S526" s="221"/>
      <c r="T526" s="221"/>
      <c r="U526" s="221"/>
      <c r="V526" s="221"/>
      <c r="W526" s="221"/>
      <c r="X526" s="221"/>
      <c r="Y526" s="221"/>
      <c r="Z526" s="222"/>
      <c r="AA526" s="222"/>
      <c r="AB526" s="222"/>
      <c r="AC526" s="222"/>
      <c r="AD526" s="222"/>
      <c r="AE526" s="222"/>
      <c r="AF526" s="222"/>
      <c r="AG526" s="222" t="s">
        <v>147</v>
      </c>
      <c r="AH526" s="222">
        <v>0</v>
      </c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x14ac:dyDescent="0.2">
      <c r="A527" s="237" t="s">
        <v>123</v>
      </c>
      <c r="B527" s="206" t="s">
        <v>85</v>
      </c>
      <c r="C527" s="207" t="s">
        <v>86</v>
      </c>
      <c r="D527" s="208"/>
      <c r="E527" s="209"/>
      <c r="F527" s="210"/>
      <c r="G527" s="210">
        <f>SUMIF(AG528:AG534,"&lt;&gt;NOR",G528:G534)</f>
        <v>0</v>
      </c>
      <c r="H527" s="210"/>
      <c r="I527" s="210">
        <f>SUM(I528:I534)</f>
        <v>0</v>
      </c>
      <c r="J527" s="210"/>
      <c r="K527" s="210">
        <f>SUM(K528:K534)</f>
        <v>3425563.6200000006</v>
      </c>
      <c r="L527" s="210"/>
      <c r="M527" s="210">
        <f>SUM(M528:M534)</f>
        <v>0</v>
      </c>
      <c r="N527" s="209"/>
      <c r="O527" s="209">
        <f>SUM(O528:O534)</f>
        <v>0</v>
      </c>
      <c r="P527" s="209"/>
      <c r="Q527" s="209">
        <f>SUM(Q528:Q534)</f>
        <v>0</v>
      </c>
      <c r="R527" s="210"/>
      <c r="S527" s="210"/>
      <c r="T527" s="211"/>
      <c r="U527" s="212"/>
      <c r="V527" s="212">
        <f>SUM(V528:V534)</f>
        <v>4123.04</v>
      </c>
      <c r="W527" s="212"/>
      <c r="X527" s="212"/>
      <c r="Y527" s="212"/>
      <c r="AG527" t="s">
        <v>124</v>
      </c>
    </row>
    <row r="528" spans="1:60" ht="22.5" outlineLevel="1" x14ac:dyDescent="0.2">
      <c r="A528" s="229">
        <v>229</v>
      </c>
      <c r="B528" s="230" t="s">
        <v>496</v>
      </c>
      <c r="C528" s="231" t="s">
        <v>497</v>
      </c>
      <c r="D528" s="232" t="s">
        <v>150</v>
      </c>
      <c r="E528" s="233">
        <v>1601.17959</v>
      </c>
      <c r="F528" s="234"/>
      <c r="G528" s="235">
        <f>ROUND(E528*F528,2)</f>
        <v>0</v>
      </c>
      <c r="H528" s="234">
        <v>0</v>
      </c>
      <c r="I528" s="235">
        <f>ROUND(E528*H528,2)</f>
        <v>0</v>
      </c>
      <c r="J528" s="234">
        <v>419</v>
      </c>
      <c r="K528" s="235">
        <f>ROUND(E528*J528,2)</f>
        <v>670894.25</v>
      </c>
      <c r="L528" s="235">
        <v>21</v>
      </c>
      <c r="M528" s="235">
        <f>G528*(1+L528/100)</f>
        <v>0</v>
      </c>
      <c r="N528" s="233">
        <v>0</v>
      </c>
      <c r="O528" s="233">
        <f>ROUND(E528*N528,2)</f>
        <v>0</v>
      </c>
      <c r="P528" s="233">
        <v>0</v>
      </c>
      <c r="Q528" s="233">
        <f>ROUND(E528*P528,2)</f>
        <v>0</v>
      </c>
      <c r="R528" s="235" t="s">
        <v>252</v>
      </c>
      <c r="S528" s="235" t="s">
        <v>129</v>
      </c>
      <c r="T528" s="236" t="s">
        <v>129</v>
      </c>
      <c r="U528" s="221">
        <v>0.93300000000000005</v>
      </c>
      <c r="V528" s="221">
        <f>ROUND(E528*U528,2)</f>
        <v>1493.9</v>
      </c>
      <c r="W528" s="221"/>
      <c r="X528" s="221" t="s">
        <v>498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499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13">
        <v>230</v>
      </c>
      <c r="B529" s="214" t="s">
        <v>500</v>
      </c>
      <c r="C529" s="215" t="s">
        <v>501</v>
      </c>
      <c r="D529" s="216" t="s">
        <v>150</v>
      </c>
      <c r="E529" s="217">
        <v>1601.17959</v>
      </c>
      <c r="F529" s="218"/>
      <c r="G529" s="219">
        <f>ROUND(E529*F529,2)</f>
        <v>0</v>
      </c>
      <c r="H529" s="218">
        <v>0</v>
      </c>
      <c r="I529" s="219">
        <f>ROUND(E529*H529,2)</f>
        <v>0</v>
      </c>
      <c r="J529" s="218">
        <v>271.5</v>
      </c>
      <c r="K529" s="219">
        <f>ROUND(E529*J529,2)</f>
        <v>434720.26</v>
      </c>
      <c r="L529" s="219">
        <v>21</v>
      </c>
      <c r="M529" s="219">
        <f>G529*(1+L529/100)</f>
        <v>0</v>
      </c>
      <c r="N529" s="217">
        <v>0</v>
      </c>
      <c r="O529" s="217">
        <f>ROUND(E529*N529,2)</f>
        <v>0</v>
      </c>
      <c r="P529" s="217">
        <v>0</v>
      </c>
      <c r="Q529" s="217">
        <f>ROUND(E529*P529,2)</f>
        <v>0</v>
      </c>
      <c r="R529" s="219" t="s">
        <v>252</v>
      </c>
      <c r="S529" s="219" t="s">
        <v>129</v>
      </c>
      <c r="T529" s="220" t="s">
        <v>129</v>
      </c>
      <c r="U529" s="221">
        <v>0.49</v>
      </c>
      <c r="V529" s="221">
        <f>ROUND(E529*U529,2)</f>
        <v>784.58</v>
      </c>
      <c r="W529" s="221"/>
      <c r="X529" s="221" t="s">
        <v>498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499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2" x14ac:dyDescent="0.2">
      <c r="A530" s="223"/>
      <c r="B530" s="224"/>
      <c r="C530" s="650" t="s">
        <v>502</v>
      </c>
      <c r="D530" s="651"/>
      <c r="E530" s="651"/>
      <c r="F530" s="651"/>
      <c r="G530" s="651"/>
      <c r="H530" s="221"/>
      <c r="I530" s="221"/>
      <c r="J530" s="221"/>
      <c r="K530" s="221"/>
      <c r="L530" s="221"/>
      <c r="M530" s="221"/>
      <c r="N530" s="225"/>
      <c r="O530" s="225"/>
      <c r="P530" s="225"/>
      <c r="Q530" s="225"/>
      <c r="R530" s="221"/>
      <c r="S530" s="221"/>
      <c r="T530" s="221"/>
      <c r="U530" s="221"/>
      <c r="V530" s="221"/>
      <c r="W530" s="221"/>
      <c r="X530" s="221"/>
      <c r="Y530" s="221"/>
      <c r="Z530" s="222"/>
      <c r="AA530" s="222"/>
      <c r="AB530" s="222"/>
      <c r="AC530" s="222"/>
      <c r="AD530" s="222"/>
      <c r="AE530" s="222"/>
      <c r="AF530" s="222"/>
      <c r="AG530" s="222" t="s">
        <v>155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231</v>
      </c>
      <c r="B531" s="230" t="s">
        <v>503</v>
      </c>
      <c r="C531" s="231" t="s">
        <v>504</v>
      </c>
      <c r="D531" s="232" t="s">
        <v>150</v>
      </c>
      <c r="E531" s="233">
        <v>22416.514200000001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25</v>
      </c>
      <c r="K531" s="235">
        <f>ROUND(E531*J531,2)</f>
        <v>560412.86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252</v>
      </c>
      <c r="S531" s="235" t="s">
        <v>129</v>
      </c>
      <c r="T531" s="236" t="s">
        <v>129</v>
      </c>
      <c r="U531" s="221">
        <v>0</v>
      </c>
      <c r="V531" s="221">
        <f>ROUND(E531*U531,2)</f>
        <v>0</v>
      </c>
      <c r="W531" s="221"/>
      <c r="X531" s="221" t="s">
        <v>498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499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232</v>
      </c>
      <c r="B532" s="230" t="s">
        <v>505</v>
      </c>
      <c r="C532" s="231" t="s">
        <v>506</v>
      </c>
      <c r="D532" s="232" t="s">
        <v>150</v>
      </c>
      <c r="E532" s="233">
        <v>1601.17959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383.5</v>
      </c>
      <c r="K532" s="235">
        <f>ROUND(E532*J532,2)</f>
        <v>614052.37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252</v>
      </c>
      <c r="S532" s="235" t="s">
        <v>129</v>
      </c>
      <c r="T532" s="236" t="s">
        <v>129</v>
      </c>
      <c r="U532" s="221">
        <v>0.94199999999999995</v>
      </c>
      <c r="V532" s="221">
        <f>ROUND(E532*U532,2)</f>
        <v>1508.31</v>
      </c>
      <c r="W532" s="221"/>
      <c r="X532" s="221" t="s">
        <v>498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499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ht="22.5" outlineLevel="1" x14ac:dyDescent="0.2">
      <c r="A533" s="229">
        <v>233</v>
      </c>
      <c r="B533" s="230" t="s">
        <v>507</v>
      </c>
      <c r="C533" s="231" t="s">
        <v>508</v>
      </c>
      <c r="D533" s="232" t="s">
        <v>150</v>
      </c>
      <c r="E533" s="233">
        <v>3202.3591700000002</v>
      </c>
      <c r="F533" s="234"/>
      <c r="G533" s="235">
        <f>ROUND(E533*F533,2)</f>
        <v>0</v>
      </c>
      <c r="H533" s="234">
        <v>0</v>
      </c>
      <c r="I533" s="235">
        <f>ROUND(E533*H533,2)</f>
        <v>0</v>
      </c>
      <c r="J533" s="234">
        <v>42.7</v>
      </c>
      <c r="K533" s="235">
        <f>ROUND(E533*J533,2)</f>
        <v>136740.74</v>
      </c>
      <c r="L533" s="235">
        <v>21</v>
      </c>
      <c r="M533" s="235">
        <f>G533*(1+L533/100)</f>
        <v>0</v>
      </c>
      <c r="N533" s="233">
        <v>0</v>
      </c>
      <c r="O533" s="233">
        <f>ROUND(E533*N533,2)</f>
        <v>0</v>
      </c>
      <c r="P533" s="233">
        <v>0</v>
      </c>
      <c r="Q533" s="233">
        <f>ROUND(E533*P533,2)</f>
        <v>0</v>
      </c>
      <c r="R533" s="235" t="s">
        <v>252</v>
      </c>
      <c r="S533" s="235" t="s">
        <v>129</v>
      </c>
      <c r="T533" s="236" t="s">
        <v>129</v>
      </c>
      <c r="U533" s="221">
        <v>0.105</v>
      </c>
      <c r="V533" s="221">
        <f>ROUND(E533*U533,2)</f>
        <v>336.25</v>
      </c>
      <c r="W533" s="221"/>
      <c r="X533" s="221" t="s">
        <v>498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499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ht="22.5" outlineLevel="1" x14ac:dyDescent="0.2">
      <c r="A534" s="213">
        <v>234</v>
      </c>
      <c r="B534" s="214" t="s">
        <v>3132</v>
      </c>
      <c r="C534" s="215" t="s">
        <v>3133</v>
      </c>
      <c r="D534" s="216" t="s">
        <v>150</v>
      </c>
      <c r="E534" s="217">
        <v>1601.17959</v>
      </c>
      <c r="F534" s="218"/>
      <c r="G534" s="219">
        <f>ROUND(E534*F534,2)</f>
        <v>0</v>
      </c>
      <c r="H534" s="218">
        <v>0</v>
      </c>
      <c r="I534" s="219">
        <f>ROUND(E534*H534,2)</f>
        <v>0</v>
      </c>
      <c r="J534" s="218">
        <v>630</v>
      </c>
      <c r="K534" s="219">
        <f>ROUND(E534*J534,2)</f>
        <v>1008743.14</v>
      </c>
      <c r="L534" s="219">
        <v>21</v>
      </c>
      <c r="M534" s="219">
        <f>G534*(1+L534/100)</f>
        <v>0</v>
      </c>
      <c r="N534" s="217">
        <v>0</v>
      </c>
      <c r="O534" s="217">
        <f>ROUND(E534*N534,2)</f>
        <v>0</v>
      </c>
      <c r="P534" s="217">
        <v>0</v>
      </c>
      <c r="Q534" s="217">
        <f>ROUND(E534*P534,2)</f>
        <v>0</v>
      </c>
      <c r="R534" s="219" t="s">
        <v>252</v>
      </c>
      <c r="S534" s="219" t="s">
        <v>129</v>
      </c>
      <c r="T534" s="220" t="s">
        <v>129</v>
      </c>
      <c r="U534" s="221">
        <v>0</v>
      </c>
      <c r="V534" s="221">
        <f>ROUND(E534*U534,2)</f>
        <v>0</v>
      </c>
      <c r="W534" s="221"/>
      <c r="X534" s="221" t="s">
        <v>498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499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x14ac:dyDescent="0.2">
      <c r="A535" s="201"/>
      <c r="B535" s="202"/>
      <c r="C535" s="239"/>
      <c r="D535" s="203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v>15</v>
      </c>
      <c r="AF535">
        <v>21</v>
      </c>
      <c r="AG535" t="s">
        <v>109</v>
      </c>
    </row>
    <row r="536" spans="1:60" x14ac:dyDescent="0.2">
      <c r="A536" s="240"/>
      <c r="B536" s="241" t="s">
        <v>12</v>
      </c>
      <c r="C536" s="242"/>
      <c r="D536" s="243"/>
      <c r="E536" s="244"/>
      <c r="F536" s="244"/>
      <c r="G536" s="245">
        <f>G8+G19+G69+G125+G147+G216+G325+G328+G347+G370+G377+G410+G453+G471+G477+G505+G511+G527</f>
        <v>0</v>
      </c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AE536">
        <f>SUMIF(L7:L534,AE535,G7:G534)</f>
        <v>0</v>
      </c>
      <c r="AF536">
        <f>SUMIF(L7:L534,AF535,G7:G534)</f>
        <v>0</v>
      </c>
      <c r="AG536" t="s">
        <v>509</v>
      </c>
    </row>
    <row r="537" spans="1:60" x14ac:dyDescent="0.2">
      <c r="C537" s="246"/>
      <c r="D537" s="200"/>
      <c r="AG537" t="s">
        <v>510</v>
      </c>
    </row>
    <row r="538" spans="1:60" x14ac:dyDescent="0.2">
      <c r="D538" s="200"/>
    </row>
    <row r="539" spans="1:60" x14ac:dyDescent="0.2">
      <c r="D539" s="200"/>
    </row>
    <row r="540" spans="1:60" x14ac:dyDescent="0.2">
      <c r="D540" s="200"/>
    </row>
    <row r="541" spans="1:60" x14ac:dyDescent="0.2">
      <c r="D541" s="200"/>
    </row>
    <row r="542" spans="1:60" x14ac:dyDescent="0.2">
      <c r="D542" s="200"/>
    </row>
    <row r="543" spans="1:60" x14ac:dyDescent="0.2">
      <c r="D543" s="200"/>
    </row>
    <row r="544" spans="1:60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</sheetData>
  <sheetProtection algorithmName="SHA-512" hashValue="MiDEF0VOfwMRwrx1TDkKqOgNGOS7hlwGPZ8Ntdmqo0wL90BU7K7w+27pPBcCChYQK5oOBLpkND50Py/OrZQ+ug==" saltValue="XK4g/p54h5yHx+Oy5U5+/w==" spinCount="100000" sheet="1" objects="1" scenarios="1"/>
  <mergeCells count="94"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80:G180"/>
    <mergeCell ref="C181:G181"/>
    <mergeCell ref="C187:G187"/>
    <mergeCell ref="C171:G171"/>
    <mergeCell ref="C172:G172"/>
    <mergeCell ref="C186:G186"/>
    <mergeCell ref="C235:G235"/>
    <mergeCell ref="C242:G242"/>
    <mergeCell ref="C249:G249"/>
    <mergeCell ref="C253:G253"/>
    <mergeCell ref="C239:G239"/>
    <mergeCell ref="C250:G250"/>
    <mergeCell ref="C252:G252"/>
    <mergeCell ref="C194:G194"/>
    <mergeCell ref="C198:G198"/>
    <mergeCell ref="C218:G218"/>
    <mergeCell ref="C222:G222"/>
    <mergeCell ref="C226:G226"/>
    <mergeCell ref="C255:G255"/>
    <mergeCell ref="C256:G256"/>
    <mergeCell ref="C260:G260"/>
    <mergeCell ref="C268:G268"/>
    <mergeCell ref="C271:G271"/>
    <mergeCell ref="C261:G261"/>
    <mergeCell ref="C264:G264"/>
    <mergeCell ref="C274:G274"/>
    <mergeCell ref="C276:G276"/>
    <mergeCell ref="C286:G286"/>
    <mergeCell ref="C324:G324"/>
    <mergeCell ref="C327:G327"/>
    <mergeCell ref="C470:G470"/>
    <mergeCell ref="C475:G475"/>
    <mergeCell ref="C510:G510"/>
    <mergeCell ref="C530:G530"/>
    <mergeCell ref="C338:G338"/>
    <mergeCell ref="C346:G346"/>
    <mergeCell ref="C357:G357"/>
    <mergeCell ref="C372:G372"/>
    <mergeCell ref="C373:G373"/>
    <mergeCell ref="C369:G369"/>
    <mergeCell ref="C376:G376"/>
    <mergeCell ref="C467:G467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4563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4921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4564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ROUND(J130,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ROUND((SUM(BE130:BE249)),  2)</f>
        <v>0</v>
      </c>
      <c r="I33" s="304">
        <v>0.21</v>
      </c>
      <c r="J33" s="303">
        <f>ROUND(((SUM(BE130:BE249))*I33),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ROUND((SUM(BF130:BF249)),  2)</f>
        <v>0</v>
      </c>
      <c r="I34" s="304">
        <v>0.12</v>
      </c>
      <c r="J34" s="303">
        <f>ROUND(((SUM(BF130:BF249))*I34),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ROUND((SUM(BG130:BG249)),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ROUND((SUM(BH130:BH249)),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ROUND((SUM(BI130:BI249)),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5061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SO05 Opravárenská hala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D.105.04 - Zdravotně_technické_instalace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5004</v>
      </c>
      <c r="F92" s="293" t="str">
        <f>IF(E18="","",E18)</f>
        <v>Vyplň údaj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J130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3678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3679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3680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3681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3682</v>
      </c>
      <c r="E102" s="327"/>
      <c r="F102" s="327"/>
      <c r="G102" s="327"/>
      <c r="H102" s="327"/>
      <c r="I102" s="327"/>
      <c r="J102" s="328">
        <f>J145</f>
        <v>0</v>
      </c>
      <c r="L102" s="325"/>
    </row>
    <row r="103" spans="2:12" s="324" customFormat="1" ht="19.899999999999999" hidden="1" customHeight="1" x14ac:dyDescent="0.2">
      <c r="B103" s="325"/>
      <c r="D103" s="326" t="s">
        <v>3683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15" hidden="1" customHeight="1" x14ac:dyDescent="0.2">
      <c r="B104" s="320"/>
      <c r="D104" s="321" t="s">
        <v>3684</v>
      </c>
      <c r="E104" s="322"/>
      <c r="F104" s="322"/>
      <c r="G104" s="322"/>
      <c r="H104" s="322"/>
      <c r="I104" s="322"/>
      <c r="J104" s="323">
        <f>J158</f>
        <v>0</v>
      </c>
      <c r="L104" s="320"/>
    </row>
    <row r="105" spans="2:12" s="324" customFormat="1" ht="19.899999999999999" hidden="1" customHeight="1" x14ac:dyDescent="0.2">
      <c r="B105" s="325"/>
      <c r="D105" s="326" t="s">
        <v>3685</v>
      </c>
      <c r="E105" s="327"/>
      <c r="F105" s="327"/>
      <c r="G105" s="327"/>
      <c r="H105" s="327"/>
      <c r="I105" s="327"/>
      <c r="J105" s="328">
        <f>J159</f>
        <v>0</v>
      </c>
      <c r="L105" s="325"/>
    </row>
    <row r="106" spans="2:12" s="324" customFormat="1" ht="19.899999999999999" hidden="1" customHeight="1" x14ac:dyDescent="0.2">
      <c r="B106" s="325"/>
      <c r="D106" s="326" t="s">
        <v>3686</v>
      </c>
      <c r="E106" s="327"/>
      <c r="F106" s="327"/>
      <c r="G106" s="327"/>
      <c r="H106" s="327"/>
      <c r="I106" s="327"/>
      <c r="J106" s="328">
        <f>J162</f>
        <v>0</v>
      </c>
      <c r="L106" s="325"/>
    </row>
    <row r="107" spans="2:12" s="324" customFormat="1" ht="19.899999999999999" hidden="1" customHeight="1" x14ac:dyDescent="0.2">
      <c r="B107" s="325"/>
      <c r="D107" s="326" t="s">
        <v>3687</v>
      </c>
      <c r="E107" s="327"/>
      <c r="F107" s="327"/>
      <c r="G107" s="327"/>
      <c r="H107" s="327"/>
      <c r="I107" s="327"/>
      <c r="J107" s="328">
        <f>J190</f>
        <v>0</v>
      </c>
      <c r="L107" s="325"/>
    </row>
    <row r="108" spans="2:12" s="324" customFormat="1" ht="19.899999999999999" hidden="1" customHeight="1" x14ac:dyDescent="0.2">
      <c r="B108" s="325"/>
      <c r="D108" s="326" t="s">
        <v>3688</v>
      </c>
      <c r="E108" s="327"/>
      <c r="F108" s="327"/>
      <c r="G108" s="327"/>
      <c r="H108" s="327"/>
      <c r="I108" s="327"/>
      <c r="J108" s="328">
        <f>J212</f>
        <v>0</v>
      </c>
      <c r="L108" s="325"/>
    </row>
    <row r="109" spans="2:12" s="324" customFormat="1" ht="19.899999999999999" hidden="1" customHeight="1" x14ac:dyDescent="0.2">
      <c r="B109" s="325"/>
      <c r="D109" s="326" t="s">
        <v>3689</v>
      </c>
      <c r="E109" s="327"/>
      <c r="F109" s="327"/>
      <c r="G109" s="327"/>
      <c r="H109" s="327"/>
      <c r="I109" s="327"/>
      <c r="J109" s="328">
        <f>J244</f>
        <v>0</v>
      </c>
      <c r="L109" s="325"/>
    </row>
    <row r="110" spans="2:12" s="324" customFormat="1" ht="19.899999999999999" hidden="1" customHeight="1" x14ac:dyDescent="0.2">
      <c r="B110" s="325"/>
      <c r="D110" s="326" t="s">
        <v>3690</v>
      </c>
      <c r="E110" s="327"/>
      <c r="F110" s="327"/>
      <c r="G110" s="327"/>
      <c r="H110" s="327"/>
      <c r="I110" s="327"/>
      <c r="J110" s="328">
        <f>J248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7.1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7.1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15" customHeight="1" x14ac:dyDescent="0.2">
      <c r="B117" s="292"/>
      <c r="C117" s="288" t="s">
        <v>3691</v>
      </c>
      <c r="L117" s="292"/>
    </row>
    <row r="118" spans="2:12" s="291" customFormat="1" ht="7.1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65" t="str">
        <f>E7</f>
        <v>CTIV Kyjov - SO05 Opravárenská hala</v>
      </c>
      <c r="F120" s="666"/>
      <c r="G120" s="666"/>
      <c r="H120" s="666"/>
      <c r="L120" s="292"/>
    </row>
    <row r="121" spans="2:12" s="291" customFormat="1" ht="12" customHeight="1" x14ac:dyDescent="0.2">
      <c r="B121" s="292"/>
      <c r="C121" s="290" t="s">
        <v>3655</v>
      </c>
      <c r="L121" s="292"/>
    </row>
    <row r="122" spans="2:12" s="291" customFormat="1" ht="16.5" customHeight="1" x14ac:dyDescent="0.2">
      <c r="B122" s="292"/>
      <c r="E122" s="663" t="str">
        <f>E9</f>
        <v>D.105.04 - Zdravotně_technické_instalace</v>
      </c>
      <c r="F122" s="664"/>
      <c r="G122" s="664"/>
      <c r="H122" s="664"/>
      <c r="L122" s="292"/>
    </row>
    <row r="123" spans="2:12" s="291" customFormat="1" ht="7.1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3659</v>
      </c>
      <c r="F124" s="293" t="str">
        <f>F12</f>
        <v xml:space="preserve"> </v>
      </c>
      <c r="I124" s="290" t="s">
        <v>3660</v>
      </c>
      <c r="J124" s="294">
        <f>IF(J12="","",J12)</f>
        <v>45502</v>
      </c>
      <c r="L124" s="292"/>
    </row>
    <row r="125" spans="2:12" s="291" customFormat="1" ht="7.15" customHeight="1" x14ac:dyDescent="0.2">
      <c r="B125" s="292"/>
      <c r="L125" s="292"/>
    </row>
    <row r="126" spans="2:12" s="291" customFormat="1" ht="15.4" customHeight="1" x14ac:dyDescent="0.2">
      <c r="B126" s="292"/>
      <c r="C126" s="290" t="s">
        <v>3661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4" customHeight="1" x14ac:dyDescent="0.2">
      <c r="B127" s="292"/>
      <c r="C127" s="290" t="s">
        <v>5004</v>
      </c>
      <c r="F127" s="293" t="str">
        <f>IF(E18="","",E18)</f>
        <v>Vyplň údaj</v>
      </c>
      <c r="I127" s="290" t="s">
        <v>3663</v>
      </c>
      <c r="J127" s="297" t="str">
        <f>E24</f>
        <v xml:space="preserve"> </v>
      </c>
      <c r="L127" s="292"/>
    </row>
    <row r="128" spans="2:12" s="291" customFormat="1" ht="10.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3692</v>
      </c>
      <c r="D129" s="332" t="s">
        <v>3693</v>
      </c>
      <c r="E129" s="332" t="s">
        <v>3694</v>
      </c>
      <c r="F129" s="332" t="s">
        <v>1646</v>
      </c>
      <c r="G129" s="332" t="s">
        <v>94</v>
      </c>
      <c r="H129" s="332" t="s">
        <v>95</v>
      </c>
      <c r="I129" s="332" t="s">
        <v>3695</v>
      </c>
      <c r="J129" s="332" t="s">
        <v>3675</v>
      </c>
      <c r="K129" s="333" t="s">
        <v>512</v>
      </c>
      <c r="L129" s="330"/>
      <c r="M129" s="334" t="s">
        <v>771</v>
      </c>
      <c r="N129" s="335" t="s">
        <v>109</v>
      </c>
      <c r="O129" s="335" t="s">
        <v>3696</v>
      </c>
      <c r="P129" s="335" t="s">
        <v>3697</v>
      </c>
      <c r="Q129" s="335" t="s">
        <v>3698</v>
      </c>
      <c r="R129" s="335" t="s">
        <v>3699</v>
      </c>
      <c r="S129" s="335" t="s">
        <v>3700</v>
      </c>
      <c r="T129" s="335" t="s">
        <v>3701</v>
      </c>
      <c r="U129" s="336" t="s">
        <v>120</v>
      </c>
    </row>
    <row r="130" spans="2:65" s="291" customFormat="1" ht="22.9" customHeight="1" x14ac:dyDescent="0.25">
      <c r="B130" s="292"/>
      <c r="C130" s="337" t="s">
        <v>2871</v>
      </c>
      <c r="J130" s="338">
        <f>BK130</f>
        <v>0</v>
      </c>
      <c r="L130" s="292"/>
      <c r="M130" s="339"/>
      <c r="N130" s="298"/>
      <c r="O130" s="298"/>
      <c r="P130" s="340">
        <f>P131+P158</f>
        <v>0</v>
      </c>
      <c r="Q130" s="298"/>
      <c r="R130" s="340">
        <f>R131+R158</f>
        <v>78.860100000000003</v>
      </c>
      <c r="S130" s="298"/>
      <c r="T130" s="340">
        <f>T131+T158</f>
        <v>155.46870999999999</v>
      </c>
      <c r="U130" s="379"/>
      <c r="AT130" s="284" t="s">
        <v>514</v>
      </c>
      <c r="AU130" s="284" t="s">
        <v>2872</v>
      </c>
      <c r="BK130" s="342">
        <f>BK131+BK158</f>
        <v>0</v>
      </c>
    </row>
    <row r="131" spans="2:65" s="343" customFormat="1" ht="25.9" customHeight="1" x14ac:dyDescent="0.2">
      <c r="B131" s="344"/>
      <c r="D131" s="345" t="s">
        <v>514</v>
      </c>
      <c r="E131" s="346" t="s">
        <v>13</v>
      </c>
      <c r="F131" s="346" t="s">
        <v>515</v>
      </c>
      <c r="I131" s="468"/>
      <c r="J131" s="347">
        <f>BK131</f>
        <v>0</v>
      </c>
      <c r="L131" s="344"/>
      <c r="M131" s="348"/>
      <c r="P131" s="349">
        <f>P132+P135+P137+P140+P145+P151</f>
        <v>0</v>
      </c>
      <c r="R131" s="349">
        <f>R132+R135+R137+R140+R145+R151</f>
        <v>75.62285</v>
      </c>
      <c r="T131" s="349">
        <f>T132+T135+T137+T140+T145+T151</f>
        <v>149.74799999999999</v>
      </c>
      <c r="U131" s="380"/>
      <c r="AR131" s="345" t="s">
        <v>45</v>
      </c>
      <c r="AT131" s="351" t="s">
        <v>514</v>
      </c>
      <c r="AU131" s="351" t="s">
        <v>2873</v>
      </c>
      <c r="AY131" s="345" t="s">
        <v>2874</v>
      </c>
      <c r="BK131" s="352">
        <f>BK132+BK135+BK137+BK140+BK145+BK151</f>
        <v>0</v>
      </c>
    </row>
    <row r="132" spans="2:65" s="343" customFormat="1" ht="22.9" customHeight="1" x14ac:dyDescent="0.2">
      <c r="B132" s="344"/>
      <c r="D132" s="345" t="s">
        <v>514</v>
      </c>
      <c r="E132" s="353" t="s">
        <v>45</v>
      </c>
      <c r="F132" s="353" t="s">
        <v>46</v>
      </c>
      <c r="I132" s="468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2874</v>
      </c>
      <c r="BK132" s="352">
        <f>SUM(BK133:BK134)</f>
        <v>0</v>
      </c>
    </row>
    <row r="133" spans="2:65" s="291" customFormat="1" ht="33" customHeight="1" x14ac:dyDescent="0.2">
      <c r="B133" s="355"/>
      <c r="C133" s="533" t="s">
        <v>4037</v>
      </c>
      <c r="D133" s="533" t="s">
        <v>516</v>
      </c>
      <c r="E133" s="534" t="s">
        <v>517</v>
      </c>
      <c r="F133" s="535" t="s">
        <v>1647</v>
      </c>
      <c r="G133" s="536" t="s">
        <v>127</v>
      </c>
      <c r="H133" s="537">
        <v>1</v>
      </c>
      <c r="I133" s="560"/>
      <c r="J133" s="356">
        <f>ROUND(I133*H133,2)</f>
        <v>0</v>
      </c>
      <c r="K133" s="535" t="s">
        <v>519</v>
      </c>
      <c r="L133" s="292"/>
      <c r="M133" s="561" t="s">
        <v>771</v>
      </c>
      <c r="N133" s="358" t="s">
        <v>2877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2874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4565</v>
      </c>
    </row>
    <row r="134" spans="2:65" s="291" customFormat="1" ht="33" customHeight="1" x14ac:dyDescent="0.2">
      <c r="B134" s="355"/>
      <c r="C134" s="533" t="s">
        <v>4021</v>
      </c>
      <c r="D134" s="533" t="s">
        <v>516</v>
      </c>
      <c r="E134" s="534" t="s">
        <v>520</v>
      </c>
      <c r="F134" s="535" t="s">
        <v>1648</v>
      </c>
      <c r="G134" s="536" t="s">
        <v>127</v>
      </c>
      <c r="H134" s="537">
        <v>1</v>
      </c>
      <c r="I134" s="560"/>
      <c r="J134" s="356">
        <f>ROUND(I134*H134,2)</f>
        <v>0</v>
      </c>
      <c r="K134" s="535" t="s">
        <v>519</v>
      </c>
      <c r="L134" s="292"/>
      <c r="M134" s="561" t="s">
        <v>771</v>
      </c>
      <c r="N134" s="358" t="s">
        <v>2877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4566</v>
      </c>
    </row>
    <row r="135" spans="2:65" s="343" customFormat="1" ht="22.9" customHeight="1" x14ac:dyDescent="0.2">
      <c r="B135" s="344"/>
      <c r="D135" s="345" t="s">
        <v>514</v>
      </c>
      <c r="E135" s="353" t="s">
        <v>49</v>
      </c>
      <c r="F135" s="353" t="s">
        <v>50</v>
      </c>
      <c r="I135" s="468"/>
      <c r="J135" s="354">
        <f>BK135</f>
        <v>0</v>
      </c>
      <c r="L135" s="344"/>
      <c r="M135" s="348"/>
      <c r="P135" s="349">
        <f>P136</f>
        <v>0</v>
      </c>
      <c r="R135" s="349">
        <f>R136</f>
        <v>60.115049999999997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2874</v>
      </c>
      <c r="BK135" s="352">
        <f>BK136</f>
        <v>0</v>
      </c>
    </row>
    <row r="136" spans="2:65" s="291" customFormat="1" ht="24.4" customHeight="1" x14ac:dyDescent="0.2">
      <c r="B136" s="355"/>
      <c r="C136" s="533" t="s">
        <v>49</v>
      </c>
      <c r="D136" s="533" t="s">
        <v>516</v>
      </c>
      <c r="E136" s="534" t="s">
        <v>522</v>
      </c>
      <c r="F136" s="535" t="s">
        <v>1649</v>
      </c>
      <c r="G136" s="536" t="s">
        <v>158</v>
      </c>
      <c r="H136" s="537">
        <v>237</v>
      </c>
      <c r="I136" s="560"/>
      <c r="J136" s="356">
        <f>ROUND(I136*H136,2)</f>
        <v>0</v>
      </c>
      <c r="K136" s="535" t="s">
        <v>523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0.25364999999999999</v>
      </c>
      <c r="R136" s="359">
        <f>Q136*H136</f>
        <v>60.115049999999997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4567</v>
      </c>
    </row>
    <row r="137" spans="2:65" s="343" customFormat="1" ht="22.9" customHeight="1" x14ac:dyDescent="0.2">
      <c r="B137" s="344"/>
      <c r="D137" s="345" t="s">
        <v>514</v>
      </c>
      <c r="E137" s="353" t="s">
        <v>55</v>
      </c>
      <c r="F137" s="353" t="s">
        <v>524</v>
      </c>
      <c r="I137" s="468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15.1844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2874</v>
      </c>
      <c r="BK137" s="352">
        <f>SUM(BK138:BK139)</f>
        <v>0</v>
      </c>
    </row>
    <row r="138" spans="2:65" s="291" customFormat="1" ht="21.75" customHeight="1" x14ac:dyDescent="0.2">
      <c r="B138" s="355"/>
      <c r="C138" s="533" t="s">
        <v>51</v>
      </c>
      <c r="D138" s="533" t="s">
        <v>516</v>
      </c>
      <c r="E138" s="534" t="s">
        <v>525</v>
      </c>
      <c r="F138" s="535" t="s">
        <v>1650</v>
      </c>
      <c r="G138" s="536" t="s">
        <v>158</v>
      </c>
      <c r="H138" s="537">
        <v>205</v>
      </c>
      <c r="I138" s="560"/>
      <c r="J138" s="356">
        <f>ROUND(I138*H138,2)</f>
        <v>0</v>
      </c>
      <c r="K138" s="535" t="s">
        <v>523</v>
      </c>
      <c r="L138" s="292"/>
      <c r="M138" s="561" t="s">
        <v>771</v>
      </c>
      <c r="N138" s="358" t="s">
        <v>2877</v>
      </c>
      <c r="P138" s="359">
        <f>O138*H138</f>
        <v>0</v>
      </c>
      <c r="Q138" s="359">
        <v>0.04</v>
      </c>
      <c r="R138" s="359">
        <f>Q138*H138</f>
        <v>8.1999999999999993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4568</v>
      </c>
    </row>
    <row r="139" spans="2:65" s="291" customFormat="1" ht="24.4" customHeight="1" x14ac:dyDescent="0.2">
      <c r="B139" s="355"/>
      <c r="C139" s="533" t="s">
        <v>53</v>
      </c>
      <c r="D139" s="533" t="s">
        <v>516</v>
      </c>
      <c r="E139" s="534" t="s">
        <v>526</v>
      </c>
      <c r="F139" s="535" t="s">
        <v>1651</v>
      </c>
      <c r="G139" s="536" t="s">
        <v>158</v>
      </c>
      <c r="H139" s="537">
        <v>380</v>
      </c>
      <c r="I139" s="560"/>
      <c r="J139" s="356">
        <f>ROUND(I139*H139,2)</f>
        <v>0</v>
      </c>
      <c r="K139" s="535" t="s">
        <v>523</v>
      </c>
      <c r="L139" s="292"/>
      <c r="M139" s="561" t="s">
        <v>771</v>
      </c>
      <c r="N139" s="358" t="s">
        <v>2877</v>
      </c>
      <c r="P139" s="359">
        <f>O139*H139</f>
        <v>0</v>
      </c>
      <c r="Q139" s="359">
        <v>1.8380000000000001E-2</v>
      </c>
      <c r="R139" s="359">
        <f>Q139*H139</f>
        <v>6.9843999999999999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2874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4569</v>
      </c>
    </row>
    <row r="140" spans="2:65" s="343" customFormat="1" ht="22.9" customHeight="1" x14ac:dyDescent="0.2">
      <c r="B140" s="344"/>
      <c r="D140" s="345" t="s">
        <v>514</v>
      </c>
      <c r="E140" s="353" t="s">
        <v>527</v>
      </c>
      <c r="F140" s="353" t="s">
        <v>528</v>
      </c>
      <c r="I140" s="468"/>
      <c r="J140" s="354">
        <f>BK140</f>
        <v>0</v>
      </c>
      <c r="L140" s="344"/>
      <c r="M140" s="348"/>
      <c r="P140" s="349">
        <f>SUM(P141:P144)</f>
        <v>0</v>
      </c>
      <c r="R140" s="349">
        <f>SUM(R141:R144)</f>
        <v>0.32339999999999997</v>
      </c>
      <c r="T140" s="349">
        <f>SUM(T141:T144)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2874</v>
      </c>
      <c r="BK140" s="352">
        <f>SUM(BK141:BK144)</f>
        <v>0</v>
      </c>
    </row>
    <row r="141" spans="2:65" s="291" customFormat="1" ht="24.4" customHeight="1" x14ac:dyDescent="0.2">
      <c r="B141" s="355"/>
      <c r="C141" s="533" t="s">
        <v>3702</v>
      </c>
      <c r="D141" s="533" t="s">
        <v>516</v>
      </c>
      <c r="E141" s="534" t="s">
        <v>2520</v>
      </c>
      <c r="F141" s="535" t="s">
        <v>2521</v>
      </c>
      <c r="G141" s="536" t="s">
        <v>223</v>
      </c>
      <c r="H141" s="537">
        <v>50</v>
      </c>
      <c r="I141" s="560"/>
      <c r="J141" s="356">
        <f>ROUND(I141*H141,2)</f>
        <v>0</v>
      </c>
      <c r="K141" s="535" t="s">
        <v>619</v>
      </c>
      <c r="L141" s="292"/>
      <c r="M141" s="561" t="s">
        <v>771</v>
      </c>
      <c r="N141" s="358" t="s">
        <v>2877</v>
      </c>
      <c r="P141" s="359">
        <f>O141*H141</f>
        <v>0</v>
      </c>
      <c r="Q141" s="359">
        <v>1.5E-3</v>
      </c>
      <c r="R141" s="359">
        <f>Q141*H141</f>
        <v>7.4999999999999997E-2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2874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4570</v>
      </c>
    </row>
    <row r="142" spans="2:65" s="291" customFormat="1" ht="24.4" customHeight="1" x14ac:dyDescent="0.2">
      <c r="B142" s="355"/>
      <c r="C142" s="533" t="s">
        <v>3709</v>
      </c>
      <c r="D142" s="533" t="s">
        <v>516</v>
      </c>
      <c r="E142" s="534" t="s">
        <v>2522</v>
      </c>
      <c r="F142" s="535" t="s">
        <v>2523</v>
      </c>
      <c r="G142" s="536" t="s">
        <v>223</v>
      </c>
      <c r="H142" s="537">
        <v>70</v>
      </c>
      <c r="I142" s="560"/>
      <c r="J142" s="356">
        <f>ROUND(I142*H142,2)</f>
        <v>0</v>
      </c>
      <c r="K142" s="535" t="s">
        <v>771</v>
      </c>
      <c r="L142" s="292"/>
      <c r="M142" s="561" t="s">
        <v>771</v>
      </c>
      <c r="N142" s="358" t="s">
        <v>2877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2874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4571</v>
      </c>
    </row>
    <row r="143" spans="2:65" s="291" customFormat="1" ht="24.4" customHeight="1" x14ac:dyDescent="0.2">
      <c r="B143" s="355"/>
      <c r="C143" s="533" t="s">
        <v>3706</v>
      </c>
      <c r="D143" s="533" t="s">
        <v>516</v>
      </c>
      <c r="E143" s="534" t="s">
        <v>2524</v>
      </c>
      <c r="F143" s="535" t="s">
        <v>2525</v>
      </c>
      <c r="G143" s="536" t="s">
        <v>223</v>
      </c>
      <c r="H143" s="537">
        <v>90</v>
      </c>
      <c r="I143" s="560"/>
      <c r="J143" s="356">
        <f>ROUND(I143*H143,2)</f>
        <v>0</v>
      </c>
      <c r="K143" s="535" t="s">
        <v>619</v>
      </c>
      <c r="L143" s="292"/>
      <c r="M143" s="561" t="s">
        <v>771</v>
      </c>
      <c r="N143" s="358" t="s">
        <v>2877</v>
      </c>
      <c r="P143" s="359">
        <f>O143*H143</f>
        <v>0</v>
      </c>
      <c r="Q143" s="359">
        <v>2.7599999999999999E-3</v>
      </c>
      <c r="R143" s="359">
        <f>Q143*H143</f>
        <v>0.24839999999999998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4572</v>
      </c>
    </row>
    <row r="144" spans="2:65" s="291" customFormat="1" ht="21.75" customHeight="1" x14ac:dyDescent="0.2">
      <c r="B144" s="355"/>
      <c r="C144" s="533" t="s">
        <v>3724</v>
      </c>
      <c r="D144" s="533" t="s">
        <v>516</v>
      </c>
      <c r="E144" s="534" t="s">
        <v>5107</v>
      </c>
      <c r="F144" s="535" t="s">
        <v>5065</v>
      </c>
      <c r="G144" s="536" t="s">
        <v>223</v>
      </c>
      <c r="H144" s="537">
        <v>210</v>
      </c>
      <c r="I144" s="560"/>
      <c r="J144" s="356">
        <f>ROUND(I144*H144,2)</f>
        <v>0</v>
      </c>
      <c r="K144" s="535" t="s">
        <v>619</v>
      </c>
      <c r="L144" s="292"/>
      <c r="M144" s="561" t="s">
        <v>771</v>
      </c>
      <c r="N144" s="358" t="s">
        <v>2877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2222</v>
      </c>
      <c r="AT144" s="361" t="s">
        <v>516</v>
      </c>
      <c r="AU144" s="361" t="s">
        <v>47</v>
      </c>
      <c r="AY144" s="284" t="s">
        <v>2874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2222</v>
      </c>
      <c r="BM144" s="361" t="s">
        <v>5108</v>
      </c>
    </row>
    <row r="145" spans="2:65" s="343" customFormat="1" ht="22.9" customHeight="1" x14ac:dyDescent="0.2">
      <c r="B145" s="344"/>
      <c r="D145" s="345" t="s">
        <v>514</v>
      </c>
      <c r="E145" s="353" t="s">
        <v>57</v>
      </c>
      <c r="F145" s="353" t="s">
        <v>531</v>
      </c>
      <c r="I145" s="468"/>
      <c r="J145" s="354">
        <f>BK145</f>
        <v>0</v>
      </c>
      <c r="L145" s="344"/>
      <c r="M145" s="348"/>
      <c r="P145" s="349">
        <f>SUM(P146:P150)</f>
        <v>0</v>
      </c>
      <c r="R145" s="349">
        <f>SUM(R146:R150)</f>
        <v>0</v>
      </c>
      <c r="T145" s="349">
        <f>SUM(T146:T150)</f>
        <v>149.74799999999999</v>
      </c>
      <c r="U145" s="380"/>
      <c r="AR145" s="345" t="s">
        <v>45</v>
      </c>
      <c r="AT145" s="351" t="s">
        <v>514</v>
      </c>
      <c r="AU145" s="351" t="s">
        <v>45</v>
      </c>
      <c r="AY145" s="345" t="s">
        <v>2874</v>
      </c>
      <c r="BK145" s="352">
        <f>SUM(BK146:BK150)</f>
        <v>0</v>
      </c>
    </row>
    <row r="146" spans="2:65" s="291" customFormat="1" ht="24.4" customHeight="1" x14ac:dyDescent="0.2">
      <c r="B146" s="355"/>
      <c r="C146" s="533" t="s">
        <v>3713</v>
      </c>
      <c r="D146" s="533" t="s">
        <v>516</v>
      </c>
      <c r="E146" s="534" t="s">
        <v>679</v>
      </c>
      <c r="F146" s="535" t="s">
        <v>1719</v>
      </c>
      <c r="G146" s="536" t="s">
        <v>99</v>
      </c>
      <c r="H146" s="537">
        <v>50</v>
      </c>
      <c r="I146" s="560"/>
      <c r="J146" s="356">
        <f>ROUND(I146*H146,2)</f>
        <v>0</v>
      </c>
      <c r="K146" s="535" t="s">
        <v>619</v>
      </c>
      <c r="L146" s="292"/>
      <c r="M146" s="561" t="s">
        <v>771</v>
      </c>
      <c r="N146" s="358" t="s">
        <v>2877</v>
      </c>
      <c r="P146" s="359">
        <f>O146*H146</f>
        <v>0</v>
      </c>
      <c r="Q146" s="359">
        <v>0</v>
      </c>
      <c r="R146" s="359">
        <f>Q146*H146</f>
        <v>0</v>
      </c>
      <c r="S146" s="359">
        <v>5.3999999999999999E-2</v>
      </c>
      <c r="T146" s="359">
        <f>S146*H146</f>
        <v>2.7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2874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4574</v>
      </c>
    </row>
    <row r="147" spans="2:65" s="291" customFormat="1" ht="24.4" customHeight="1" x14ac:dyDescent="0.2">
      <c r="B147" s="355"/>
      <c r="C147" s="533" t="s">
        <v>3721</v>
      </c>
      <c r="D147" s="533" t="s">
        <v>516</v>
      </c>
      <c r="E147" s="534" t="s">
        <v>2526</v>
      </c>
      <c r="F147" s="535" t="s">
        <v>2527</v>
      </c>
      <c r="G147" s="536" t="s">
        <v>99</v>
      </c>
      <c r="H147" s="537">
        <v>30</v>
      </c>
      <c r="I147" s="560"/>
      <c r="J147" s="356">
        <f>ROUND(I147*H147,2)</f>
        <v>0</v>
      </c>
      <c r="K147" s="535" t="s">
        <v>619</v>
      </c>
      <c r="L147" s="292"/>
      <c r="M147" s="561" t="s">
        <v>771</v>
      </c>
      <c r="N147" s="358" t="s">
        <v>2877</v>
      </c>
      <c r="P147" s="359">
        <f>O147*H147</f>
        <v>0</v>
      </c>
      <c r="Q147" s="359">
        <v>0</v>
      </c>
      <c r="R147" s="359">
        <f>Q147*H147</f>
        <v>0</v>
      </c>
      <c r="S147" s="359">
        <v>1.7000000000000001E-2</v>
      </c>
      <c r="T147" s="359">
        <f>S147*H147</f>
        <v>0.51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2874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4575</v>
      </c>
    </row>
    <row r="148" spans="2:65" s="291" customFormat="1" ht="24.4" customHeight="1" x14ac:dyDescent="0.2">
      <c r="B148" s="355"/>
      <c r="C148" s="533" t="s">
        <v>3717</v>
      </c>
      <c r="D148" s="533" t="s">
        <v>516</v>
      </c>
      <c r="E148" s="534" t="s">
        <v>2528</v>
      </c>
      <c r="F148" s="535" t="s">
        <v>2529</v>
      </c>
      <c r="G148" s="536" t="s">
        <v>99</v>
      </c>
      <c r="H148" s="537">
        <v>18</v>
      </c>
      <c r="I148" s="560"/>
      <c r="J148" s="356">
        <f>ROUND(I148*H148,2)</f>
        <v>0</v>
      </c>
      <c r="K148" s="535" t="s">
        <v>619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0</v>
      </c>
      <c r="R148" s="359">
        <f>Q148*H148</f>
        <v>0</v>
      </c>
      <c r="S148" s="359">
        <v>2.5999999999999999E-2</v>
      </c>
      <c r="T148" s="359">
        <f>S148*H148</f>
        <v>0.46799999999999997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4576</v>
      </c>
    </row>
    <row r="149" spans="2:65" s="291" customFormat="1" ht="24.4" customHeight="1" x14ac:dyDescent="0.2">
      <c r="B149" s="355"/>
      <c r="C149" s="533" t="s">
        <v>471</v>
      </c>
      <c r="D149" s="533" t="s">
        <v>516</v>
      </c>
      <c r="E149" s="534" t="s">
        <v>534</v>
      </c>
      <c r="F149" s="535" t="s">
        <v>1658</v>
      </c>
      <c r="G149" s="536" t="s">
        <v>223</v>
      </c>
      <c r="H149" s="537">
        <v>1005</v>
      </c>
      <c r="I149" s="560"/>
      <c r="J149" s="356">
        <f>ROUND(I149*H149,2)</f>
        <v>0</v>
      </c>
      <c r="K149" s="535" t="s">
        <v>523</v>
      </c>
      <c r="L149" s="292"/>
      <c r="M149" s="561" t="s">
        <v>771</v>
      </c>
      <c r="N149" s="358" t="s">
        <v>2877</v>
      </c>
      <c r="P149" s="359">
        <f>O149*H149</f>
        <v>0</v>
      </c>
      <c r="Q149" s="359">
        <v>0</v>
      </c>
      <c r="R149" s="359">
        <f>Q149*H149</f>
        <v>0</v>
      </c>
      <c r="S149" s="359">
        <v>1.7999999999999999E-2</v>
      </c>
      <c r="T149" s="359">
        <f>S149*H149</f>
        <v>18.09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4577</v>
      </c>
    </row>
    <row r="150" spans="2:65" s="291" customFormat="1" ht="33" customHeight="1" x14ac:dyDescent="0.2">
      <c r="B150" s="355"/>
      <c r="C150" s="533" t="s">
        <v>2218</v>
      </c>
      <c r="D150" s="533" t="s">
        <v>516</v>
      </c>
      <c r="E150" s="534" t="s">
        <v>535</v>
      </c>
      <c r="F150" s="535" t="s">
        <v>1659</v>
      </c>
      <c r="G150" s="536" t="s">
        <v>223</v>
      </c>
      <c r="H150" s="537">
        <v>790</v>
      </c>
      <c r="I150" s="560"/>
      <c r="J150" s="356">
        <f>ROUND(I150*H150,2)</f>
        <v>0</v>
      </c>
      <c r="K150" s="535" t="s">
        <v>523</v>
      </c>
      <c r="L150" s="292"/>
      <c r="M150" s="561" t="s">
        <v>771</v>
      </c>
      <c r="N150" s="358" t="s">
        <v>2877</v>
      </c>
      <c r="P150" s="359">
        <f>O150*H150</f>
        <v>0</v>
      </c>
      <c r="Q150" s="359">
        <v>0</v>
      </c>
      <c r="R150" s="359">
        <f>Q150*H150</f>
        <v>0</v>
      </c>
      <c r="S150" s="359">
        <v>0.16200000000000001</v>
      </c>
      <c r="T150" s="359">
        <f>S150*H150</f>
        <v>127.98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2874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51</v>
      </c>
      <c r="BM150" s="361" t="s">
        <v>4578</v>
      </c>
    </row>
    <row r="151" spans="2:65" s="343" customFormat="1" ht="22.9" customHeight="1" x14ac:dyDescent="0.2">
      <c r="B151" s="344"/>
      <c r="D151" s="345" t="s">
        <v>514</v>
      </c>
      <c r="E151" s="353" t="s">
        <v>536</v>
      </c>
      <c r="F151" s="353" t="s">
        <v>537</v>
      </c>
      <c r="I151" s="468"/>
      <c r="J151" s="354">
        <f>BK151</f>
        <v>0</v>
      </c>
      <c r="L151" s="344"/>
      <c r="M151" s="348"/>
      <c r="P151" s="349">
        <f>SUM(P152:P157)</f>
        <v>0</v>
      </c>
      <c r="R151" s="349">
        <f>SUM(R152:R157)</f>
        <v>0</v>
      </c>
      <c r="T151" s="349">
        <f>SUM(T152:T157)</f>
        <v>0</v>
      </c>
      <c r="U151" s="380"/>
      <c r="AR151" s="345" t="s">
        <v>45</v>
      </c>
      <c r="AT151" s="351" t="s">
        <v>514</v>
      </c>
      <c r="AU151" s="351" t="s">
        <v>45</v>
      </c>
      <c r="AY151" s="345" t="s">
        <v>2874</v>
      </c>
      <c r="BK151" s="352">
        <f>SUM(BK152:BK157)</f>
        <v>0</v>
      </c>
    </row>
    <row r="152" spans="2:65" s="291" customFormat="1" ht="16.5" customHeight="1" x14ac:dyDescent="0.2">
      <c r="B152" s="355"/>
      <c r="C152" s="533" t="s">
        <v>2219</v>
      </c>
      <c r="D152" s="533" t="s">
        <v>516</v>
      </c>
      <c r="E152" s="534" t="s">
        <v>538</v>
      </c>
      <c r="F152" s="535" t="s">
        <v>1660</v>
      </c>
      <c r="G152" s="536" t="s">
        <v>150</v>
      </c>
      <c r="H152" s="537">
        <v>202.875</v>
      </c>
      <c r="I152" s="560"/>
      <c r="J152" s="356">
        <f t="shared" ref="J152:J157" si="0">ROUND(I152*H152,2)</f>
        <v>0</v>
      </c>
      <c r="K152" s="535" t="s">
        <v>523</v>
      </c>
      <c r="L152" s="292"/>
      <c r="M152" s="561" t="s">
        <v>771</v>
      </c>
      <c r="N152" s="358" t="s">
        <v>2877</v>
      </c>
      <c r="P152" s="359">
        <f t="shared" ref="P152:P157" si="1">O152*H152</f>
        <v>0</v>
      </c>
      <c r="Q152" s="359">
        <v>0</v>
      </c>
      <c r="R152" s="359">
        <f t="shared" ref="R152:R157" si="2">Q152*H152</f>
        <v>0</v>
      </c>
      <c r="S152" s="359">
        <v>0</v>
      </c>
      <c r="T152" s="359">
        <f t="shared" ref="T152:T157" si="3">S152*H152</f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2874</v>
      </c>
      <c r="BE152" s="362">
        <f t="shared" ref="BE152:BE157" si="4">IF(N152="základní",J152,0)</f>
        <v>0</v>
      </c>
      <c r="BF152" s="362">
        <f t="shared" ref="BF152:BF157" si="5">IF(N152="snížená",J152,0)</f>
        <v>0</v>
      </c>
      <c r="BG152" s="362">
        <f t="shared" ref="BG152:BG157" si="6">IF(N152="zákl. přenesená",J152,0)</f>
        <v>0</v>
      </c>
      <c r="BH152" s="362">
        <f t="shared" ref="BH152:BH157" si="7">IF(N152="sníž. přenesená",J152,0)</f>
        <v>0</v>
      </c>
      <c r="BI152" s="362">
        <f t="shared" ref="BI152:BI157" si="8">IF(N152="nulová",J152,0)</f>
        <v>0</v>
      </c>
      <c r="BJ152" s="284" t="s">
        <v>45</v>
      </c>
      <c r="BK152" s="362">
        <f t="shared" ref="BK152:BK157" si="9">ROUND(I152*H152,2)</f>
        <v>0</v>
      </c>
      <c r="BL152" s="284" t="s">
        <v>51</v>
      </c>
      <c r="BM152" s="361" t="s">
        <v>4579</v>
      </c>
    </row>
    <row r="153" spans="2:65" s="291" customFormat="1" ht="33" customHeight="1" x14ac:dyDescent="0.2">
      <c r="B153" s="355"/>
      <c r="C153" s="533" t="s">
        <v>2220</v>
      </c>
      <c r="D153" s="533" t="s">
        <v>516</v>
      </c>
      <c r="E153" s="534" t="s">
        <v>539</v>
      </c>
      <c r="F153" s="535" t="s">
        <v>1661</v>
      </c>
      <c r="G153" s="536" t="s">
        <v>150</v>
      </c>
      <c r="H153" s="537">
        <v>202.875</v>
      </c>
      <c r="I153" s="560"/>
      <c r="J153" s="356">
        <f t="shared" si="0"/>
        <v>0</v>
      </c>
      <c r="K153" s="535" t="s">
        <v>519</v>
      </c>
      <c r="L153" s="292"/>
      <c r="M153" s="561" t="s">
        <v>771</v>
      </c>
      <c r="N153" s="358" t="s">
        <v>2877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2874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4580</v>
      </c>
    </row>
    <row r="154" spans="2:65" s="291" customFormat="1" ht="33" customHeight="1" x14ac:dyDescent="0.2">
      <c r="B154" s="355"/>
      <c r="C154" s="533" t="s">
        <v>2221</v>
      </c>
      <c r="D154" s="533" t="s">
        <v>516</v>
      </c>
      <c r="E154" s="534" t="s">
        <v>541</v>
      </c>
      <c r="F154" s="535" t="s">
        <v>1662</v>
      </c>
      <c r="G154" s="536" t="s">
        <v>150</v>
      </c>
      <c r="H154" s="537">
        <v>811.5</v>
      </c>
      <c r="I154" s="560"/>
      <c r="J154" s="356">
        <f t="shared" si="0"/>
        <v>0</v>
      </c>
      <c r="K154" s="535" t="s">
        <v>519</v>
      </c>
      <c r="L154" s="292"/>
      <c r="M154" s="561" t="s">
        <v>771</v>
      </c>
      <c r="N154" s="358" t="s">
        <v>2877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2874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4581</v>
      </c>
    </row>
    <row r="155" spans="2:65" s="291" customFormat="1" ht="24.4" customHeight="1" x14ac:dyDescent="0.2">
      <c r="B155" s="355"/>
      <c r="C155" s="533" t="s">
        <v>2184</v>
      </c>
      <c r="D155" s="533" t="s">
        <v>516</v>
      </c>
      <c r="E155" s="534" t="s">
        <v>543</v>
      </c>
      <c r="F155" s="535" t="s">
        <v>1663</v>
      </c>
      <c r="G155" s="536" t="s">
        <v>150</v>
      </c>
      <c r="H155" s="537">
        <v>202.875</v>
      </c>
      <c r="I155" s="560"/>
      <c r="J155" s="356">
        <f t="shared" si="0"/>
        <v>0</v>
      </c>
      <c r="K155" s="535" t="s">
        <v>523</v>
      </c>
      <c r="L155" s="292"/>
      <c r="M155" s="561" t="s">
        <v>771</v>
      </c>
      <c r="N155" s="358" t="s">
        <v>2877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2874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4582</v>
      </c>
    </row>
    <row r="156" spans="2:65" s="291" customFormat="1" ht="24.4" customHeight="1" x14ac:dyDescent="0.2">
      <c r="B156" s="355"/>
      <c r="C156" s="533" t="s">
        <v>2222</v>
      </c>
      <c r="D156" s="533" t="s">
        <v>516</v>
      </c>
      <c r="E156" s="534" t="s">
        <v>544</v>
      </c>
      <c r="F156" s="535" t="s">
        <v>1664</v>
      </c>
      <c r="G156" s="536" t="s">
        <v>150</v>
      </c>
      <c r="H156" s="537">
        <v>6086.25</v>
      </c>
      <c r="I156" s="560"/>
      <c r="J156" s="356">
        <f t="shared" si="0"/>
        <v>0</v>
      </c>
      <c r="K156" s="535" t="s">
        <v>523</v>
      </c>
      <c r="L156" s="292"/>
      <c r="M156" s="561" t="s">
        <v>771</v>
      </c>
      <c r="N156" s="358" t="s">
        <v>2877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2874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4583</v>
      </c>
    </row>
    <row r="157" spans="2:65" s="291" customFormat="1" ht="21.75" customHeight="1" x14ac:dyDescent="0.2">
      <c r="B157" s="355"/>
      <c r="C157" s="533" t="s">
        <v>2223</v>
      </c>
      <c r="D157" s="533" t="s">
        <v>516</v>
      </c>
      <c r="E157" s="534" t="s">
        <v>545</v>
      </c>
      <c r="F157" s="535" t="s">
        <v>546</v>
      </c>
      <c r="G157" s="536" t="s">
        <v>150</v>
      </c>
      <c r="H157" s="537">
        <v>202.875</v>
      </c>
      <c r="I157" s="560"/>
      <c r="J157" s="356">
        <f t="shared" si="0"/>
        <v>0</v>
      </c>
      <c r="K157" s="535" t="s">
        <v>771</v>
      </c>
      <c r="L157" s="292"/>
      <c r="M157" s="561" t="s">
        <v>771</v>
      </c>
      <c r="N157" s="358" t="s">
        <v>2877</v>
      </c>
      <c r="P157" s="359">
        <f t="shared" si="1"/>
        <v>0</v>
      </c>
      <c r="Q157" s="359">
        <v>0</v>
      </c>
      <c r="R157" s="359">
        <f t="shared" si="2"/>
        <v>0</v>
      </c>
      <c r="S157" s="359">
        <v>0</v>
      </c>
      <c r="T157" s="359">
        <f t="shared" si="3"/>
        <v>0</v>
      </c>
      <c r="U157" s="382" t="s">
        <v>771</v>
      </c>
      <c r="AR157" s="361" t="s">
        <v>51</v>
      </c>
      <c r="AT157" s="361" t="s">
        <v>516</v>
      </c>
      <c r="AU157" s="361" t="s">
        <v>47</v>
      </c>
      <c r="AY157" s="284" t="s">
        <v>2874</v>
      </c>
      <c r="BE157" s="362">
        <f t="shared" si="4"/>
        <v>0</v>
      </c>
      <c r="BF157" s="362">
        <f t="shared" si="5"/>
        <v>0</v>
      </c>
      <c r="BG157" s="362">
        <f t="shared" si="6"/>
        <v>0</v>
      </c>
      <c r="BH157" s="362">
        <f t="shared" si="7"/>
        <v>0</v>
      </c>
      <c r="BI157" s="362">
        <f t="shared" si="8"/>
        <v>0</v>
      </c>
      <c r="BJ157" s="284" t="s">
        <v>45</v>
      </c>
      <c r="BK157" s="362">
        <f t="shared" si="9"/>
        <v>0</v>
      </c>
      <c r="BL157" s="284" t="s">
        <v>51</v>
      </c>
      <c r="BM157" s="361" t="s">
        <v>4584</v>
      </c>
    </row>
    <row r="158" spans="2:65" s="343" customFormat="1" ht="25.9" customHeight="1" x14ac:dyDescent="0.2">
      <c r="B158" s="344"/>
      <c r="D158" s="345" t="s">
        <v>514</v>
      </c>
      <c r="E158" s="346" t="s">
        <v>14</v>
      </c>
      <c r="F158" s="346" t="s">
        <v>547</v>
      </c>
      <c r="I158" s="468"/>
      <c r="J158" s="347">
        <f>BK158</f>
        <v>0</v>
      </c>
      <c r="L158" s="344"/>
      <c r="M158" s="348"/>
      <c r="P158" s="349">
        <f>P159+P162+P190+P212+P244+P248</f>
        <v>0</v>
      </c>
      <c r="R158" s="349">
        <f>R159+R162+R190+R212+R244+R248</f>
        <v>3.2372499999999995</v>
      </c>
      <c r="T158" s="349">
        <f>T159+T162+T190+T212+T244+T248</f>
        <v>5.7207099999999995</v>
      </c>
      <c r="U158" s="380"/>
      <c r="AR158" s="345" t="s">
        <v>47</v>
      </c>
      <c r="AT158" s="351" t="s">
        <v>514</v>
      </c>
      <c r="AU158" s="351" t="s">
        <v>2873</v>
      </c>
      <c r="AY158" s="345" t="s">
        <v>2874</v>
      </c>
      <c r="BK158" s="352">
        <f>BK159+BK162+BK190+BK212+BK244+BK248</f>
        <v>0</v>
      </c>
    </row>
    <row r="159" spans="2:65" s="343" customFormat="1" ht="22.9" customHeight="1" x14ac:dyDescent="0.2">
      <c r="B159" s="344"/>
      <c r="D159" s="345" t="s">
        <v>514</v>
      </c>
      <c r="E159" s="353" t="s">
        <v>63</v>
      </c>
      <c r="F159" s="353" t="s">
        <v>64</v>
      </c>
      <c r="I159" s="468"/>
      <c r="J159" s="354">
        <f>BK159</f>
        <v>0</v>
      </c>
      <c r="L159" s="344"/>
      <c r="M159" s="348"/>
      <c r="P159" s="349">
        <f>SUM(P160:P161)</f>
        <v>0</v>
      </c>
      <c r="R159" s="349">
        <f>SUM(R160:R161)</f>
        <v>0.36000000000000004</v>
      </c>
      <c r="T159" s="349">
        <f>SUM(T160:T161)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2874</v>
      </c>
      <c r="BK159" s="352">
        <f>SUM(BK160:BK161)</f>
        <v>0</v>
      </c>
    </row>
    <row r="160" spans="2:65" s="291" customFormat="1" ht="24.4" customHeight="1" x14ac:dyDescent="0.2">
      <c r="B160" s="355"/>
      <c r="C160" s="533" t="s">
        <v>3858</v>
      </c>
      <c r="D160" s="533" t="s">
        <v>516</v>
      </c>
      <c r="E160" s="534" t="s">
        <v>548</v>
      </c>
      <c r="F160" s="535" t="s">
        <v>1665</v>
      </c>
      <c r="G160" s="536" t="s">
        <v>158</v>
      </c>
      <c r="H160" s="537">
        <v>200</v>
      </c>
      <c r="I160" s="560"/>
      <c r="J160" s="356">
        <f>ROUND(I160*H160,2)</f>
        <v>0</v>
      </c>
      <c r="K160" s="535" t="s">
        <v>519</v>
      </c>
      <c r="L160" s="292"/>
      <c r="M160" s="561" t="s">
        <v>771</v>
      </c>
      <c r="N160" s="358" t="s">
        <v>2877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2222</v>
      </c>
      <c r="AT160" s="361" t="s">
        <v>516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4585</v>
      </c>
    </row>
    <row r="161" spans="2:65" s="291" customFormat="1" ht="16.5" customHeight="1" x14ac:dyDescent="0.2">
      <c r="B161" s="355"/>
      <c r="C161" s="538" t="s">
        <v>4586</v>
      </c>
      <c r="D161" s="538" t="s">
        <v>550</v>
      </c>
      <c r="E161" s="539" t="s">
        <v>551</v>
      </c>
      <c r="F161" s="540" t="s">
        <v>552</v>
      </c>
      <c r="G161" s="541" t="s">
        <v>223</v>
      </c>
      <c r="H161" s="542">
        <v>4000</v>
      </c>
      <c r="I161" s="563"/>
      <c r="J161" s="365">
        <f>ROUND(I161*H161,2)</f>
        <v>0</v>
      </c>
      <c r="K161" s="540" t="s">
        <v>519</v>
      </c>
      <c r="L161" s="366"/>
      <c r="M161" s="564" t="s">
        <v>771</v>
      </c>
      <c r="N161" s="368" t="s">
        <v>2877</v>
      </c>
      <c r="P161" s="359">
        <f>O161*H161</f>
        <v>0</v>
      </c>
      <c r="Q161" s="359">
        <v>9.0000000000000006E-5</v>
      </c>
      <c r="R161" s="359">
        <f>Q161*H161</f>
        <v>0.36000000000000004</v>
      </c>
      <c r="S161" s="359">
        <v>0</v>
      </c>
      <c r="T161" s="359">
        <f>S161*H161</f>
        <v>0</v>
      </c>
      <c r="U161" s="382" t="s">
        <v>771</v>
      </c>
      <c r="AR161" s="361" t="s">
        <v>2918</v>
      </c>
      <c r="AT161" s="361" t="s">
        <v>550</v>
      </c>
      <c r="AU161" s="361" t="s">
        <v>47</v>
      </c>
      <c r="AY161" s="284" t="s">
        <v>2874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2222</v>
      </c>
      <c r="BM161" s="361" t="s">
        <v>4587</v>
      </c>
    </row>
    <row r="162" spans="2:65" s="343" customFormat="1" ht="22.9" customHeight="1" x14ac:dyDescent="0.2">
      <c r="B162" s="344"/>
      <c r="D162" s="345" t="s">
        <v>514</v>
      </c>
      <c r="E162" s="353" t="s">
        <v>553</v>
      </c>
      <c r="F162" s="353" t="s">
        <v>554</v>
      </c>
      <c r="I162" s="468"/>
      <c r="J162" s="354">
        <f>BK162</f>
        <v>0</v>
      </c>
      <c r="L162" s="344"/>
      <c r="M162" s="348"/>
      <c r="P162" s="349">
        <f>SUM(P163:P189)</f>
        <v>0</v>
      </c>
      <c r="R162" s="349">
        <f>SUM(R163:R189)</f>
        <v>0.53294000000000008</v>
      </c>
      <c r="T162" s="349">
        <f>SUM(T163:T189)</f>
        <v>0</v>
      </c>
      <c r="U162" s="380"/>
      <c r="AR162" s="345" t="s">
        <v>47</v>
      </c>
      <c r="AT162" s="351" t="s">
        <v>514</v>
      </c>
      <c r="AU162" s="351" t="s">
        <v>45</v>
      </c>
      <c r="AY162" s="345" t="s">
        <v>2874</v>
      </c>
      <c r="BK162" s="352">
        <f>SUM(BK163:BK189)</f>
        <v>0</v>
      </c>
    </row>
    <row r="163" spans="2:65" s="291" customFormat="1" ht="16.5" customHeight="1" x14ac:dyDescent="0.2">
      <c r="B163" s="355"/>
      <c r="C163" s="533" t="s">
        <v>4079</v>
      </c>
      <c r="D163" s="533" t="s">
        <v>516</v>
      </c>
      <c r="E163" s="534" t="s">
        <v>555</v>
      </c>
      <c r="F163" s="535" t="s">
        <v>556</v>
      </c>
      <c r="G163" s="536" t="s">
        <v>303</v>
      </c>
      <c r="H163" s="537">
        <v>3</v>
      </c>
      <c r="I163" s="560"/>
      <c r="J163" s="356">
        <f t="shared" ref="J163:J189" si="10">ROUND(I163*H163,2)</f>
        <v>0</v>
      </c>
      <c r="K163" s="535" t="s">
        <v>771</v>
      </c>
      <c r="L163" s="292"/>
      <c r="M163" s="561" t="s">
        <v>771</v>
      </c>
      <c r="N163" s="358" t="s">
        <v>2877</v>
      </c>
      <c r="P163" s="359">
        <f t="shared" ref="P163:P189" si="11">O163*H163</f>
        <v>0</v>
      </c>
      <c r="Q163" s="359">
        <v>0</v>
      </c>
      <c r="R163" s="359">
        <f t="shared" ref="R163:R189" si="12">Q163*H163</f>
        <v>0</v>
      </c>
      <c r="S163" s="359">
        <v>0</v>
      </c>
      <c r="T163" s="359">
        <f t="shared" ref="T163:T189" si="13">S163*H163</f>
        <v>0</v>
      </c>
      <c r="U163" s="382" t="s">
        <v>771</v>
      </c>
      <c r="AR163" s="361" t="s">
        <v>2222</v>
      </c>
      <c r="AT163" s="361" t="s">
        <v>516</v>
      </c>
      <c r="AU163" s="361" t="s">
        <v>47</v>
      </c>
      <c r="AY163" s="284" t="s">
        <v>2874</v>
      </c>
      <c r="BE163" s="362">
        <f t="shared" ref="BE163:BE189" si="14">IF(N163="základní",J163,0)</f>
        <v>0</v>
      </c>
      <c r="BF163" s="362">
        <f t="shared" ref="BF163:BF189" si="15">IF(N163="snížená",J163,0)</f>
        <v>0</v>
      </c>
      <c r="BG163" s="362">
        <f t="shared" ref="BG163:BG189" si="16">IF(N163="zákl. přenesená",J163,0)</f>
        <v>0</v>
      </c>
      <c r="BH163" s="362">
        <f t="shared" ref="BH163:BH189" si="17">IF(N163="sníž. přenesená",J163,0)</f>
        <v>0</v>
      </c>
      <c r="BI163" s="362">
        <f t="shared" ref="BI163:BI189" si="18">IF(N163="nulová",J163,0)</f>
        <v>0</v>
      </c>
      <c r="BJ163" s="284" t="s">
        <v>45</v>
      </c>
      <c r="BK163" s="362">
        <f t="shared" ref="BK163:BK189" si="19">ROUND(I163*H163,2)</f>
        <v>0</v>
      </c>
      <c r="BL163" s="284" t="s">
        <v>2222</v>
      </c>
      <c r="BM163" s="361" t="s">
        <v>4588</v>
      </c>
    </row>
    <row r="164" spans="2:65" s="291" customFormat="1" ht="16.5" customHeight="1" x14ac:dyDescent="0.2">
      <c r="B164" s="355"/>
      <c r="C164" s="533" t="s">
        <v>4082</v>
      </c>
      <c r="D164" s="533" t="s">
        <v>516</v>
      </c>
      <c r="E164" s="534" t="s">
        <v>557</v>
      </c>
      <c r="F164" s="535" t="s">
        <v>558</v>
      </c>
      <c r="G164" s="536" t="s">
        <v>303</v>
      </c>
      <c r="H164" s="537">
        <v>43</v>
      </c>
      <c r="I164" s="560"/>
      <c r="J164" s="356">
        <f t="shared" si="10"/>
        <v>0</v>
      </c>
      <c r="K164" s="535" t="s">
        <v>771</v>
      </c>
      <c r="L164" s="292"/>
      <c r="M164" s="561" t="s">
        <v>771</v>
      </c>
      <c r="N164" s="358" t="s">
        <v>2877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2222</v>
      </c>
      <c r="BM164" s="361" t="s">
        <v>4589</v>
      </c>
    </row>
    <row r="165" spans="2:65" s="291" customFormat="1" ht="16.5" customHeight="1" x14ac:dyDescent="0.2">
      <c r="B165" s="355"/>
      <c r="C165" s="533" t="s">
        <v>4084</v>
      </c>
      <c r="D165" s="533" t="s">
        <v>516</v>
      </c>
      <c r="E165" s="534" t="s">
        <v>2530</v>
      </c>
      <c r="F165" s="535" t="s">
        <v>2531</v>
      </c>
      <c r="G165" s="536" t="s">
        <v>303</v>
      </c>
      <c r="H165" s="537">
        <v>31</v>
      </c>
      <c r="I165" s="560"/>
      <c r="J165" s="356">
        <f t="shared" si="10"/>
        <v>0</v>
      </c>
      <c r="K165" s="535" t="s">
        <v>771</v>
      </c>
      <c r="L165" s="292"/>
      <c r="M165" s="561" t="s">
        <v>771</v>
      </c>
      <c r="N165" s="358" t="s">
        <v>2877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2874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2222</v>
      </c>
      <c r="BM165" s="361" t="s">
        <v>4590</v>
      </c>
    </row>
    <row r="166" spans="2:65" s="291" customFormat="1" ht="16.5" customHeight="1" x14ac:dyDescent="0.2">
      <c r="B166" s="355"/>
      <c r="C166" s="533" t="s">
        <v>2226</v>
      </c>
      <c r="D166" s="533" t="s">
        <v>516</v>
      </c>
      <c r="E166" s="534" t="s">
        <v>559</v>
      </c>
      <c r="F166" s="535" t="s">
        <v>560</v>
      </c>
      <c r="G166" s="536" t="s">
        <v>303</v>
      </c>
      <c r="H166" s="537">
        <v>184</v>
      </c>
      <c r="I166" s="560"/>
      <c r="J166" s="356">
        <f t="shared" si="10"/>
        <v>0</v>
      </c>
      <c r="K166" s="535" t="s">
        <v>771</v>
      </c>
      <c r="L166" s="292"/>
      <c r="M166" s="561" t="s">
        <v>771</v>
      </c>
      <c r="N166" s="358" t="s">
        <v>2877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2222</v>
      </c>
      <c r="BM166" s="361" t="s">
        <v>4591</v>
      </c>
    </row>
    <row r="167" spans="2:65" s="291" customFormat="1" ht="21.75" customHeight="1" x14ac:dyDescent="0.2">
      <c r="B167" s="355"/>
      <c r="C167" s="533" t="s">
        <v>2227</v>
      </c>
      <c r="D167" s="533" t="s">
        <v>516</v>
      </c>
      <c r="E167" s="534" t="s">
        <v>561</v>
      </c>
      <c r="F167" s="535" t="s">
        <v>562</v>
      </c>
      <c r="G167" s="536" t="s">
        <v>303</v>
      </c>
      <c r="H167" s="537">
        <v>19</v>
      </c>
      <c r="I167" s="560"/>
      <c r="J167" s="356">
        <f t="shared" si="10"/>
        <v>0</v>
      </c>
      <c r="K167" s="535" t="s">
        <v>771</v>
      </c>
      <c r="L167" s="292"/>
      <c r="M167" s="561" t="s">
        <v>771</v>
      </c>
      <c r="N167" s="358" t="s">
        <v>2877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2874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2222</v>
      </c>
      <c r="BM167" s="361" t="s">
        <v>4592</v>
      </c>
    </row>
    <row r="168" spans="2:65" s="291" customFormat="1" ht="16.5" customHeight="1" x14ac:dyDescent="0.2">
      <c r="B168" s="355"/>
      <c r="C168" s="533" t="s">
        <v>2950</v>
      </c>
      <c r="D168" s="533" t="s">
        <v>516</v>
      </c>
      <c r="E168" s="534" t="s">
        <v>563</v>
      </c>
      <c r="F168" s="535" t="s">
        <v>564</v>
      </c>
      <c r="G168" s="536" t="s">
        <v>303</v>
      </c>
      <c r="H168" s="537">
        <v>24</v>
      </c>
      <c r="I168" s="560"/>
      <c r="J168" s="356">
        <f t="shared" si="10"/>
        <v>0</v>
      </c>
      <c r="K168" s="535" t="s">
        <v>771</v>
      </c>
      <c r="L168" s="292"/>
      <c r="M168" s="561" t="s">
        <v>771</v>
      </c>
      <c r="N168" s="358" t="s">
        <v>2877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2874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2222</v>
      </c>
      <c r="BM168" s="361" t="s">
        <v>4593</v>
      </c>
    </row>
    <row r="169" spans="2:65" s="291" customFormat="1" ht="16.5" customHeight="1" x14ac:dyDescent="0.2">
      <c r="B169" s="355"/>
      <c r="C169" s="533" t="s">
        <v>4087</v>
      </c>
      <c r="D169" s="533" t="s">
        <v>516</v>
      </c>
      <c r="E169" s="534" t="s">
        <v>2532</v>
      </c>
      <c r="F169" s="535" t="s">
        <v>2533</v>
      </c>
      <c r="G169" s="536" t="s">
        <v>303</v>
      </c>
      <c r="H169" s="537">
        <v>5</v>
      </c>
      <c r="I169" s="560"/>
      <c r="J169" s="356">
        <f t="shared" si="10"/>
        <v>0</v>
      </c>
      <c r="K169" s="535" t="s">
        <v>771</v>
      </c>
      <c r="L169" s="292"/>
      <c r="M169" s="561" t="s">
        <v>771</v>
      </c>
      <c r="N169" s="358" t="s">
        <v>2877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2222</v>
      </c>
      <c r="AT169" s="361" t="s">
        <v>516</v>
      </c>
      <c r="AU169" s="361" t="s">
        <v>47</v>
      </c>
      <c r="AY169" s="284" t="s">
        <v>2874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2222</v>
      </c>
      <c r="BM169" s="361" t="s">
        <v>4594</v>
      </c>
    </row>
    <row r="170" spans="2:65" s="291" customFormat="1" ht="16.5" customHeight="1" x14ac:dyDescent="0.2">
      <c r="B170" s="355"/>
      <c r="C170" s="533" t="s">
        <v>4049</v>
      </c>
      <c r="D170" s="533" t="s">
        <v>516</v>
      </c>
      <c r="E170" s="534" t="s">
        <v>2534</v>
      </c>
      <c r="F170" s="535" t="s">
        <v>2535</v>
      </c>
      <c r="G170" s="536" t="s">
        <v>303</v>
      </c>
      <c r="H170" s="537">
        <v>8</v>
      </c>
      <c r="I170" s="560"/>
      <c r="J170" s="356">
        <f t="shared" si="10"/>
        <v>0</v>
      </c>
      <c r="K170" s="535" t="s">
        <v>771</v>
      </c>
      <c r="L170" s="292"/>
      <c r="M170" s="561" t="s">
        <v>771</v>
      </c>
      <c r="N170" s="358" t="s">
        <v>2877</v>
      </c>
      <c r="P170" s="359">
        <f t="shared" si="11"/>
        <v>0</v>
      </c>
      <c r="Q170" s="359">
        <v>0</v>
      </c>
      <c r="R170" s="359">
        <f t="shared" si="12"/>
        <v>0</v>
      </c>
      <c r="S170" s="359">
        <v>0</v>
      </c>
      <c r="T170" s="359">
        <f t="shared" si="13"/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2874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2222</v>
      </c>
      <c r="BM170" s="361" t="s">
        <v>4595</v>
      </c>
    </row>
    <row r="171" spans="2:65" s="291" customFormat="1" ht="16.5" customHeight="1" x14ac:dyDescent="0.2">
      <c r="B171" s="355"/>
      <c r="C171" s="533" t="s">
        <v>3733</v>
      </c>
      <c r="D171" s="533" t="s">
        <v>516</v>
      </c>
      <c r="E171" s="534" t="s">
        <v>2536</v>
      </c>
      <c r="F171" s="535" t="s">
        <v>2537</v>
      </c>
      <c r="G171" s="536" t="s">
        <v>303</v>
      </c>
      <c r="H171" s="537">
        <v>1</v>
      </c>
      <c r="I171" s="560"/>
      <c r="J171" s="356">
        <f t="shared" si="10"/>
        <v>0</v>
      </c>
      <c r="K171" s="535" t="s">
        <v>771</v>
      </c>
      <c r="L171" s="292"/>
      <c r="M171" s="561" t="s">
        <v>771</v>
      </c>
      <c r="N171" s="358" t="s">
        <v>2877</v>
      </c>
      <c r="P171" s="359">
        <f t="shared" si="11"/>
        <v>0</v>
      </c>
      <c r="Q171" s="359">
        <v>0</v>
      </c>
      <c r="R171" s="359">
        <f t="shared" si="12"/>
        <v>0</v>
      </c>
      <c r="S171" s="359">
        <v>0</v>
      </c>
      <c r="T171" s="359">
        <f t="shared" si="1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2222</v>
      </c>
      <c r="BM171" s="361" t="s">
        <v>4596</v>
      </c>
    </row>
    <row r="172" spans="2:65" s="291" customFormat="1" ht="16.5" customHeight="1" x14ac:dyDescent="0.2">
      <c r="B172" s="355"/>
      <c r="C172" s="533" t="s">
        <v>3737</v>
      </c>
      <c r="D172" s="533" t="s">
        <v>516</v>
      </c>
      <c r="E172" s="534" t="s">
        <v>2538</v>
      </c>
      <c r="F172" s="535" t="s">
        <v>2539</v>
      </c>
      <c r="G172" s="536" t="s">
        <v>303</v>
      </c>
      <c r="H172" s="537">
        <v>3</v>
      </c>
      <c r="I172" s="560"/>
      <c r="J172" s="356">
        <f t="shared" si="10"/>
        <v>0</v>
      </c>
      <c r="K172" s="535" t="s">
        <v>771</v>
      </c>
      <c r="L172" s="292"/>
      <c r="M172" s="561" t="s">
        <v>771</v>
      </c>
      <c r="N172" s="358" t="s">
        <v>2877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2222</v>
      </c>
      <c r="BM172" s="361" t="s">
        <v>4597</v>
      </c>
    </row>
    <row r="173" spans="2:65" s="291" customFormat="1" ht="21.75" customHeight="1" x14ac:dyDescent="0.2">
      <c r="B173" s="355"/>
      <c r="C173" s="533" t="s">
        <v>4598</v>
      </c>
      <c r="D173" s="533" t="s">
        <v>516</v>
      </c>
      <c r="E173" s="534" t="s">
        <v>4599</v>
      </c>
      <c r="F173" s="535" t="s">
        <v>4389</v>
      </c>
      <c r="G173" s="536" t="s">
        <v>223</v>
      </c>
      <c r="H173" s="537">
        <v>60</v>
      </c>
      <c r="I173" s="560"/>
      <c r="J173" s="356">
        <f t="shared" si="10"/>
        <v>0</v>
      </c>
      <c r="K173" s="535" t="s">
        <v>771</v>
      </c>
      <c r="L173" s="292"/>
      <c r="M173" s="561" t="s">
        <v>771</v>
      </c>
      <c r="N173" s="358" t="s">
        <v>2877</v>
      </c>
      <c r="P173" s="359">
        <f t="shared" si="11"/>
        <v>0</v>
      </c>
      <c r="Q173" s="359">
        <v>1.42E-3</v>
      </c>
      <c r="R173" s="359">
        <f t="shared" si="12"/>
        <v>8.5199999999999998E-2</v>
      </c>
      <c r="S173" s="359">
        <v>0</v>
      </c>
      <c r="T173" s="359">
        <f t="shared" si="1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2222</v>
      </c>
      <c r="BM173" s="361" t="s">
        <v>4600</v>
      </c>
    </row>
    <row r="174" spans="2:65" s="291" customFormat="1" ht="21.75" customHeight="1" x14ac:dyDescent="0.2">
      <c r="B174" s="355"/>
      <c r="C174" s="533" t="s">
        <v>4601</v>
      </c>
      <c r="D174" s="533" t="s">
        <v>516</v>
      </c>
      <c r="E174" s="534" t="s">
        <v>4602</v>
      </c>
      <c r="F174" s="535" t="s">
        <v>4140</v>
      </c>
      <c r="G174" s="536" t="s">
        <v>223</v>
      </c>
      <c r="H174" s="537">
        <v>85</v>
      </c>
      <c r="I174" s="560"/>
      <c r="J174" s="356">
        <f t="shared" si="10"/>
        <v>0</v>
      </c>
      <c r="K174" s="535" t="s">
        <v>771</v>
      </c>
      <c r="L174" s="292"/>
      <c r="M174" s="561" t="s">
        <v>771</v>
      </c>
      <c r="N174" s="358" t="s">
        <v>2877</v>
      </c>
      <c r="P174" s="359">
        <f t="shared" si="11"/>
        <v>0</v>
      </c>
      <c r="Q174" s="359">
        <v>1.97E-3</v>
      </c>
      <c r="R174" s="359">
        <f t="shared" si="12"/>
        <v>0.16744999999999999</v>
      </c>
      <c r="S174" s="359">
        <v>0</v>
      </c>
      <c r="T174" s="359">
        <f t="shared" si="1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2222</v>
      </c>
      <c r="BM174" s="361" t="s">
        <v>4603</v>
      </c>
    </row>
    <row r="175" spans="2:65" s="291" customFormat="1" ht="21.75" customHeight="1" x14ac:dyDescent="0.2">
      <c r="B175" s="355"/>
      <c r="C175" s="533" t="s">
        <v>3913</v>
      </c>
      <c r="D175" s="533" t="s">
        <v>516</v>
      </c>
      <c r="E175" s="534" t="s">
        <v>4604</v>
      </c>
      <c r="F175" s="535" t="s">
        <v>4142</v>
      </c>
      <c r="G175" s="536" t="s">
        <v>223</v>
      </c>
      <c r="H175" s="537">
        <v>30</v>
      </c>
      <c r="I175" s="560"/>
      <c r="J175" s="356">
        <f t="shared" si="10"/>
        <v>0</v>
      </c>
      <c r="K175" s="535" t="s">
        <v>771</v>
      </c>
      <c r="L175" s="292"/>
      <c r="M175" s="561" t="s">
        <v>771</v>
      </c>
      <c r="N175" s="358" t="s">
        <v>2877</v>
      </c>
      <c r="P175" s="359">
        <f t="shared" si="11"/>
        <v>0</v>
      </c>
      <c r="Q175" s="359">
        <v>3.0400000000000002E-3</v>
      </c>
      <c r="R175" s="359">
        <f t="shared" si="12"/>
        <v>9.1200000000000003E-2</v>
      </c>
      <c r="S175" s="359">
        <v>0</v>
      </c>
      <c r="T175" s="359">
        <f t="shared" si="1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2222</v>
      </c>
      <c r="BM175" s="361" t="s">
        <v>4605</v>
      </c>
    </row>
    <row r="176" spans="2:65" s="291" customFormat="1" ht="16.5" customHeight="1" x14ac:dyDescent="0.2">
      <c r="B176" s="355"/>
      <c r="C176" s="533" t="s">
        <v>3955</v>
      </c>
      <c r="D176" s="533" t="s">
        <v>516</v>
      </c>
      <c r="E176" s="534" t="s">
        <v>571</v>
      </c>
      <c r="F176" s="535" t="s">
        <v>1666</v>
      </c>
      <c r="G176" s="536" t="s">
        <v>223</v>
      </c>
      <c r="H176" s="537">
        <v>43</v>
      </c>
      <c r="I176" s="560"/>
      <c r="J176" s="356">
        <f t="shared" si="10"/>
        <v>0</v>
      </c>
      <c r="K176" s="535" t="s">
        <v>519</v>
      </c>
      <c r="L176" s="292"/>
      <c r="M176" s="561" t="s">
        <v>771</v>
      </c>
      <c r="N176" s="358" t="s">
        <v>2877</v>
      </c>
      <c r="P176" s="359">
        <f t="shared" si="11"/>
        <v>0</v>
      </c>
      <c r="Q176" s="359">
        <v>2.0100000000000001E-3</v>
      </c>
      <c r="R176" s="359">
        <f t="shared" si="12"/>
        <v>8.6430000000000007E-2</v>
      </c>
      <c r="S176" s="359">
        <v>0</v>
      </c>
      <c r="T176" s="359">
        <f t="shared" si="1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2222</v>
      </c>
      <c r="BM176" s="361" t="s">
        <v>4606</v>
      </c>
    </row>
    <row r="177" spans="2:65" s="291" customFormat="1" ht="16.5" customHeight="1" x14ac:dyDescent="0.2">
      <c r="B177" s="355"/>
      <c r="C177" s="533" t="s">
        <v>4607</v>
      </c>
      <c r="D177" s="533" t="s">
        <v>516</v>
      </c>
      <c r="E177" s="534" t="s">
        <v>4388</v>
      </c>
      <c r="F177" s="535" t="s">
        <v>4402</v>
      </c>
      <c r="G177" s="536" t="s">
        <v>223</v>
      </c>
      <c r="H177" s="537">
        <v>180</v>
      </c>
      <c r="I177" s="560"/>
      <c r="J177" s="356">
        <f t="shared" si="10"/>
        <v>0</v>
      </c>
      <c r="K177" s="535" t="s">
        <v>771</v>
      </c>
      <c r="L177" s="292"/>
      <c r="M177" s="561" t="s">
        <v>771</v>
      </c>
      <c r="N177" s="358" t="s">
        <v>2877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2222</v>
      </c>
      <c r="BM177" s="361" t="s">
        <v>4608</v>
      </c>
    </row>
    <row r="178" spans="2:65" s="291" customFormat="1" ht="16.5" customHeight="1" x14ac:dyDescent="0.2">
      <c r="B178" s="355"/>
      <c r="C178" s="533" t="s">
        <v>3882</v>
      </c>
      <c r="D178" s="533" t="s">
        <v>516</v>
      </c>
      <c r="E178" s="534" t="s">
        <v>1668</v>
      </c>
      <c r="F178" s="535" t="s">
        <v>1669</v>
      </c>
      <c r="G178" s="536" t="s">
        <v>223</v>
      </c>
      <c r="H178" s="537">
        <v>7</v>
      </c>
      <c r="I178" s="560"/>
      <c r="J178" s="356">
        <f t="shared" si="10"/>
        <v>0</v>
      </c>
      <c r="K178" s="535" t="s">
        <v>619</v>
      </c>
      <c r="L178" s="292"/>
      <c r="M178" s="561" t="s">
        <v>771</v>
      </c>
      <c r="N178" s="358" t="s">
        <v>2877</v>
      </c>
      <c r="P178" s="359">
        <f t="shared" si="11"/>
        <v>0</v>
      </c>
      <c r="Q178" s="359">
        <v>2.2399999999999998E-3</v>
      </c>
      <c r="R178" s="359">
        <f t="shared" si="12"/>
        <v>1.5679999999999999E-2</v>
      </c>
      <c r="S178" s="359">
        <v>0</v>
      </c>
      <c r="T178" s="359">
        <f t="shared" si="1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2222</v>
      </c>
      <c r="BM178" s="361" t="s">
        <v>4609</v>
      </c>
    </row>
    <row r="179" spans="2:65" s="291" customFormat="1" ht="16.5" customHeight="1" x14ac:dyDescent="0.2">
      <c r="B179" s="355"/>
      <c r="C179" s="533" t="s">
        <v>3958</v>
      </c>
      <c r="D179" s="533" t="s">
        <v>516</v>
      </c>
      <c r="E179" s="534" t="s">
        <v>573</v>
      </c>
      <c r="F179" s="535" t="s">
        <v>1667</v>
      </c>
      <c r="G179" s="536" t="s">
        <v>223</v>
      </c>
      <c r="H179" s="537">
        <v>30</v>
      </c>
      <c r="I179" s="560"/>
      <c r="J179" s="356">
        <f t="shared" si="10"/>
        <v>0</v>
      </c>
      <c r="K179" s="535" t="s">
        <v>519</v>
      </c>
      <c r="L179" s="292"/>
      <c r="M179" s="561" t="s">
        <v>771</v>
      </c>
      <c r="N179" s="358" t="s">
        <v>2877</v>
      </c>
      <c r="P179" s="359">
        <f t="shared" si="11"/>
        <v>0</v>
      </c>
      <c r="Q179" s="359">
        <v>4.8000000000000001E-4</v>
      </c>
      <c r="R179" s="359">
        <f t="shared" si="12"/>
        <v>1.44E-2</v>
      </c>
      <c r="S179" s="359">
        <v>0</v>
      </c>
      <c r="T179" s="359">
        <f t="shared" si="1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2222</v>
      </c>
      <c r="BM179" s="361" t="s">
        <v>4610</v>
      </c>
    </row>
    <row r="180" spans="2:65" s="291" customFormat="1" ht="16.5" customHeight="1" x14ac:dyDescent="0.2">
      <c r="B180" s="355"/>
      <c r="C180" s="533" t="s">
        <v>3885</v>
      </c>
      <c r="D180" s="533" t="s">
        <v>516</v>
      </c>
      <c r="E180" s="534" t="s">
        <v>581</v>
      </c>
      <c r="F180" s="535" t="s">
        <v>1670</v>
      </c>
      <c r="G180" s="536" t="s">
        <v>99</v>
      </c>
      <c r="H180" s="537">
        <v>53</v>
      </c>
      <c r="I180" s="560"/>
      <c r="J180" s="356">
        <f t="shared" si="10"/>
        <v>0</v>
      </c>
      <c r="K180" s="535" t="s">
        <v>523</v>
      </c>
      <c r="L180" s="292"/>
      <c r="M180" s="561" t="s">
        <v>771</v>
      </c>
      <c r="N180" s="358" t="s">
        <v>2877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2222</v>
      </c>
      <c r="BM180" s="361" t="s">
        <v>4611</v>
      </c>
    </row>
    <row r="181" spans="2:65" s="291" customFormat="1" ht="21.75" customHeight="1" x14ac:dyDescent="0.2">
      <c r="B181" s="355"/>
      <c r="C181" s="533" t="s">
        <v>3964</v>
      </c>
      <c r="D181" s="533" t="s">
        <v>516</v>
      </c>
      <c r="E181" s="534" t="s">
        <v>583</v>
      </c>
      <c r="F181" s="535" t="s">
        <v>1671</v>
      </c>
      <c r="G181" s="536" t="s">
        <v>99</v>
      </c>
      <c r="H181" s="537">
        <v>5</v>
      </c>
      <c r="I181" s="560"/>
      <c r="J181" s="356">
        <f t="shared" si="10"/>
        <v>0</v>
      </c>
      <c r="K181" s="535" t="s">
        <v>523</v>
      </c>
      <c r="L181" s="292"/>
      <c r="M181" s="561" t="s">
        <v>771</v>
      </c>
      <c r="N181" s="358" t="s">
        <v>2877</v>
      </c>
      <c r="P181" s="359">
        <f t="shared" si="11"/>
        <v>0</v>
      </c>
      <c r="Q181" s="359">
        <v>0</v>
      </c>
      <c r="R181" s="359">
        <f t="shared" si="12"/>
        <v>0</v>
      </c>
      <c r="S181" s="359">
        <v>0</v>
      </c>
      <c r="T181" s="359">
        <f t="shared" si="1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2222</v>
      </c>
      <c r="BM181" s="361" t="s">
        <v>4612</v>
      </c>
    </row>
    <row r="182" spans="2:65" s="291" customFormat="1" ht="24.4" customHeight="1" x14ac:dyDescent="0.2">
      <c r="B182" s="355"/>
      <c r="C182" s="533" t="s">
        <v>4613</v>
      </c>
      <c r="D182" s="533" t="s">
        <v>516</v>
      </c>
      <c r="E182" s="534" t="s">
        <v>4614</v>
      </c>
      <c r="F182" s="535" t="s">
        <v>4615</v>
      </c>
      <c r="G182" s="536" t="s">
        <v>99</v>
      </c>
      <c r="H182" s="537">
        <v>7</v>
      </c>
      <c r="I182" s="560"/>
      <c r="J182" s="356">
        <f t="shared" si="10"/>
        <v>0</v>
      </c>
      <c r="K182" s="535" t="s">
        <v>619</v>
      </c>
      <c r="L182" s="292"/>
      <c r="M182" s="561" t="s">
        <v>771</v>
      </c>
      <c r="N182" s="358" t="s">
        <v>2877</v>
      </c>
      <c r="P182" s="359">
        <f t="shared" si="11"/>
        <v>0</v>
      </c>
      <c r="Q182" s="359">
        <v>1.48E-3</v>
      </c>
      <c r="R182" s="359">
        <f t="shared" si="12"/>
        <v>1.0359999999999999E-2</v>
      </c>
      <c r="S182" s="359">
        <v>0</v>
      </c>
      <c r="T182" s="359">
        <f t="shared" si="1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2874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2222</v>
      </c>
      <c r="BM182" s="361" t="s">
        <v>4616</v>
      </c>
    </row>
    <row r="183" spans="2:65" s="291" customFormat="1" ht="24.4" customHeight="1" x14ac:dyDescent="0.2">
      <c r="B183" s="355"/>
      <c r="C183" s="533" t="s">
        <v>4617</v>
      </c>
      <c r="D183" s="533" t="s">
        <v>516</v>
      </c>
      <c r="E183" s="534" t="s">
        <v>4618</v>
      </c>
      <c r="F183" s="535" t="s">
        <v>4619</v>
      </c>
      <c r="G183" s="536" t="s">
        <v>99</v>
      </c>
      <c r="H183" s="537">
        <v>9</v>
      </c>
      <c r="I183" s="560"/>
      <c r="J183" s="356">
        <f t="shared" si="10"/>
        <v>0</v>
      </c>
      <c r="K183" s="535" t="s">
        <v>619</v>
      </c>
      <c r="L183" s="292"/>
      <c r="M183" s="561" t="s">
        <v>771</v>
      </c>
      <c r="N183" s="358" t="s">
        <v>2877</v>
      </c>
      <c r="P183" s="359">
        <f t="shared" si="11"/>
        <v>0</v>
      </c>
      <c r="Q183" s="359">
        <v>4.1700000000000001E-3</v>
      </c>
      <c r="R183" s="359">
        <f t="shared" si="12"/>
        <v>3.7530000000000001E-2</v>
      </c>
      <c r="S183" s="359">
        <v>0</v>
      </c>
      <c r="T183" s="359">
        <f t="shared" si="13"/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2874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51</v>
      </c>
      <c r="BM183" s="361" t="s">
        <v>4620</v>
      </c>
    </row>
    <row r="184" spans="2:65" s="291" customFormat="1" ht="16.5" customHeight="1" x14ac:dyDescent="0.2">
      <c r="B184" s="355"/>
      <c r="C184" s="538" t="s">
        <v>3891</v>
      </c>
      <c r="D184" s="538" t="s">
        <v>550</v>
      </c>
      <c r="E184" s="539" t="s">
        <v>1672</v>
      </c>
      <c r="F184" s="540" t="s">
        <v>1673</v>
      </c>
      <c r="G184" s="541" t="s">
        <v>1674</v>
      </c>
      <c r="H184" s="542">
        <v>9</v>
      </c>
      <c r="I184" s="563"/>
      <c r="J184" s="365">
        <f t="shared" si="10"/>
        <v>0</v>
      </c>
      <c r="K184" s="540" t="s">
        <v>519</v>
      </c>
      <c r="L184" s="366"/>
      <c r="M184" s="564" t="s">
        <v>771</v>
      </c>
      <c r="N184" s="368" t="s">
        <v>2877</v>
      </c>
      <c r="P184" s="359">
        <f t="shared" si="11"/>
        <v>0</v>
      </c>
      <c r="Q184" s="359">
        <v>2.0999999999999999E-3</v>
      </c>
      <c r="R184" s="359">
        <f t="shared" si="12"/>
        <v>1.89E-2</v>
      </c>
      <c r="S184" s="359">
        <v>0</v>
      </c>
      <c r="T184" s="359">
        <f t="shared" si="13"/>
        <v>0</v>
      </c>
      <c r="U184" s="382" t="s">
        <v>771</v>
      </c>
      <c r="AR184" s="361" t="s">
        <v>2918</v>
      </c>
      <c r="AT184" s="361" t="s">
        <v>550</v>
      </c>
      <c r="AU184" s="361" t="s">
        <v>47</v>
      </c>
      <c r="AY184" s="284" t="s">
        <v>2874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2222</v>
      </c>
      <c r="BM184" s="361" t="s">
        <v>4621</v>
      </c>
    </row>
    <row r="185" spans="2:65" s="291" customFormat="1" ht="24.4" customHeight="1" x14ac:dyDescent="0.2">
      <c r="B185" s="355"/>
      <c r="C185" s="533" t="s">
        <v>4024</v>
      </c>
      <c r="D185" s="533" t="s">
        <v>516</v>
      </c>
      <c r="E185" s="534" t="s">
        <v>3799</v>
      </c>
      <c r="F185" s="535" t="s">
        <v>4144</v>
      </c>
      <c r="G185" s="536" t="s">
        <v>99</v>
      </c>
      <c r="H185" s="537">
        <v>3</v>
      </c>
      <c r="I185" s="560"/>
      <c r="J185" s="356">
        <f t="shared" si="10"/>
        <v>0</v>
      </c>
      <c r="K185" s="535" t="s">
        <v>619</v>
      </c>
      <c r="L185" s="292"/>
      <c r="M185" s="561" t="s">
        <v>771</v>
      </c>
      <c r="N185" s="358" t="s">
        <v>2877</v>
      </c>
      <c r="P185" s="359">
        <f t="shared" si="11"/>
        <v>0</v>
      </c>
      <c r="Q185" s="359">
        <v>1.01E-3</v>
      </c>
      <c r="R185" s="359">
        <f t="shared" si="12"/>
        <v>3.0300000000000001E-3</v>
      </c>
      <c r="S185" s="359">
        <v>0</v>
      </c>
      <c r="T185" s="359">
        <f t="shared" si="13"/>
        <v>0</v>
      </c>
      <c r="U185" s="382" t="s">
        <v>771</v>
      </c>
      <c r="AR185" s="361" t="s">
        <v>51</v>
      </c>
      <c r="AT185" s="361" t="s">
        <v>516</v>
      </c>
      <c r="AU185" s="361" t="s">
        <v>47</v>
      </c>
      <c r="AY185" s="284" t="s">
        <v>2874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51</v>
      </c>
      <c r="BM185" s="361" t="s">
        <v>4622</v>
      </c>
    </row>
    <row r="186" spans="2:65" s="291" customFormat="1" ht="16.5" customHeight="1" x14ac:dyDescent="0.2">
      <c r="B186" s="355"/>
      <c r="C186" s="533" t="s">
        <v>2918</v>
      </c>
      <c r="D186" s="533" t="s">
        <v>516</v>
      </c>
      <c r="E186" s="534" t="s">
        <v>1675</v>
      </c>
      <c r="F186" s="535" t="s">
        <v>1676</v>
      </c>
      <c r="G186" s="536" t="s">
        <v>99</v>
      </c>
      <c r="H186" s="537">
        <v>20</v>
      </c>
      <c r="I186" s="560"/>
      <c r="J186" s="356">
        <f t="shared" si="10"/>
        <v>0</v>
      </c>
      <c r="K186" s="535" t="s">
        <v>619</v>
      </c>
      <c r="L186" s="292"/>
      <c r="M186" s="561" t="s">
        <v>771</v>
      </c>
      <c r="N186" s="358" t="s">
        <v>2877</v>
      </c>
      <c r="P186" s="359">
        <f t="shared" si="11"/>
        <v>0</v>
      </c>
      <c r="Q186" s="359">
        <v>8.0000000000000007E-5</v>
      </c>
      <c r="R186" s="359">
        <f t="shared" si="12"/>
        <v>1.6000000000000001E-3</v>
      </c>
      <c r="S186" s="359">
        <v>0</v>
      </c>
      <c r="T186" s="359">
        <f t="shared" si="13"/>
        <v>0</v>
      </c>
      <c r="U186" s="382" t="s">
        <v>771</v>
      </c>
      <c r="AR186" s="361" t="s">
        <v>2222</v>
      </c>
      <c r="AT186" s="361" t="s">
        <v>516</v>
      </c>
      <c r="AU186" s="361" t="s">
        <v>47</v>
      </c>
      <c r="AY186" s="284" t="s">
        <v>2874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2222</v>
      </c>
      <c r="BM186" s="361" t="s">
        <v>4623</v>
      </c>
    </row>
    <row r="187" spans="2:65" s="291" customFormat="1" ht="16.5" customHeight="1" x14ac:dyDescent="0.2">
      <c r="B187" s="355"/>
      <c r="C187" s="533" t="s">
        <v>3895</v>
      </c>
      <c r="D187" s="533" t="s">
        <v>516</v>
      </c>
      <c r="E187" s="534" t="s">
        <v>585</v>
      </c>
      <c r="F187" s="535" t="s">
        <v>1677</v>
      </c>
      <c r="G187" s="536" t="s">
        <v>99</v>
      </c>
      <c r="H187" s="537">
        <v>4</v>
      </c>
      <c r="I187" s="560"/>
      <c r="J187" s="356">
        <f t="shared" si="10"/>
        <v>0</v>
      </c>
      <c r="K187" s="535" t="s">
        <v>519</v>
      </c>
      <c r="L187" s="292"/>
      <c r="M187" s="561" t="s">
        <v>771</v>
      </c>
      <c r="N187" s="358" t="s">
        <v>2877</v>
      </c>
      <c r="P187" s="359">
        <f t="shared" si="11"/>
        <v>0</v>
      </c>
      <c r="Q187" s="359">
        <v>2.9E-4</v>
      </c>
      <c r="R187" s="359">
        <f t="shared" si="12"/>
        <v>1.16E-3</v>
      </c>
      <c r="S187" s="359">
        <v>0</v>
      </c>
      <c r="T187" s="359">
        <f t="shared" si="13"/>
        <v>0</v>
      </c>
      <c r="U187" s="382" t="s">
        <v>771</v>
      </c>
      <c r="AR187" s="361" t="s">
        <v>2222</v>
      </c>
      <c r="AT187" s="361" t="s">
        <v>516</v>
      </c>
      <c r="AU187" s="361" t="s">
        <v>47</v>
      </c>
      <c r="AY187" s="284" t="s">
        <v>2874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2222</v>
      </c>
      <c r="BM187" s="361" t="s">
        <v>4624</v>
      </c>
    </row>
    <row r="188" spans="2:65" s="291" customFormat="1" ht="21.75" customHeight="1" x14ac:dyDescent="0.2">
      <c r="B188" s="355"/>
      <c r="C188" s="533" t="s">
        <v>5109</v>
      </c>
      <c r="D188" s="533" t="s">
        <v>516</v>
      </c>
      <c r="E188" s="534" t="s">
        <v>5107</v>
      </c>
      <c r="F188" s="535" t="s">
        <v>5065</v>
      </c>
      <c r="G188" s="536" t="s">
        <v>223</v>
      </c>
      <c r="H188" s="537">
        <v>435</v>
      </c>
      <c r="I188" s="560"/>
      <c r="J188" s="356">
        <f t="shared" si="10"/>
        <v>0</v>
      </c>
      <c r="K188" s="535" t="s">
        <v>619</v>
      </c>
      <c r="L188" s="292"/>
      <c r="M188" s="561" t="s">
        <v>771</v>
      </c>
      <c r="N188" s="358" t="s">
        <v>2877</v>
      </c>
      <c r="P188" s="359">
        <f t="shared" si="11"/>
        <v>0</v>
      </c>
      <c r="Q188" s="359">
        <v>0</v>
      </c>
      <c r="R188" s="359">
        <f t="shared" si="12"/>
        <v>0</v>
      </c>
      <c r="S188" s="359">
        <v>0</v>
      </c>
      <c r="T188" s="359">
        <f t="shared" si="13"/>
        <v>0</v>
      </c>
      <c r="U188" s="382" t="s">
        <v>771</v>
      </c>
      <c r="AR188" s="361" t="s">
        <v>51</v>
      </c>
      <c r="AT188" s="361" t="s">
        <v>516</v>
      </c>
      <c r="AU188" s="361" t="s">
        <v>47</v>
      </c>
      <c r="AY188" s="284" t="s">
        <v>2874</v>
      </c>
      <c r="BE188" s="362">
        <f t="shared" si="14"/>
        <v>0</v>
      </c>
      <c r="BF188" s="362">
        <f t="shared" si="15"/>
        <v>0</v>
      </c>
      <c r="BG188" s="362">
        <f t="shared" si="16"/>
        <v>0</v>
      </c>
      <c r="BH188" s="362">
        <f t="shared" si="17"/>
        <v>0</v>
      </c>
      <c r="BI188" s="362">
        <f t="shared" si="18"/>
        <v>0</v>
      </c>
      <c r="BJ188" s="284" t="s">
        <v>45</v>
      </c>
      <c r="BK188" s="362">
        <f t="shared" si="19"/>
        <v>0</v>
      </c>
      <c r="BL188" s="284" t="s">
        <v>51</v>
      </c>
      <c r="BM188" s="361" t="s">
        <v>5110</v>
      </c>
    </row>
    <row r="189" spans="2:65" s="291" customFormat="1" ht="24.4" customHeight="1" x14ac:dyDescent="0.2">
      <c r="B189" s="355"/>
      <c r="C189" s="533" t="s">
        <v>4158</v>
      </c>
      <c r="D189" s="533" t="s">
        <v>516</v>
      </c>
      <c r="E189" s="534" t="s">
        <v>587</v>
      </c>
      <c r="F189" s="535" t="s">
        <v>1678</v>
      </c>
      <c r="G189" s="536" t="s">
        <v>150</v>
      </c>
      <c r="H189" s="537">
        <v>0.49199999999999999</v>
      </c>
      <c r="I189" s="560"/>
      <c r="J189" s="356">
        <f t="shared" si="10"/>
        <v>0</v>
      </c>
      <c r="K189" s="535" t="s">
        <v>519</v>
      </c>
      <c r="L189" s="292"/>
      <c r="M189" s="561" t="s">
        <v>771</v>
      </c>
      <c r="N189" s="358" t="s">
        <v>2877</v>
      </c>
      <c r="P189" s="359">
        <f t="shared" si="11"/>
        <v>0</v>
      </c>
      <c r="Q189" s="359">
        <v>0</v>
      </c>
      <c r="R189" s="359">
        <f t="shared" si="12"/>
        <v>0</v>
      </c>
      <c r="S189" s="359">
        <v>0</v>
      </c>
      <c r="T189" s="359">
        <f t="shared" si="13"/>
        <v>0</v>
      </c>
      <c r="U189" s="382" t="s">
        <v>771</v>
      </c>
      <c r="AR189" s="361" t="s">
        <v>2222</v>
      </c>
      <c r="AT189" s="361" t="s">
        <v>516</v>
      </c>
      <c r="AU189" s="361" t="s">
        <v>47</v>
      </c>
      <c r="AY189" s="284" t="s">
        <v>2874</v>
      </c>
      <c r="BE189" s="362">
        <f t="shared" si="14"/>
        <v>0</v>
      </c>
      <c r="BF189" s="362">
        <f t="shared" si="15"/>
        <v>0</v>
      </c>
      <c r="BG189" s="362">
        <f t="shared" si="16"/>
        <v>0</v>
      </c>
      <c r="BH189" s="362">
        <f t="shared" si="17"/>
        <v>0</v>
      </c>
      <c r="BI189" s="362">
        <f t="shared" si="18"/>
        <v>0</v>
      </c>
      <c r="BJ189" s="284" t="s">
        <v>45</v>
      </c>
      <c r="BK189" s="362">
        <f t="shared" si="19"/>
        <v>0</v>
      </c>
      <c r="BL189" s="284" t="s">
        <v>2222</v>
      </c>
      <c r="BM189" s="361" t="s">
        <v>4625</v>
      </c>
    </row>
    <row r="190" spans="2:65" s="343" customFormat="1" ht="22.9" customHeight="1" x14ac:dyDescent="0.2">
      <c r="B190" s="344"/>
      <c r="D190" s="345" t="s">
        <v>514</v>
      </c>
      <c r="E190" s="353" t="s">
        <v>589</v>
      </c>
      <c r="F190" s="353" t="s">
        <v>590</v>
      </c>
      <c r="I190" s="468"/>
      <c r="J190" s="354">
        <f>BK190</f>
        <v>0</v>
      </c>
      <c r="L190" s="344"/>
      <c r="M190" s="348"/>
      <c r="P190" s="349">
        <f>SUM(P191:P211)</f>
        <v>0</v>
      </c>
      <c r="R190" s="349">
        <f>SUM(R191:R211)</f>
        <v>1.46055</v>
      </c>
      <c r="T190" s="349">
        <f>SUM(T191:T211)</f>
        <v>5.1579999999999995</v>
      </c>
      <c r="U190" s="380"/>
      <c r="AR190" s="345" t="s">
        <v>47</v>
      </c>
      <c r="AT190" s="351" t="s">
        <v>514</v>
      </c>
      <c r="AU190" s="351" t="s">
        <v>45</v>
      </c>
      <c r="AY190" s="345" t="s">
        <v>2874</v>
      </c>
      <c r="BK190" s="352">
        <f>SUM(BK191:BK211)</f>
        <v>0</v>
      </c>
    </row>
    <row r="191" spans="2:65" s="291" customFormat="1" ht="24.4" customHeight="1" x14ac:dyDescent="0.2">
      <c r="B191" s="355"/>
      <c r="C191" s="533" t="s">
        <v>3897</v>
      </c>
      <c r="D191" s="533" t="s">
        <v>516</v>
      </c>
      <c r="E191" s="534" t="s">
        <v>591</v>
      </c>
      <c r="F191" s="535" t="s">
        <v>1679</v>
      </c>
      <c r="G191" s="536" t="s">
        <v>223</v>
      </c>
      <c r="H191" s="537">
        <v>500</v>
      </c>
      <c r="I191" s="560"/>
      <c r="J191" s="356">
        <f t="shared" ref="J191:J211" si="20">ROUND(I191*H191,2)</f>
        <v>0</v>
      </c>
      <c r="K191" s="535" t="s">
        <v>519</v>
      </c>
      <c r="L191" s="292"/>
      <c r="M191" s="561" t="s">
        <v>771</v>
      </c>
      <c r="N191" s="358" t="s">
        <v>2877</v>
      </c>
      <c r="P191" s="359">
        <f t="shared" ref="P191:P211" si="21">O191*H191</f>
        <v>0</v>
      </c>
      <c r="Q191" s="359">
        <v>0</v>
      </c>
      <c r="R191" s="359">
        <f t="shared" ref="R191:R211" si="22">Q191*H191</f>
        <v>0</v>
      </c>
      <c r="S191" s="359">
        <v>2.1299999999999999E-3</v>
      </c>
      <c r="T191" s="359">
        <f t="shared" ref="T191:T211" si="23">S191*H191</f>
        <v>1.0649999999999999</v>
      </c>
      <c r="U191" s="382" t="s">
        <v>771</v>
      </c>
      <c r="AR191" s="361" t="s">
        <v>2222</v>
      </c>
      <c r="AT191" s="361" t="s">
        <v>516</v>
      </c>
      <c r="AU191" s="361" t="s">
        <v>47</v>
      </c>
      <c r="AY191" s="284" t="s">
        <v>2874</v>
      </c>
      <c r="BE191" s="362">
        <f t="shared" ref="BE191:BE211" si="24">IF(N191="základní",J191,0)</f>
        <v>0</v>
      </c>
      <c r="BF191" s="362">
        <f t="shared" ref="BF191:BF211" si="25">IF(N191="snížená",J191,0)</f>
        <v>0</v>
      </c>
      <c r="BG191" s="362">
        <f t="shared" ref="BG191:BG211" si="26">IF(N191="zákl. přenesená",J191,0)</f>
        <v>0</v>
      </c>
      <c r="BH191" s="362">
        <f t="shared" ref="BH191:BH211" si="27">IF(N191="sníž. přenesená",J191,0)</f>
        <v>0</v>
      </c>
      <c r="BI191" s="362">
        <f t="shared" ref="BI191:BI211" si="28">IF(N191="nulová",J191,0)</f>
        <v>0</v>
      </c>
      <c r="BJ191" s="284" t="s">
        <v>45</v>
      </c>
      <c r="BK191" s="362">
        <f t="shared" ref="BK191:BK211" si="29">ROUND(I191*H191,2)</f>
        <v>0</v>
      </c>
      <c r="BL191" s="284" t="s">
        <v>2222</v>
      </c>
      <c r="BM191" s="361" t="s">
        <v>4626</v>
      </c>
    </row>
    <row r="192" spans="2:65" s="291" customFormat="1" ht="24.4" customHeight="1" x14ac:dyDescent="0.2">
      <c r="B192" s="355"/>
      <c r="C192" s="533" t="s">
        <v>3900</v>
      </c>
      <c r="D192" s="533" t="s">
        <v>516</v>
      </c>
      <c r="E192" s="534" t="s">
        <v>593</v>
      </c>
      <c r="F192" s="535" t="s">
        <v>1680</v>
      </c>
      <c r="G192" s="536" t="s">
        <v>223</v>
      </c>
      <c r="H192" s="537">
        <v>500</v>
      </c>
      <c r="I192" s="560"/>
      <c r="J192" s="356">
        <f t="shared" si="20"/>
        <v>0</v>
      </c>
      <c r="K192" s="535" t="s">
        <v>519</v>
      </c>
      <c r="L192" s="292"/>
      <c r="M192" s="561" t="s">
        <v>771</v>
      </c>
      <c r="N192" s="358" t="s">
        <v>2877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4.9699999999999996E-3</v>
      </c>
      <c r="T192" s="359">
        <f t="shared" si="23"/>
        <v>2.4849999999999999</v>
      </c>
      <c r="U192" s="382" t="s">
        <v>771</v>
      </c>
      <c r="AR192" s="361" t="s">
        <v>2222</v>
      </c>
      <c r="AT192" s="361" t="s">
        <v>516</v>
      </c>
      <c r="AU192" s="361" t="s">
        <v>47</v>
      </c>
      <c r="AY192" s="284" t="s">
        <v>2874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2222</v>
      </c>
      <c r="BM192" s="361" t="s">
        <v>4627</v>
      </c>
    </row>
    <row r="193" spans="2:65" s="291" customFormat="1" ht="24.4" customHeight="1" x14ac:dyDescent="0.2">
      <c r="B193" s="355"/>
      <c r="C193" s="533" t="s">
        <v>4162</v>
      </c>
      <c r="D193" s="533" t="s">
        <v>516</v>
      </c>
      <c r="E193" s="534" t="s">
        <v>595</v>
      </c>
      <c r="F193" s="535" t="s">
        <v>1681</v>
      </c>
      <c r="G193" s="536" t="s">
        <v>223</v>
      </c>
      <c r="H193" s="537">
        <v>240</v>
      </c>
      <c r="I193" s="560"/>
      <c r="J193" s="356">
        <f t="shared" si="20"/>
        <v>0</v>
      </c>
      <c r="K193" s="535" t="s">
        <v>519</v>
      </c>
      <c r="L193" s="292"/>
      <c r="M193" s="561" t="s">
        <v>771</v>
      </c>
      <c r="N193" s="358" t="s">
        <v>2877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6.7000000000000002E-3</v>
      </c>
      <c r="T193" s="359">
        <f t="shared" si="23"/>
        <v>1.6080000000000001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2222</v>
      </c>
      <c r="BM193" s="361" t="s">
        <v>4628</v>
      </c>
    </row>
    <row r="194" spans="2:65" s="291" customFormat="1" ht="24.4" customHeight="1" x14ac:dyDescent="0.2">
      <c r="B194" s="355"/>
      <c r="C194" s="533" t="s">
        <v>4164</v>
      </c>
      <c r="D194" s="533" t="s">
        <v>516</v>
      </c>
      <c r="E194" s="534" t="s">
        <v>599</v>
      </c>
      <c r="F194" s="535" t="s">
        <v>1682</v>
      </c>
      <c r="G194" s="536" t="s">
        <v>223</v>
      </c>
      <c r="H194" s="537">
        <v>360</v>
      </c>
      <c r="I194" s="560"/>
      <c r="J194" s="356">
        <f t="shared" si="20"/>
        <v>0</v>
      </c>
      <c r="K194" s="535" t="s">
        <v>519</v>
      </c>
      <c r="L194" s="292"/>
      <c r="M194" s="561" t="s">
        <v>771</v>
      </c>
      <c r="N194" s="358" t="s">
        <v>2877</v>
      </c>
      <c r="P194" s="359">
        <f t="shared" si="21"/>
        <v>0</v>
      </c>
      <c r="Q194" s="359">
        <v>9.7999999999999997E-4</v>
      </c>
      <c r="R194" s="359">
        <f t="shared" si="22"/>
        <v>0.3528</v>
      </c>
      <c r="S194" s="359">
        <v>0</v>
      </c>
      <c r="T194" s="359">
        <f t="shared" si="23"/>
        <v>0</v>
      </c>
      <c r="U194" s="382" t="s">
        <v>771</v>
      </c>
      <c r="AR194" s="361" t="s">
        <v>2222</v>
      </c>
      <c r="AT194" s="361" t="s">
        <v>516</v>
      </c>
      <c r="AU194" s="361" t="s">
        <v>47</v>
      </c>
      <c r="AY194" s="284" t="s">
        <v>2874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2222</v>
      </c>
      <c r="BM194" s="361" t="s">
        <v>4629</v>
      </c>
    </row>
    <row r="195" spans="2:65" s="291" customFormat="1" ht="24.4" customHeight="1" x14ac:dyDescent="0.2">
      <c r="B195" s="355"/>
      <c r="C195" s="533" t="s">
        <v>3976</v>
      </c>
      <c r="D195" s="533" t="s">
        <v>516</v>
      </c>
      <c r="E195" s="534" t="s">
        <v>601</v>
      </c>
      <c r="F195" s="535" t="s">
        <v>1683</v>
      </c>
      <c r="G195" s="536" t="s">
        <v>223</v>
      </c>
      <c r="H195" s="537">
        <v>162</v>
      </c>
      <c r="I195" s="560"/>
      <c r="J195" s="356">
        <f t="shared" si="20"/>
        <v>0</v>
      </c>
      <c r="K195" s="535" t="s">
        <v>519</v>
      </c>
      <c r="L195" s="292"/>
      <c r="M195" s="561" t="s">
        <v>771</v>
      </c>
      <c r="N195" s="358" t="s">
        <v>2877</v>
      </c>
      <c r="P195" s="359">
        <f t="shared" si="21"/>
        <v>0</v>
      </c>
      <c r="Q195" s="359">
        <v>1.2600000000000001E-3</v>
      </c>
      <c r="R195" s="359">
        <f t="shared" si="22"/>
        <v>0.20412</v>
      </c>
      <c r="S195" s="359">
        <v>0</v>
      </c>
      <c r="T195" s="359">
        <f t="shared" si="23"/>
        <v>0</v>
      </c>
      <c r="U195" s="382" t="s">
        <v>771</v>
      </c>
      <c r="AR195" s="361" t="s">
        <v>2222</v>
      </c>
      <c r="AT195" s="361" t="s">
        <v>516</v>
      </c>
      <c r="AU195" s="361" t="s">
        <v>47</v>
      </c>
      <c r="AY195" s="284" t="s">
        <v>2874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2222</v>
      </c>
      <c r="BM195" s="361" t="s">
        <v>4630</v>
      </c>
    </row>
    <row r="196" spans="2:65" s="291" customFormat="1" ht="24.4" customHeight="1" x14ac:dyDescent="0.2">
      <c r="B196" s="355"/>
      <c r="C196" s="533" t="s">
        <v>3978</v>
      </c>
      <c r="D196" s="533" t="s">
        <v>516</v>
      </c>
      <c r="E196" s="534" t="s">
        <v>603</v>
      </c>
      <c r="F196" s="535" t="s">
        <v>1684</v>
      </c>
      <c r="G196" s="536" t="s">
        <v>223</v>
      </c>
      <c r="H196" s="537">
        <v>102</v>
      </c>
      <c r="I196" s="560"/>
      <c r="J196" s="356">
        <f t="shared" si="20"/>
        <v>0</v>
      </c>
      <c r="K196" s="535" t="s">
        <v>519</v>
      </c>
      <c r="L196" s="292"/>
      <c r="M196" s="561" t="s">
        <v>771</v>
      </c>
      <c r="N196" s="358" t="s">
        <v>2877</v>
      </c>
      <c r="P196" s="359">
        <f t="shared" si="21"/>
        <v>0</v>
      </c>
      <c r="Q196" s="359">
        <v>1.5299999999999999E-3</v>
      </c>
      <c r="R196" s="359">
        <f t="shared" si="22"/>
        <v>0.15605999999999998</v>
      </c>
      <c r="S196" s="359">
        <v>0</v>
      </c>
      <c r="T196" s="359">
        <f t="shared" si="23"/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2222</v>
      </c>
      <c r="BM196" s="361" t="s">
        <v>4631</v>
      </c>
    </row>
    <row r="197" spans="2:65" s="291" customFormat="1" ht="24.4" customHeight="1" x14ac:dyDescent="0.2">
      <c r="B197" s="355"/>
      <c r="C197" s="533" t="s">
        <v>4168</v>
      </c>
      <c r="D197" s="533" t="s">
        <v>516</v>
      </c>
      <c r="E197" s="534" t="s">
        <v>605</v>
      </c>
      <c r="F197" s="535" t="s">
        <v>1685</v>
      </c>
      <c r="G197" s="536" t="s">
        <v>223</v>
      </c>
      <c r="H197" s="537">
        <v>76</v>
      </c>
      <c r="I197" s="560"/>
      <c r="J197" s="356">
        <f t="shared" si="20"/>
        <v>0</v>
      </c>
      <c r="K197" s="535" t="s">
        <v>519</v>
      </c>
      <c r="L197" s="292"/>
      <c r="M197" s="561" t="s">
        <v>771</v>
      </c>
      <c r="N197" s="358" t="s">
        <v>2877</v>
      </c>
      <c r="P197" s="359">
        <f t="shared" si="21"/>
        <v>0</v>
      </c>
      <c r="Q197" s="359">
        <v>2.8400000000000001E-3</v>
      </c>
      <c r="R197" s="359">
        <f t="shared" si="22"/>
        <v>0.21584</v>
      </c>
      <c r="S197" s="359">
        <v>0</v>
      </c>
      <c r="T197" s="359">
        <f t="shared" si="23"/>
        <v>0</v>
      </c>
      <c r="U197" s="382" t="s">
        <v>771</v>
      </c>
      <c r="AR197" s="361" t="s">
        <v>2222</v>
      </c>
      <c r="AT197" s="361" t="s">
        <v>516</v>
      </c>
      <c r="AU197" s="361" t="s">
        <v>47</v>
      </c>
      <c r="AY197" s="284" t="s">
        <v>2874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2222</v>
      </c>
      <c r="BM197" s="361" t="s">
        <v>4632</v>
      </c>
    </row>
    <row r="198" spans="2:65" s="291" customFormat="1" ht="24.4" customHeight="1" x14ac:dyDescent="0.2">
      <c r="B198" s="355"/>
      <c r="C198" s="533" t="s">
        <v>4170</v>
      </c>
      <c r="D198" s="533" t="s">
        <v>516</v>
      </c>
      <c r="E198" s="534" t="s">
        <v>1686</v>
      </c>
      <c r="F198" s="535" t="s">
        <v>1687</v>
      </c>
      <c r="G198" s="536" t="s">
        <v>223</v>
      </c>
      <c r="H198" s="537">
        <v>110</v>
      </c>
      <c r="I198" s="560"/>
      <c r="J198" s="356">
        <f t="shared" si="20"/>
        <v>0</v>
      </c>
      <c r="K198" s="535" t="s">
        <v>519</v>
      </c>
      <c r="L198" s="292"/>
      <c r="M198" s="561" t="s">
        <v>771</v>
      </c>
      <c r="N198" s="358" t="s">
        <v>2877</v>
      </c>
      <c r="P198" s="359">
        <f t="shared" si="21"/>
        <v>0</v>
      </c>
      <c r="Q198" s="359">
        <v>3.7299999999999998E-3</v>
      </c>
      <c r="R198" s="359">
        <f t="shared" si="22"/>
        <v>0.4103</v>
      </c>
      <c r="S198" s="359">
        <v>0</v>
      </c>
      <c r="T198" s="359">
        <f t="shared" si="23"/>
        <v>0</v>
      </c>
      <c r="U198" s="382" t="s">
        <v>771</v>
      </c>
      <c r="AR198" s="361" t="s">
        <v>2222</v>
      </c>
      <c r="AT198" s="361" t="s">
        <v>516</v>
      </c>
      <c r="AU198" s="361" t="s">
        <v>47</v>
      </c>
      <c r="AY198" s="284" t="s">
        <v>2874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2222</v>
      </c>
      <c r="BM198" s="361" t="s">
        <v>4633</v>
      </c>
    </row>
    <row r="199" spans="2:65" s="291" customFormat="1" ht="37.9" customHeight="1" x14ac:dyDescent="0.2">
      <c r="B199" s="355"/>
      <c r="C199" s="533" t="s">
        <v>4174</v>
      </c>
      <c r="D199" s="533" t="s">
        <v>516</v>
      </c>
      <c r="E199" s="534" t="s">
        <v>607</v>
      </c>
      <c r="F199" s="535" t="s">
        <v>1690</v>
      </c>
      <c r="G199" s="536" t="s">
        <v>223</v>
      </c>
      <c r="H199" s="537">
        <v>420</v>
      </c>
      <c r="I199" s="560"/>
      <c r="J199" s="356">
        <f t="shared" si="20"/>
        <v>0</v>
      </c>
      <c r="K199" s="535" t="s">
        <v>519</v>
      </c>
      <c r="L199" s="292"/>
      <c r="M199" s="561" t="s">
        <v>771</v>
      </c>
      <c r="N199" s="358" t="s">
        <v>2877</v>
      </c>
      <c r="P199" s="359">
        <f t="shared" si="21"/>
        <v>0</v>
      </c>
      <c r="Q199" s="359">
        <v>6.9999999999999994E-5</v>
      </c>
      <c r="R199" s="359">
        <f t="shared" si="22"/>
        <v>2.9399999999999999E-2</v>
      </c>
      <c r="S199" s="359">
        <v>0</v>
      </c>
      <c r="T199" s="359">
        <f t="shared" si="23"/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2874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2222</v>
      </c>
      <c r="BM199" s="361" t="s">
        <v>4634</v>
      </c>
    </row>
    <row r="200" spans="2:65" s="291" customFormat="1" ht="37.9" customHeight="1" x14ac:dyDescent="0.2">
      <c r="B200" s="355"/>
      <c r="C200" s="533" t="s">
        <v>3862</v>
      </c>
      <c r="D200" s="533" t="s">
        <v>516</v>
      </c>
      <c r="E200" s="534" t="s">
        <v>609</v>
      </c>
      <c r="F200" s="535" t="s">
        <v>1691</v>
      </c>
      <c r="G200" s="536" t="s">
        <v>223</v>
      </c>
      <c r="H200" s="537">
        <v>365</v>
      </c>
      <c r="I200" s="560"/>
      <c r="J200" s="356">
        <f t="shared" si="20"/>
        <v>0</v>
      </c>
      <c r="K200" s="535" t="s">
        <v>519</v>
      </c>
      <c r="L200" s="292"/>
      <c r="M200" s="561" t="s">
        <v>771</v>
      </c>
      <c r="N200" s="358" t="s">
        <v>2877</v>
      </c>
      <c r="P200" s="359">
        <f t="shared" si="21"/>
        <v>0</v>
      </c>
      <c r="Q200" s="359">
        <v>9.0000000000000006E-5</v>
      </c>
      <c r="R200" s="359">
        <f t="shared" si="22"/>
        <v>3.2850000000000004E-2</v>
      </c>
      <c r="S200" s="359">
        <v>0</v>
      </c>
      <c r="T200" s="359">
        <f t="shared" si="23"/>
        <v>0</v>
      </c>
      <c r="U200" s="382" t="s">
        <v>771</v>
      </c>
      <c r="AR200" s="361" t="s">
        <v>2222</v>
      </c>
      <c r="AT200" s="361" t="s">
        <v>516</v>
      </c>
      <c r="AU200" s="361" t="s">
        <v>47</v>
      </c>
      <c r="AY200" s="284" t="s">
        <v>2874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2222</v>
      </c>
      <c r="BM200" s="361" t="s">
        <v>4635</v>
      </c>
    </row>
    <row r="201" spans="2:65" s="291" customFormat="1" ht="37.9" customHeight="1" x14ac:dyDescent="0.2">
      <c r="B201" s="355"/>
      <c r="C201" s="533" t="s">
        <v>3879</v>
      </c>
      <c r="D201" s="533" t="s">
        <v>516</v>
      </c>
      <c r="E201" s="534" t="s">
        <v>1692</v>
      </c>
      <c r="F201" s="535" t="s">
        <v>1693</v>
      </c>
      <c r="G201" s="536" t="s">
        <v>223</v>
      </c>
      <c r="H201" s="537">
        <v>160</v>
      </c>
      <c r="I201" s="560"/>
      <c r="J201" s="356">
        <f t="shared" si="20"/>
        <v>0</v>
      </c>
      <c r="K201" s="535" t="s">
        <v>519</v>
      </c>
      <c r="L201" s="292"/>
      <c r="M201" s="561" t="s">
        <v>771</v>
      </c>
      <c r="N201" s="358" t="s">
        <v>2877</v>
      </c>
      <c r="P201" s="359">
        <f t="shared" si="21"/>
        <v>0</v>
      </c>
      <c r="Q201" s="359">
        <v>1.2E-4</v>
      </c>
      <c r="R201" s="359">
        <f t="shared" si="22"/>
        <v>1.9200000000000002E-2</v>
      </c>
      <c r="S201" s="359">
        <v>0</v>
      </c>
      <c r="T201" s="359">
        <f t="shared" si="23"/>
        <v>0</v>
      </c>
      <c r="U201" s="382" t="s">
        <v>771</v>
      </c>
      <c r="AR201" s="361" t="s">
        <v>2222</v>
      </c>
      <c r="AT201" s="361" t="s">
        <v>516</v>
      </c>
      <c r="AU201" s="361" t="s">
        <v>47</v>
      </c>
      <c r="AY201" s="284" t="s">
        <v>2874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2222</v>
      </c>
      <c r="BM201" s="361" t="s">
        <v>4636</v>
      </c>
    </row>
    <row r="202" spans="2:65" s="291" customFormat="1" ht="16.5" customHeight="1" x14ac:dyDescent="0.2">
      <c r="B202" s="355"/>
      <c r="C202" s="533" t="s">
        <v>55</v>
      </c>
      <c r="D202" s="533" t="s">
        <v>516</v>
      </c>
      <c r="E202" s="534" t="s">
        <v>529</v>
      </c>
      <c r="F202" s="535" t="s">
        <v>5111</v>
      </c>
      <c r="G202" s="536" t="s">
        <v>223</v>
      </c>
      <c r="H202" s="537">
        <v>810</v>
      </c>
      <c r="I202" s="560"/>
      <c r="J202" s="356">
        <f t="shared" si="20"/>
        <v>0</v>
      </c>
      <c r="K202" s="535" t="s">
        <v>519</v>
      </c>
      <c r="L202" s="292"/>
      <c r="M202" s="561" t="s">
        <v>771</v>
      </c>
      <c r="N202" s="358" t="s">
        <v>2877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51</v>
      </c>
      <c r="AT202" s="361" t="s">
        <v>516</v>
      </c>
      <c r="AU202" s="361" t="s">
        <v>47</v>
      </c>
      <c r="AY202" s="284" t="s">
        <v>2874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51</v>
      </c>
      <c r="BM202" s="361" t="s">
        <v>4573</v>
      </c>
    </row>
    <row r="203" spans="2:65" s="291" customFormat="1" ht="16.5" customHeight="1" x14ac:dyDescent="0.2">
      <c r="B203" s="355"/>
      <c r="C203" s="533" t="s">
        <v>3901</v>
      </c>
      <c r="D203" s="533" t="s">
        <v>516</v>
      </c>
      <c r="E203" s="534" t="s">
        <v>611</v>
      </c>
      <c r="F203" s="535" t="s">
        <v>1694</v>
      </c>
      <c r="G203" s="536" t="s">
        <v>99</v>
      </c>
      <c r="H203" s="537">
        <v>94</v>
      </c>
      <c r="I203" s="560"/>
      <c r="J203" s="356">
        <f t="shared" si="20"/>
        <v>0</v>
      </c>
      <c r="K203" s="535" t="s">
        <v>519</v>
      </c>
      <c r="L203" s="292"/>
      <c r="M203" s="561" t="s">
        <v>771</v>
      </c>
      <c r="N203" s="358" t="s">
        <v>2877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2222</v>
      </c>
      <c r="AT203" s="361" t="s">
        <v>516</v>
      </c>
      <c r="AU203" s="361" t="s">
        <v>47</v>
      </c>
      <c r="AY203" s="284" t="s">
        <v>2874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2222</v>
      </c>
      <c r="BM203" s="361" t="s">
        <v>4637</v>
      </c>
    </row>
    <row r="204" spans="2:65" s="291" customFormat="1" ht="24.4" customHeight="1" x14ac:dyDescent="0.2">
      <c r="B204" s="355"/>
      <c r="C204" s="533" t="s">
        <v>3756</v>
      </c>
      <c r="D204" s="533" t="s">
        <v>516</v>
      </c>
      <c r="E204" s="534" t="s">
        <v>613</v>
      </c>
      <c r="F204" s="535" t="s">
        <v>1695</v>
      </c>
      <c r="G204" s="536" t="s">
        <v>99</v>
      </c>
      <c r="H204" s="537">
        <v>1</v>
      </c>
      <c r="I204" s="560"/>
      <c r="J204" s="356">
        <f t="shared" si="20"/>
        <v>0</v>
      </c>
      <c r="K204" s="535" t="s">
        <v>519</v>
      </c>
      <c r="L204" s="292"/>
      <c r="M204" s="561" t="s">
        <v>771</v>
      </c>
      <c r="N204" s="358" t="s">
        <v>2877</v>
      </c>
      <c r="P204" s="359">
        <f t="shared" si="21"/>
        <v>0</v>
      </c>
      <c r="Q204" s="359">
        <v>0</v>
      </c>
      <c r="R204" s="359">
        <f t="shared" si="22"/>
        <v>0</v>
      </c>
      <c r="S204" s="359">
        <v>0</v>
      </c>
      <c r="T204" s="359">
        <f t="shared" si="23"/>
        <v>0</v>
      </c>
      <c r="U204" s="382" t="s">
        <v>771</v>
      </c>
      <c r="AR204" s="361" t="s">
        <v>2222</v>
      </c>
      <c r="AT204" s="361" t="s">
        <v>516</v>
      </c>
      <c r="AU204" s="361" t="s">
        <v>47</v>
      </c>
      <c r="AY204" s="284" t="s">
        <v>2874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2222</v>
      </c>
      <c r="BM204" s="361" t="s">
        <v>4638</v>
      </c>
    </row>
    <row r="205" spans="2:65" s="291" customFormat="1" ht="24.4" customHeight="1" x14ac:dyDescent="0.2">
      <c r="B205" s="355"/>
      <c r="C205" s="533" t="s">
        <v>5112</v>
      </c>
      <c r="D205" s="533" t="s">
        <v>516</v>
      </c>
      <c r="E205" s="534" t="s">
        <v>5011</v>
      </c>
      <c r="F205" s="535" t="s">
        <v>5012</v>
      </c>
      <c r="G205" s="536" t="s">
        <v>99</v>
      </c>
      <c r="H205" s="537">
        <v>13</v>
      </c>
      <c r="I205" s="560"/>
      <c r="J205" s="356">
        <f t="shared" si="20"/>
        <v>0</v>
      </c>
      <c r="K205" s="535" t="s">
        <v>771</v>
      </c>
      <c r="L205" s="292"/>
      <c r="M205" s="561" t="s">
        <v>771</v>
      </c>
      <c r="N205" s="358" t="s">
        <v>2877</v>
      </c>
      <c r="P205" s="359">
        <f t="shared" si="21"/>
        <v>0</v>
      </c>
      <c r="Q205" s="359">
        <v>0</v>
      </c>
      <c r="R205" s="359">
        <f t="shared" si="22"/>
        <v>0</v>
      </c>
      <c r="S205" s="359">
        <v>0</v>
      </c>
      <c r="T205" s="359">
        <f t="shared" si="23"/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2874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2222</v>
      </c>
      <c r="BM205" s="361" t="s">
        <v>5113</v>
      </c>
    </row>
    <row r="206" spans="2:65" s="291" customFormat="1" ht="16.5" customHeight="1" x14ac:dyDescent="0.2">
      <c r="B206" s="355"/>
      <c r="C206" s="533" t="s">
        <v>4639</v>
      </c>
      <c r="D206" s="533" t="s">
        <v>516</v>
      </c>
      <c r="E206" s="534" t="s">
        <v>617</v>
      </c>
      <c r="F206" s="535" t="s">
        <v>1696</v>
      </c>
      <c r="G206" s="536" t="s">
        <v>99</v>
      </c>
      <c r="H206" s="537">
        <v>17</v>
      </c>
      <c r="I206" s="560"/>
      <c r="J206" s="356">
        <f t="shared" si="20"/>
        <v>0</v>
      </c>
      <c r="K206" s="535" t="s">
        <v>619</v>
      </c>
      <c r="L206" s="292"/>
      <c r="M206" s="561" t="s">
        <v>771</v>
      </c>
      <c r="N206" s="358" t="s">
        <v>2877</v>
      </c>
      <c r="P206" s="359">
        <f t="shared" si="21"/>
        <v>0</v>
      </c>
      <c r="Q206" s="359">
        <v>7.6000000000000004E-4</v>
      </c>
      <c r="R206" s="359">
        <f t="shared" si="22"/>
        <v>1.2920000000000001E-2</v>
      </c>
      <c r="S206" s="359">
        <v>0</v>
      </c>
      <c r="T206" s="359">
        <f t="shared" si="23"/>
        <v>0</v>
      </c>
      <c r="U206" s="382" t="s">
        <v>771</v>
      </c>
      <c r="AR206" s="361" t="s">
        <v>2222</v>
      </c>
      <c r="AT206" s="361" t="s">
        <v>516</v>
      </c>
      <c r="AU206" s="361" t="s">
        <v>47</v>
      </c>
      <c r="AY206" s="284" t="s">
        <v>2874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2222</v>
      </c>
      <c r="BM206" s="361" t="s">
        <v>4640</v>
      </c>
    </row>
    <row r="207" spans="2:65" s="291" customFormat="1" ht="16.5" customHeight="1" x14ac:dyDescent="0.2">
      <c r="B207" s="355"/>
      <c r="C207" s="533" t="s">
        <v>4641</v>
      </c>
      <c r="D207" s="533" t="s">
        <v>516</v>
      </c>
      <c r="E207" s="534" t="s">
        <v>620</v>
      </c>
      <c r="F207" s="535" t="s">
        <v>1697</v>
      </c>
      <c r="G207" s="536" t="s">
        <v>99</v>
      </c>
      <c r="H207" s="537">
        <v>14</v>
      </c>
      <c r="I207" s="560"/>
      <c r="J207" s="356">
        <f t="shared" si="20"/>
        <v>0</v>
      </c>
      <c r="K207" s="535" t="s">
        <v>619</v>
      </c>
      <c r="L207" s="292"/>
      <c r="M207" s="561" t="s">
        <v>771</v>
      </c>
      <c r="N207" s="358" t="s">
        <v>2877</v>
      </c>
      <c r="P207" s="359">
        <f t="shared" si="21"/>
        <v>0</v>
      </c>
      <c r="Q207" s="359">
        <v>9.5E-4</v>
      </c>
      <c r="R207" s="359">
        <f t="shared" si="22"/>
        <v>1.3299999999999999E-2</v>
      </c>
      <c r="S207" s="359">
        <v>0</v>
      </c>
      <c r="T207" s="359">
        <f t="shared" si="23"/>
        <v>0</v>
      </c>
      <c r="U207" s="382" t="s">
        <v>771</v>
      </c>
      <c r="AR207" s="361" t="s">
        <v>2222</v>
      </c>
      <c r="AT207" s="361" t="s">
        <v>516</v>
      </c>
      <c r="AU207" s="361" t="s">
        <v>47</v>
      </c>
      <c r="AY207" s="284" t="s">
        <v>2874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2222</v>
      </c>
      <c r="BM207" s="361" t="s">
        <v>4642</v>
      </c>
    </row>
    <row r="208" spans="2:65" s="291" customFormat="1" ht="16.5" customHeight="1" x14ac:dyDescent="0.2">
      <c r="B208" s="355"/>
      <c r="C208" s="533" t="s">
        <v>4643</v>
      </c>
      <c r="D208" s="533" t="s">
        <v>516</v>
      </c>
      <c r="E208" s="534" t="s">
        <v>621</v>
      </c>
      <c r="F208" s="535" t="s">
        <v>1698</v>
      </c>
      <c r="G208" s="536" t="s">
        <v>99</v>
      </c>
      <c r="H208" s="537">
        <v>4</v>
      </c>
      <c r="I208" s="560"/>
      <c r="J208" s="356">
        <f t="shared" si="20"/>
        <v>0</v>
      </c>
      <c r="K208" s="535" t="s">
        <v>619</v>
      </c>
      <c r="L208" s="292"/>
      <c r="M208" s="561" t="s">
        <v>771</v>
      </c>
      <c r="N208" s="358" t="s">
        <v>2877</v>
      </c>
      <c r="P208" s="359">
        <f t="shared" si="21"/>
        <v>0</v>
      </c>
      <c r="Q208" s="359">
        <v>1.3600000000000001E-3</v>
      </c>
      <c r="R208" s="359">
        <f t="shared" si="22"/>
        <v>5.4400000000000004E-3</v>
      </c>
      <c r="S208" s="359">
        <v>0</v>
      </c>
      <c r="T208" s="359">
        <f t="shared" si="23"/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2874</v>
      </c>
      <c r="BE208" s="362">
        <f t="shared" si="24"/>
        <v>0</v>
      </c>
      <c r="BF208" s="362">
        <f t="shared" si="25"/>
        <v>0</v>
      </c>
      <c r="BG208" s="362">
        <f t="shared" si="26"/>
        <v>0</v>
      </c>
      <c r="BH208" s="362">
        <f t="shared" si="27"/>
        <v>0</v>
      </c>
      <c r="BI208" s="362">
        <f t="shared" si="28"/>
        <v>0</v>
      </c>
      <c r="BJ208" s="284" t="s">
        <v>45</v>
      </c>
      <c r="BK208" s="362">
        <f t="shared" si="29"/>
        <v>0</v>
      </c>
      <c r="BL208" s="284" t="s">
        <v>2222</v>
      </c>
      <c r="BM208" s="361" t="s">
        <v>4644</v>
      </c>
    </row>
    <row r="209" spans="2:65" s="291" customFormat="1" ht="16.5" customHeight="1" x14ac:dyDescent="0.2">
      <c r="B209" s="355"/>
      <c r="C209" s="533" t="s">
        <v>4645</v>
      </c>
      <c r="D209" s="533" t="s">
        <v>516</v>
      </c>
      <c r="E209" s="534" t="s">
        <v>3850</v>
      </c>
      <c r="F209" s="535" t="s">
        <v>4183</v>
      </c>
      <c r="G209" s="536" t="s">
        <v>99</v>
      </c>
      <c r="H209" s="537">
        <v>2</v>
      </c>
      <c r="I209" s="560"/>
      <c r="J209" s="356">
        <f t="shared" si="20"/>
        <v>0</v>
      </c>
      <c r="K209" s="535" t="s">
        <v>619</v>
      </c>
      <c r="L209" s="292"/>
      <c r="M209" s="561" t="s">
        <v>771</v>
      </c>
      <c r="N209" s="358" t="s">
        <v>2877</v>
      </c>
      <c r="P209" s="359">
        <f t="shared" si="21"/>
        <v>0</v>
      </c>
      <c r="Q209" s="359">
        <v>1.8799999999999999E-3</v>
      </c>
      <c r="R209" s="359">
        <f t="shared" si="22"/>
        <v>3.7599999999999999E-3</v>
      </c>
      <c r="S209" s="359">
        <v>0</v>
      </c>
      <c r="T209" s="359">
        <f t="shared" si="23"/>
        <v>0</v>
      </c>
      <c r="U209" s="382" t="s">
        <v>771</v>
      </c>
      <c r="AR209" s="361" t="s">
        <v>2222</v>
      </c>
      <c r="AT209" s="361" t="s">
        <v>516</v>
      </c>
      <c r="AU209" s="361" t="s">
        <v>47</v>
      </c>
      <c r="AY209" s="284" t="s">
        <v>2874</v>
      </c>
      <c r="BE209" s="362">
        <f t="shared" si="24"/>
        <v>0</v>
      </c>
      <c r="BF209" s="362">
        <f t="shared" si="25"/>
        <v>0</v>
      </c>
      <c r="BG209" s="362">
        <f t="shared" si="26"/>
        <v>0</v>
      </c>
      <c r="BH209" s="362">
        <f t="shared" si="27"/>
        <v>0</v>
      </c>
      <c r="BI209" s="362">
        <f t="shared" si="28"/>
        <v>0</v>
      </c>
      <c r="BJ209" s="284" t="s">
        <v>45</v>
      </c>
      <c r="BK209" s="362">
        <f t="shared" si="29"/>
        <v>0</v>
      </c>
      <c r="BL209" s="284" t="s">
        <v>2222</v>
      </c>
      <c r="BM209" s="361" t="s">
        <v>4646</v>
      </c>
    </row>
    <row r="210" spans="2:65" s="291" customFormat="1" ht="16.5" customHeight="1" x14ac:dyDescent="0.2">
      <c r="B210" s="355"/>
      <c r="C210" s="533" t="s">
        <v>4647</v>
      </c>
      <c r="D210" s="533" t="s">
        <v>516</v>
      </c>
      <c r="E210" s="534" t="s">
        <v>4185</v>
      </c>
      <c r="F210" s="535" t="s">
        <v>4186</v>
      </c>
      <c r="G210" s="536" t="s">
        <v>99</v>
      </c>
      <c r="H210" s="537">
        <v>2</v>
      </c>
      <c r="I210" s="560"/>
      <c r="J210" s="356">
        <f t="shared" si="20"/>
        <v>0</v>
      </c>
      <c r="K210" s="535" t="s">
        <v>619</v>
      </c>
      <c r="L210" s="292"/>
      <c r="M210" s="561" t="s">
        <v>771</v>
      </c>
      <c r="N210" s="358" t="s">
        <v>2877</v>
      </c>
      <c r="P210" s="359">
        <f t="shared" si="21"/>
        <v>0</v>
      </c>
      <c r="Q210" s="359">
        <v>2.2799999999999999E-3</v>
      </c>
      <c r="R210" s="359">
        <f t="shared" si="22"/>
        <v>4.5599999999999998E-3</v>
      </c>
      <c r="S210" s="359">
        <v>0</v>
      </c>
      <c r="T210" s="359">
        <f t="shared" si="23"/>
        <v>0</v>
      </c>
      <c r="U210" s="382" t="s">
        <v>771</v>
      </c>
      <c r="AR210" s="361" t="s">
        <v>2222</v>
      </c>
      <c r="AT210" s="361" t="s">
        <v>516</v>
      </c>
      <c r="AU210" s="361" t="s">
        <v>47</v>
      </c>
      <c r="AY210" s="284" t="s">
        <v>2874</v>
      </c>
      <c r="BE210" s="362">
        <f t="shared" si="24"/>
        <v>0</v>
      </c>
      <c r="BF210" s="362">
        <f t="shared" si="25"/>
        <v>0</v>
      </c>
      <c r="BG210" s="362">
        <f t="shared" si="26"/>
        <v>0</v>
      </c>
      <c r="BH210" s="362">
        <f t="shared" si="27"/>
        <v>0</v>
      </c>
      <c r="BI210" s="362">
        <f t="shared" si="28"/>
        <v>0</v>
      </c>
      <c r="BJ210" s="284" t="s">
        <v>45</v>
      </c>
      <c r="BK210" s="362">
        <f t="shared" si="29"/>
        <v>0</v>
      </c>
      <c r="BL210" s="284" t="s">
        <v>2222</v>
      </c>
      <c r="BM210" s="361" t="s">
        <v>4648</v>
      </c>
    </row>
    <row r="211" spans="2:65" s="291" customFormat="1" ht="24.4" customHeight="1" x14ac:dyDescent="0.2">
      <c r="B211" s="355"/>
      <c r="C211" s="533" t="s">
        <v>3758</v>
      </c>
      <c r="D211" s="533" t="s">
        <v>516</v>
      </c>
      <c r="E211" s="534" t="s">
        <v>623</v>
      </c>
      <c r="F211" s="535" t="s">
        <v>1699</v>
      </c>
      <c r="G211" s="536" t="s">
        <v>150</v>
      </c>
      <c r="H211" s="537">
        <v>1.4610000000000001</v>
      </c>
      <c r="I211" s="560"/>
      <c r="J211" s="356">
        <f t="shared" si="20"/>
        <v>0</v>
      </c>
      <c r="K211" s="535" t="s">
        <v>519</v>
      </c>
      <c r="L211" s="292"/>
      <c r="M211" s="561" t="s">
        <v>771</v>
      </c>
      <c r="N211" s="358" t="s">
        <v>2877</v>
      </c>
      <c r="P211" s="359">
        <f t="shared" si="21"/>
        <v>0</v>
      </c>
      <c r="Q211" s="359">
        <v>0</v>
      </c>
      <c r="R211" s="359">
        <f t="shared" si="22"/>
        <v>0</v>
      </c>
      <c r="S211" s="359">
        <v>0</v>
      </c>
      <c r="T211" s="359">
        <f t="shared" si="23"/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2874</v>
      </c>
      <c r="BE211" s="362">
        <f t="shared" si="24"/>
        <v>0</v>
      </c>
      <c r="BF211" s="362">
        <f t="shared" si="25"/>
        <v>0</v>
      </c>
      <c r="BG211" s="362">
        <f t="shared" si="26"/>
        <v>0</v>
      </c>
      <c r="BH211" s="362">
        <f t="shared" si="27"/>
        <v>0</v>
      </c>
      <c r="BI211" s="362">
        <f t="shared" si="28"/>
        <v>0</v>
      </c>
      <c r="BJ211" s="284" t="s">
        <v>45</v>
      </c>
      <c r="BK211" s="362">
        <f t="shared" si="29"/>
        <v>0</v>
      </c>
      <c r="BL211" s="284" t="s">
        <v>2222</v>
      </c>
      <c r="BM211" s="361" t="s">
        <v>4649</v>
      </c>
    </row>
    <row r="212" spans="2:65" s="343" customFormat="1" ht="22.9" customHeight="1" x14ac:dyDescent="0.2">
      <c r="B212" s="344"/>
      <c r="D212" s="345" t="s">
        <v>514</v>
      </c>
      <c r="E212" s="353" t="s">
        <v>625</v>
      </c>
      <c r="F212" s="353" t="s">
        <v>626</v>
      </c>
      <c r="I212" s="468"/>
      <c r="J212" s="354">
        <f>BK212</f>
        <v>0</v>
      </c>
      <c r="L212" s="344"/>
      <c r="M212" s="348"/>
      <c r="P212" s="349">
        <f>SUM(P213:P243)</f>
        <v>0</v>
      </c>
      <c r="R212" s="349">
        <f>SUM(R213:R243)</f>
        <v>0.79850999999999994</v>
      </c>
      <c r="T212" s="349">
        <f>SUM(T213:T243)</f>
        <v>0.50270999999999999</v>
      </c>
      <c r="U212" s="380"/>
      <c r="AR212" s="345" t="s">
        <v>47</v>
      </c>
      <c r="AT212" s="351" t="s">
        <v>514</v>
      </c>
      <c r="AU212" s="351" t="s">
        <v>45</v>
      </c>
      <c r="AY212" s="345" t="s">
        <v>2874</v>
      </c>
      <c r="BK212" s="352">
        <f>SUM(BK213:BK243)</f>
        <v>0</v>
      </c>
    </row>
    <row r="213" spans="2:65" s="291" customFormat="1" ht="16.5" customHeight="1" x14ac:dyDescent="0.2">
      <c r="B213" s="355"/>
      <c r="C213" s="533" t="s">
        <v>3760</v>
      </c>
      <c r="D213" s="533" t="s">
        <v>516</v>
      </c>
      <c r="E213" s="534" t="s">
        <v>627</v>
      </c>
      <c r="F213" s="535" t="s">
        <v>628</v>
      </c>
      <c r="G213" s="536" t="s">
        <v>303</v>
      </c>
      <c r="H213" s="537">
        <v>12</v>
      </c>
      <c r="I213" s="560"/>
      <c r="J213" s="356">
        <f t="shared" ref="J213:J243" si="30">ROUND(I213*H213,2)</f>
        <v>0</v>
      </c>
      <c r="K213" s="535" t="s">
        <v>771</v>
      </c>
      <c r="L213" s="292"/>
      <c r="M213" s="561" t="s">
        <v>771</v>
      </c>
      <c r="N213" s="358" t="s">
        <v>2877</v>
      </c>
      <c r="P213" s="359">
        <f t="shared" ref="P213:P243" si="31">O213*H213</f>
        <v>0</v>
      </c>
      <c r="Q213" s="359">
        <v>0</v>
      </c>
      <c r="R213" s="359">
        <f t="shared" ref="R213:R243" si="32">Q213*H213</f>
        <v>0</v>
      </c>
      <c r="S213" s="359">
        <v>0</v>
      </c>
      <c r="T213" s="359">
        <f t="shared" ref="T213:T243" si="33">S213*H213</f>
        <v>0</v>
      </c>
      <c r="U213" s="382" t="s">
        <v>771</v>
      </c>
      <c r="AR213" s="361" t="s">
        <v>2222</v>
      </c>
      <c r="AT213" s="361" t="s">
        <v>516</v>
      </c>
      <c r="AU213" s="361" t="s">
        <v>47</v>
      </c>
      <c r="AY213" s="284" t="s">
        <v>2874</v>
      </c>
      <c r="BE213" s="362">
        <f t="shared" ref="BE213:BE243" si="34">IF(N213="základní",J213,0)</f>
        <v>0</v>
      </c>
      <c r="BF213" s="362">
        <f t="shared" ref="BF213:BF243" si="35">IF(N213="snížená",J213,0)</f>
        <v>0</v>
      </c>
      <c r="BG213" s="362">
        <f t="shared" ref="BG213:BG243" si="36">IF(N213="zákl. přenesená",J213,0)</f>
        <v>0</v>
      </c>
      <c r="BH213" s="362">
        <f t="shared" ref="BH213:BH243" si="37">IF(N213="sníž. přenesená",J213,0)</f>
        <v>0</v>
      </c>
      <c r="BI213" s="362">
        <f t="shared" ref="BI213:BI243" si="38">IF(N213="nulová",J213,0)</f>
        <v>0</v>
      </c>
      <c r="BJ213" s="284" t="s">
        <v>45</v>
      </c>
      <c r="BK213" s="362">
        <f t="shared" ref="BK213:BK243" si="39">ROUND(I213*H213,2)</f>
        <v>0</v>
      </c>
      <c r="BL213" s="284" t="s">
        <v>2222</v>
      </c>
      <c r="BM213" s="361" t="s">
        <v>4650</v>
      </c>
    </row>
    <row r="214" spans="2:65" s="291" customFormat="1" ht="24.4" customHeight="1" x14ac:dyDescent="0.2">
      <c r="B214" s="355"/>
      <c r="C214" s="533" t="s">
        <v>3762</v>
      </c>
      <c r="D214" s="533" t="s">
        <v>516</v>
      </c>
      <c r="E214" s="534" t="s">
        <v>629</v>
      </c>
      <c r="F214" s="535" t="s">
        <v>630</v>
      </c>
      <c r="G214" s="536" t="s">
        <v>303</v>
      </c>
      <c r="H214" s="537">
        <v>2</v>
      </c>
      <c r="I214" s="560"/>
      <c r="J214" s="356">
        <f t="shared" si="30"/>
        <v>0</v>
      </c>
      <c r="K214" s="535" t="s">
        <v>771</v>
      </c>
      <c r="L214" s="292"/>
      <c r="M214" s="561" t="s">
        <v>771</v>
      </c>
      <c r="N214" s="358" t="s">
        <v>2877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0</v>
      </c>
      <c r="T214" s="359">
        <f t="shared" si="33"/>
        <v>0</v>
      </c>
      <c r="U214" s="382" t="s">
        <v>771</v>
      </c>
      <c r="AR214" s="361" t="s">
        <v>2222</v>
      </c>
      <c r="AT214" s="361" t="s">
        <v>516</v>
      </c>
      <c r="AU214" s="361" t="s">
        <v>47</v>
      </c>
      <c r="AY214" s="284" t="s">
        <v>2874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2222</v>
      </c>
      <c r="BM214" s="361" t="s">
        <v>4651</v>
      </c>
    </row>
    <row r="215" spans="2:65" s="291" customFormat="1" ht="16.5" customHeight="1" x14ac:dyDescent="0.2">
      <c r="B215" s="355"/>
      <c r="C215" s="533" t="s">
        <v>4007</v>
      </c>
      <c r="D215" s="533" t="s">
        <v>516</v>
      </c>
      <c r="E215" s="534" t="s">
        <v>631</v>
      </c>
      <c r="F215" s="535" t="s">
        <v>1702</v>
      </c>
      <c r="G215" s="536" t="s">
        <v>97</v>
      </c>
      <c r="H215" s="537">
        <v>5</v>
      </c>
      <c r="I215" s="560"/>
      <c r="J215" s="356">
        <f t="shared" si="30"/>
        <v>0</v>
      </c>
      <c r="K215" s="535" t="s">
        <v>519</v>
      </c>
      <c r="L215" s="292"/>
      <c r="M215" s="561" t="s">
        <v>771</v>
      </c>
      <c r="N215" s="358" t="s">
        <v>2877</v>
      </c>
      <c r="P215" s="359">
        <f t="shared" si="31"/>
        <v>0</v>
      </c>
      <c r="Q215" s="359">
        <v>0</v>
      </c>
      <c r="R215" s="359">
        <f t="shared" si="32"/>
        <v>0</v>
      </c>
      <c r="S215" s="359">
        <v>1.933E-2</v>
      </c>
      <c r="T215" s="359">
        <f t="shared" si="33"/>
        <v>9.665E-2</v>
      </c>
      <c r="U215" s="382" t="s">
        <v>771</v>
      </c>
      <c r="AR215" s="361" t="s">
        <v>2222</v>
      </c>
      <c r="AT215" s="361" t="s">
        <v>516</v>
      </c>
      <c r="AU215" s="361" t="s">
        <v>47</v>
      </c>
      <c r="AY215" s="284" t="s">
        <v>2874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2222</v>
      </c>
      <c r="BM215" s="361" t="s">
        <v>4652</v>
      </c>
    </row>
    <row r="216" spans="2:65" s="291" customFormat="1" ht="21.75" customHeight="1" x14ac:dyDescent="0.2">
      <c r="B216" s="355"/>
      <c r="C216" s="533" t="s">
        <v>3766</v>
      </c>
      <c r="D216" s="533" t="s">
        <v>516</v>
      </c>
      <c r="E216" s="534" t="s">
        <v>633</v>
      </c>
      <c r="F216" s="535" t="s">
        <v>1703</v>
      </c>
      <c r="G216" s="536" t="s">
        <v>99</v>
      </c>
      <c r="H216" s="537">
        <v>5</v>
      </c>
      <c r="I216" s="560"/>
      <c r="J216" s="356">
        <f t="shared" si="30"/>
        <v>0</v>
      </c>
      <c r="K216" s="535" t="s">
        <v>519</v>
      </c>
      <c r="L216" s="292"/>
      <c r="M216" s="561" t="s">
        <v>771</v>
      </c>
      <c r="N216" s="358" t="s">
        <v>2877</v>
      </c>
      <c r="P216" s="359">
        <f t="shared" si="31"/>
        <v>0</v>
      </c>
      <c r="Q216" s="359">
        <v>1.1900000000000001E-3</v>
      </c>
      <c r="R216" s="359">
        <f t="shared" si="32"/>
        <v>5.9500000000000004E-3</v>
      </c>
      <c r="S216" s="359">
        <v>0</v>
      </c>
      <c r="T216" s="359">
        <f t="shared" si="33"/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2874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2222</v>
      </c>
      <c r="BM216" s="361" t="s">
        <v>4653</v>
      </c>
    </row>
    <row r="217" spans="2:65" s="291" customFormat="1" ht="24.4" customHeight="1" x14ac:dyDescent="0.2">
      <c r="B217" s="355"/>
      <c r="C217" s="538" t="s">
        <v>3768</v>
      </c>
      <c r="D217" s="538" t="s">
        <v>550</v>
      </c>
      <c r="E217" s="539" t="s">
        <v>635</v>
      </c>
      <c r="F217" s="540" t="s">
        <v>636</v>
      </c>
      <c r="G217" s="541" t="s">
        <v>99</v>
      </c>
      <c r="H217" s="542">
        <v>2</v>
      </c>
      <c r="I217" s="563"/>
      <c r="J217" s="365">
        <f t="shared" si="30"/>
        <v>0</v>
      </c>
      <c r="K217" s="540" t="s">
        <v>519</v>
      </c>
      <c r="L217" s="366"/>
      <c r="M217" s="564" t="s">
        <v>771</v>
      </c>
      <c r="N217" s="368" t="s">
        <v>2877</v>
      </c>
      <c r="P217" s="359">
        <f t="shared" si="31"/>
        <v>0</v>
      </c>
      <c r="Q217" s="359">
        <v>2.1899999999999999E-2</v>
      </c>
      <c r="R217" s="359">
        <f t="shared" si="32"/>
        <v>4.3799999999999999E-2</v>
      </c>
      <c r="S217" s="359">
        <v>0</v>
      </c>
      <c r="T217" s="359">
        <f t="shared" si="33"/>
        <v>0</v>
      </c>
      <c r="U217" s="382" t="s">
        <v>771</v>
      </c>
      <c r="AR217" s="361" t="s">
        <v>2918</v>
      </c>
      <c r="AT217" s="361" t="s">
        <v>550</v>
      </c>
      <c r="AU217" s="361" t="s">
        <v>47</v>
      </c>
      <c r="AY217" s="284" t="s">
        <v>2874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2222</v>
      </c>
      <c r="BM217" s="361" t="s">
        <v>4654</v>
      </c>
    </row>
    <row r="218" spans="2:65" s="291" customFormat="1" ht="24.4" customHeight="1" x14ac:dyDescent="0.2">
      <c r="B218" s="355"/>
      <c r="C218" s="538" t="s">
        <v>3987</v>
      </c>
      <c r="D218" s="538" t="s">
        <v>550</v>
      </c>
      <c r="E218" s="539" t="s">
        <v>637</v>
      </c>
      <c r="F218" s="540" t="s">
        <v>638</v>
      </c>
      <c r="G218" s="541" t="s">
        <v>99</v>
      </c>
      <c r="H218" s="542">
        <v>3</v>
      </c>
      <c r="I218" s="563"/>
      <c r="J218" s="365">
        <f t="shared" si="30"/>
        <v>0</v>
      </c>
      <c r="K218" s="540" t="s">
        <v>519</v>
      </c>
      <c r="L218" s="366"/>
      <c r="M218" s="564" t="s">
        <v>771</v>
      </c>
      <c r="N218" s="368" t="s">
        <v>2877</v>
      </c>
      <c r="P218" s="359">
        <f t="shared" si="31"/>
        <v>0</v>
      </c>
      <c r="Q218" s="359">
        <v>1.4999999999999999E-2</v>
      </c>
      <c r="R218" s="359">
        <f t="shared" si="32"/>
        <v>4.4999999999999998E-2</v>
      </c>
      <c r="S218" s="359">
        <v>0</v>
      </c>
      <c r="T218" s="359">
        <f t="shared" si="33"/>
        <v>0</v>
      </c>
      <c r="U218" s="382" t="s">
        <v>771</v>
      </c>
      <c r="AR218" s="361" t="s">
        <v>2918</v>
      </c>
      <c r="AT218" s="361" t="s">
        <v>550</v>
      </c>
      <c r="AU218" s="361" t="s">
        <v>47</v>
      </c>
      <c r="AY218" s="284" t="s">
        <v>2874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2222</v>
      </c>
      <c r="BM218" s="361" t="s">
        <v>4655</v>
      </c>
    </row>
    <row r="219" spans="2:65" s="291" customFormat="1" ht="16.5" customHeight="1" x14ac:dyDescent="0.2">
      <c r="B219" s="355"/>
      <c r="C219" s="533" t="s">
        <v>3990</v>
      </c>
      <c r="D219" s="533" t="s">
        <v>516</v>
      </c>
      <c r="E219" s="534" t="s">
        <v>639</v>
      </c>
      <c r="F219" s="535" t="s">
        <v>1704</v>
      </c>
      <c r="G219" s="536" t="s">
        <v>99</v>
      </c>
      <c r="H219" s="537">
        <v>5</v>
      </c>
      <c r="I219" s="560"/>
      <c r="J219" s="356">
        <f t="shared" si="30"/>
        <v>0</v>
      </c>
      <c r="K219" s="535" t="s">
        <v>519</v>
      </c>
      <c r="L219" s="292"/>
      <c r="M219" s="561" t="s">
        <v>771</v>
      </c>
      <c r="N219" s="358" t="s">
        <v>2877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0</v>
      </c>
      <c r="T219" s="359">
        <f t="shared" si="33"/>
        <v>0</v>
      </c>
      <c r="U219" s="382" t="s">
        <v>771</v>
      </c>
      <c r="AR219" s="361" t="s">
        <v>2222</v>
      </c>
      <c r="AT219" s="361" t="s">
        <v>516</v>
      </c>
      <c r="AU219" s="361" t="s">
        <v>47</v>
      </c>
      <c r="AY219" s="284" t="s">
        <v>2874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2222</v>
      </c>
      <c r="BM219" s="361" t="s">
        <v>4656</v>
      </c>
    </row>
    <row r="220" spans="2:65" s="291" customFormat="1" ht="16.5" customHeight="1" x14ac:dyDescent="0.2">
      <c r="B220" s="355"/>
      <c r="C220" s="538" t="s">
        <v>3770</v>
      </c>
      <c r="D220" s="538" t="s">
        <v>550</v>
      </c>
      <c r="E220" s="539" t="s">
        <v>641</v>
      </c>
      <c r="F220" s="540" t="s">
        <v>642</v>
      </c>
      <c r="G220" s="541" t="s">
        <v>99</v>
      </c>
      <c r="H220" s="542">
        <v>5</v>
      </c>
      <c r="I220" s="563"/>
      <c r="J220" s="365">
        <f t="shared" si="30"/>
        <v>0</v>
      </c>
      <c r="K220" s="540" t="s">
        <v>519</v>
      </c>
      <c r="L220" s="366"/>
      <c r="M220" s="564" t="s">
        <v>771</v>
      </c>
      <c r="N220" s="368" t="s">
        <v>2877</v>
      </c>
      <c r="P220" s="359">
        <f t="shared" si="31"/>
        <v>0</v>
      </c>
      <c r="Q220" s="359">
        <v>1.2800000000000001E-3</v>
      </c>
      <c r="R220" s="359">
        <f t="shared" si="32"/>
        <v>6.4000000000000003E-3</v>
      </c>
      <c r="S220" s="359">
        <v>0</v>
      </c>
      <c r="T220" s="359">
        <f t="shared" si="33"/>
        <v>0</v>
      </c>
      <c r="U220" s="382" t="s">
        <v>771</v>
      </c>
      <c r="AR220" s="361" t="s">
        <v>2918</v>
      </c>
      <c r="AT220" s="361" t="s">
        <v>550</v>
      </c>
      <c r="AU220" s="361" t="s">
        <v>47</v>
      </c>
      <c r="AY220" s="284" t="s">
        <v>2874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2222</v>
      </c>
      <c r="BM220" s="361" t="s">
        <v>4657</v>
      </c>
    </row>
    <row r="221" spans="2:65" s="291" customFormat="1" ht="24.4" customHeight="1" x14ac:dyDescent="0.2">
      <c r="B221" s="355"/>
      <c r="C221" s="533" t="s">
        <v>3939</v>
      </c>
      <c r="D221" s="533" t="s">
        <v>516</v>
      </c>
      <c r="E221" s="534" t="s">
        <v>643</v>
      </c>
      <c r="F221" s="535" t="s">
        <v>1705</v>
      </c>
      <c r="G221" s="536" t="s">
        <v>97</v>
      </c>
      <c r="H221" s="537">
        <v>7</v>
      </c>
      <c r="I221" s="560"/>
      <c r="J221" s="356">
        <f t="shared" si="30"/>
        <v>0</v>
      </c>
      <c r="K221" s="535" t="s">
        <v>519</v>
      </c>
      <c r="L221" s="292"/>
      <c r="M221" s="561" t="s">
        <v>771</v>
      </c>
      <c r="N221" s="358" t="s">
        <v>2877</v>
      </c>
      <c r="P221" s="359">
        <f t="shared" si="31"/>
        <v>0</v>
      </c>
      <c r="Q221" s="359">
        <v>1.6080000000000001E-2</v>
      </c>
      <c r="R221" s="359">
        <f t="shared" si="32"/>
        <v>0.11256000000000001</v>
      </c>
      <c r="S221" s="359">
        <v>0</v>
      </c>
      <c r="T221" s="359">
        <f t="shared" si="33"/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2874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2222</v>
      </c>
      <c r="BM221" s="361" t="s">
        <v>4658</v>
      </c>
    </row>
    <row r="222" spans="2:65" s="291" customFormat="1" ht="24.4" customHeight="1" x14ac:dyDescent="0.2">
      <c r="B222" s="355"/>
      <c r="C222" s="533" t="s">
        <v>4062</v>
      </c>
      <c r="D222" s="533" t="s">
        <v>516</v>
      </c>
      <c r="E222" s="534" t="s">
        <v>2026</v>
      </c>
      <c r="F222" s="535" t="s">
        <v>2027</v>
      </c>
      <c r="G222" s="536" t="s">
        <v>97</v>
      </c>
      <c r="H222" s="537">
        <v>4</v>
      </c>
      <c r="I222" s="560"/>
      <c r="J222" s="356">
        <f t="shared" si="30"/>
        <v>0</v>
      </c>
      <c r="K222" s="535" t="s">
        <v>619</v>
      </c>
      <c r="L222" s="292"/>
      <c r="M222" s="561" t="s">
        <v>771</v>
      </c>
      <c r="N222" s="358" t="s">
        <v>2877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1.72E-2</v>
      </c>
      <c r="T222" s="359">
        <f t="shared" si="33"/>
        <v>6.88E-2</v>
      </c>
      <c r="U222" s="382" t="s">
        <v>771</v>
      </c>
      <c r="AR222" s="361" t="s">
        <v>2222</v>
      </c>
      <c r="AT222" s="361" t="s">
        <v>516</v>
      </c>
      <c r="AU222" s="361" t="s">
        <v>47</v>
      </c>
      <c r="AY222" s="284" t="s">
        <v>2874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2222</v>
      </c>
      <c r="BM222" s="361" t="s">
        <v>4659</v>
      </c>
    </row>
    <row r="223" spans="2:65" s="291" customFormat="1" ht="16.5" customHeight="1" x14ac:dyDescent="0.2">
      <c r="B223" s="355"/>
      <c r="C223" s="533" t="s">
        <v>3772</v>
      </c>
      <c r="D223" s="533" t="s">
        <v>516</v>
      </c>
      <c r="E223" s="534" t="s">
        <v>645</v>
      </c>
      <c r="F223" s="535" t="s">
        <v>1706</v>
      </c>
      <c r="G223" s="536" t="s">
        <v>97</v>
      </c>
      <c r="H223" s="537">
        <v>6</v>
      </c>
      <c r="I223" s="560"/>
      <c r="J223" s="356">
        <f t="shared" si="30"/>
        <v>0</v>
      </c>
      <c r="K223" s="535" t="s">
        <v>519</v>
      </c>
      <c r="L223" s="292"/>
      <c r="M223" s="561" t="s">
        <v>771</v>
      </c>
      <c r="N223" s="358" t="s">
        <v>2877</v>
      </c>
      <c r="P223" s="359">
        <f t="shared" si="31"/>
        <v>0</v>
      </c>
      <c r="Q223" s="359">
        <v>0</v>
      </c>
      <c r="R223" s="359">
        <f t="shared" si="32"/>
        <v>0</v>
      </c>
      <c r="S223" s="359">
        <v>1.9460000000000002E-2</v>
      </c>
      <c r="T223" s="359">
        <f t="shared" si="33"/>
        <v>0.11676</v>
      </c>
      <c r="U223" s="382" t="s">
        <v>771</v>
      </c>
      <c r="AR223" s="361" t="s">
        <v>2222</v>
      </c>
      <c r="AT223" s="361" t="s">
        <v>516</v>
      </c>
      <c r="AU223" s="361" t="s">
        <v>47</v>
      </c>
      <c r="AY223" s="284" t="s">
        <v>2874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2222</v>
      </c>
      <c r="BM223" s="361" t="s">
        <v>4660</v>
      </c>
    </row>
    <row r="224" spans="2:65" s="291" customFormat="1" ht="24.4" customHeight="1" x14ac:dyDescent="0.2">
      <c r="B224" s="355"/>
      <c r="C224" s="533" t="s">
        <v>3969</v>
      </c>
      <c r="D224" s="533" t="s">
        <v>516</v>
      </c>
      <c r="E224" s="534" t="s">
        <v>647</v>
      </c>
      <c r="F224" s="535" t="s">
        <v>1707</v>
      </c>
      <c r="G224" s="536" t="s">
        <v>97</v>
      </c>
      <c r="H224" s="537">
        <v>22</v>
      </c>
      <c r="I224" s="560"/>
      <c r="J224" s="356">
        <f t="shared" si="30"/>
        <v>0</v>
      </c>
      <c r="K224" s="535" t="s">
        <v>519</v>
      </c>
      <c r="L224" s="292"/>
      <c r="M224" s="561" t="s">
        <v>771</v>
      </c>
      <c r="N224" s="358" t="s">
        <v>2877</v>
      </c>
      <c r="P224" s="359">
        <f t="shared" si="31"/>
        <v>0</v>
      </c>
      <c r="Q224" s="359">
        <v>1.4970000000000001E-2</v>
      </c>
      <c r="R224" s="359">
        <f t="shared" si="32"/>
        <v>0.32934000000000002</v>
      </c>
      <c r="S224" s="359">
        <v>0</v>
      </c>
      <c r="T224" s="359">
        <f t="shared" si="33"/>
        <v>0</v>
      </c>
      <c r="U224" s="382" t="s">
        <v>771</v>
      </c>
      <c r="AR224" s="361" t="s">
        <v>2222</v>
      </c>
      <c r="AT224" s="361" t="s">
        <v>516</v>
      </c>
      <c r="AU224" s="361" t="s">
        <v>47</v>
      </c>
      <c r="AY224" s="284" t="s">
        <v>2874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2222</v>
      </c>
      <c r="BM224" s="361" t="s">
        <v>4661</v>
      </c>
    </row>
    <row r="225" spans="2:65" s="291" customFormat="1" ht="24.4" customHeight="1" x14ac:dyDescent="0.2">
      <c r="B225" s="355"/>
      <c r="C225" s="533" t="s">
        <v>3779</v>
      </c>
      <c r="D225" s="533" t="s">
        <v>516</v>
      </c>
      <c r="E225" s="534" t="s">
        <v>649</v>
      </c>
      <c r="F225" s="535" t="s">
        <v>1708</v>
      </c>
      <c r="G225" s="536" t="s">
        <v>97</v>
      </c>
      <c r="H225" s="537">
        <v>2</v>
      </c>
      <c r="I225" s="560"/>
      <c r="J225" s="356">
        <f t="shared" si="30"/>
        <v>0</v>
      </c>
      <c r="K225" s="535" t="s">
        <v>519</v>
      </c>
      <c r="L225" s="292"/>
      <c r="M225" s="561" t="s">
        <v>771</v>
      </c>
      <c r="N225" s="358" t="s">
        <v>2877</v>
      </c>
      <c r="P225" s="359">
        <f t="shared" si="31"/>
        <v>0</v>
      </c>
      <c r="Q225" s="359">
        <v>1.797E-2</v>
      </c>
      <c r="R225" s="359">
        <f t="shared" si="32"/>
        <v>3.594E-2</v>
      </c>
      <c r="S225" s="359">
        <v>0</v>
      </c>
      <c r="T225" s="359">
        <f t="shared" si="33"/>
        <v>0</v>
      </c>
      <c r="U225" s="382" t="s">
        <v>771</v>
      </c>
      <c r="AR225" s="361" t="s">
        <v>2222</v>
      </c>
      <c r="AT225" s="361" t="s">
        <v>516</v>
      </c>
      <c r="AU225" s="361" t="s">
        <v>47</v>
      </c>
      <c r="AY225" s="284" t="s">
        <v>2874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2222</v>
      </c>
      <c r="BM225" s="361" t="s">
        <v>4662</v>
      </c>
    </row>
    <row r="226" spans="2:65" s="291" customFormat="1" ht="21.75" customHeight="1" x14ac:dyDescent="0.2">
      <c r="B226" s="355"/>
      <c r="C226" s="533" t="s">
        <v>3803</v>
      </c>
      <c r="D226" s="533" t="s">
        <v>516</v>
      </c>
      <c r="E226" s="534" t="s">
        <v>2028</v>
      </c>
      <c r="F226" s="535" t="s">
        <v>2029</v>
      </c>
      <c r="G226" s="536" t="s">
        <v>97</v>
      </c>
      <c r="H226" s="537">
        <v>9</v>
      </c>
      <c r="I226" s="560"/>
      <c r="J226" s="356">
        <f t="shared" si="30"/>
        <v>0</v>
      </c>
      <c r="K226" s="535" t="s">
        <v>619</v>
      </c>
      <c r="L226" s="292"/>
      <c r="M226" s="561" t="s">
        <v>771</v>
      </c>
      <c r="N226" s="358" t="s">
        <v>2877</v>
      </c>
      <c r="P226" s="359">
        <f t="shared" si="31"/>
        <v>0</v>
      </c>
      <c r="Q226" s="359">
        <v>0</v>
      </c>
      <c r="R226" s="359">
        <f t="shared" si="32"/>
        <v>0</v>
      </c>
      <c r="S226" s="359">
        <v>2.4500000000000001E-2</v>
      </c>
      <c r="T226" s="359">
        <f t="shared" si="33"/>
        <v>0.2205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2874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2222</v>
      </c>
      <c r="BM226" s="361" t="s">
        <v>4663</v>
      </c>
    </row>
    <row r="227" spans="2:65" s="291" customFormat="1" ht="16.5" customHeight="1" x14ac:dyDescent="0.2">
      <c r="B227" s="355"/>
      <c r="C227" s="533" t="s">
        <v>5114</v>
      </c>
      <c r="D227" s="533" t="s">
        <v>516</v>
      </c>
      <c r="E227" s="534" t="s">
        <v>5036</v>
      </c>
      <c r="F227" s="535" t="s">
        <v>5020</v>
      </c>
      <c r="G227" s="536" t="s">
        <v>99</v>
      </c>
      <c r="H227" s="537">
        <v>6</v>
      </c>
      <c r="I227" s="560"/>
      <c r="J227" s="356">
        <f t="shared" si="30"/>
        <v>0</v>
      </c>
      <c r="K227" s="535" t="s">
        <v>771</v>
      </c>
      <c r="L227" s="292"/>
      <c r="M227" s="561" t="s">
        <v>771</v>
      </c>
      <c r="N227" s="358" t="s">
        <v>2877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2222</v>
      </c>
      <c r="AT227" s="361" t="s">
        <v>516</v>
      </c>
      <c r="AU227" s="361" t="s">
        <v>47</v>
      </c>
      <c r="AY227" s="284" t="s">
        <v>2874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2222</v>
      </c>
      <c r="BM227" s="361" t="s">
        <v>5115</v>
      </c>
    </row>
    <row r="228" spans="2:65" s="291" customFormat="1" ht="21.75" customHeight="1" x14ac:dyDescent="0.2">
      <c r="B228" s="355"/>
      <c r="C228" s="533" t="s">
        <v>5116</v>
      </c>
      <c r="D228" s="533" t="s">
        <v>516</v>
      </c>
      <c r="E228" s="534" t="s">
        <v>5019</v>
      </c>
      <c r="F228" s="535" t="s">
        <v>5072</v>
      </c>
      <c r="G228" s="536" t="s">
        <v>99</v>
      </c>
      <c r="H228" s="537">
        <v>24</v>
      </c>
      <c r="I228" s="560"/>
      <c r="J228" s="356">
        <f t="shared" si="30"/>
        <v>0</v>
      </c>
      <c r="K228" s="535" t="s">
        <v>771</v>
      </c>
      <c r="L228" s="292"/>
      <c r="M228" s="561" t="s">
        <v>771</v>
      </c>
      <c r="N228" s="358" t="s">
        <v>2877</v>
      </c>
      <c r="P228" s="359">
        <f t="shared" si="31"/>
        <v>0</v>
      </c>
      <c r="Q228" s="359">
        <v>0</v>
      </c>
      <c r="R228" s="359">
        <f t="shared" si="32"/>
        <v>0</v>
      </c>
      <c r="S228" s="359">
        <v>0</v>
      </c>
      <c r="T228" s="359">
        <f t="shared" si="33"/>
        <v>0</v>
      </c>
      <c r="U228" s="382" t="s">
        <v>771</v>
      </c>
      <c r="AR228" s="361" t="s">
        <v>2222</v>
      </c>
      <c r="AT228" s="361" t="s">
        <v>516</v>
      </c>
      <c r="AU228" s="361" t="s">
        <v>47</v>
      </c>
      <c r="AY228" s="284" t="s">
        <v>2874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2222</v>
      </c>
      <c r="BM228" s="361" t="s">
        <v>5117</v>
      </c>
    </row>
    <row r="229" spans="2:65" s="291" customFormat="1" ht="24.4" customHeight="1" x14ac:dyDescent="0.2">
      <c r="B229" s="355"/>
      <c r="C229" s="533" t="s">
        <v>2938</v>
      </c>
      <c r="D229" s="533" t="s">
        <v>516</v>
      </c>
      <c r="E229" s="534" t="s">
        <v>651</v>
      </c>
      <c r="F229" s="535" t="s">
        <v>1709</v>
      </c>
      <c r="G229" s="536" t="s">
        <v>97</v>
      </c>
      <c r="H229" s="537">
        <v>2</v>
      </c>
      <c r="I229" s="560"/>
      <c r="J229" s="356">
        <f t="shared" si="30"/>
        <v>0</v>
      </c>
      <c r="K229" s="535" t="s">
        <v>519</v>
      </c>
      <c r="L229" s="292"/>
      <c r="M229" s="561" t="s">
        <v>771</v>
      </c>
      <c r="N229" s="358" t="s">
        <v>2877</v>
      </c>
      <c r="P229" s="359">
        <f t="shared" si="31"/>
        <v>0</v>
      </c>
      <c r="Q229" s="359">
        <v>7.5000000000000002E-4</v>
      </c>
      <c r="R229" s="359">
        <f t="shared" si="32"/>
        <v>1.5E-3</v>
      </c>
      <c r="S229" s="359">
        <v>0</v>
      </c>
      <c r="T229" s="359">
        <f t="shared" si="33"/>
        <v>0</v>
      </c>
      <c r="U229" s="382" t="s">
        <v>771</v>
      </c>
      <c r="AR229" s="361" t="s">
        <v>2222</v>
      </c>
      <c r="AT229" s="361" t="s">
        <v>516</v>
      </c>
      <c r="AU229" s="361" t="s">
        <v>47</v>
      </c>
      <c r="AY229" s="284" t="s">
        <v>2874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2222</v>
      </c>
      <c r="BM229" s="361" t="s">
        <v>4664</v>
      </c>
    </row>
    <row r="230" spans="2:65" s="291" customFormat="1" ht="24.4" customHeight="1" x14ac:dyDescent="0.2">
      <c r="B230" s="355"/>
      <c r="C230" s="533" t="s">
        <v>3784</v>
      </c>
      <c r="D230" s="533" t="s">
        <v>516</v>
      </c>
      <c r="E230" s="534" t="s">
        <v>653</v>
      </c>
      <c r="F230" s="535" t="s">
        <v>1710</v>
      </c>
      <c r="G230" s="536" t="s">
        <v>97</v>
      </c>
      <c r="H230" s="537">
        <v>2</v>
      </c>
      <c r="I230" s="560"/>
      <c r="J230" s="356">
        <f t="shared" si="30"/>
        <v>0</v>
      </c>
      <c r="K230" s="535" t="s">
        <v>519</v>
      </c>
      <c r="L230" s="292"/>
      <c r="M230" s="561" t="s">
        <v>771</v>
      </c>
      <c r="N230" s="358" t="s">
        <v>2877</v>
      </c>
      <c r="P230" s="359">
        <f t="shared" si="31"/>
        <v>0</v>
      </c>
      <c r="Q230" s="359">
        <v>7.5000000000000002E-4</v>
      </c>
      <c r="R230" s="359">
        <f t="shared" si="32"/>
        <v>1.5E-3</v>
      </c>
      <c r="S230" s="359">
        <v>0</v>
      </c>
      <c r="T230" s="359">
        <f t="shared" si="33"/>
        <v>0</v>
      </c>
      <c r="U230" s="382" t="s">
        <v>771</v>
      </c>
      <c r="AR230" s="361" t="s">
        <v>2222</v>
      </c>
      <c r="AT230" s="361" t="s">
        <v>516</v>
      </c>
      <c r="AU230" s="361" t="s">
        <v>47</v>
      </c>
      <c r="AY230" s="284" t="s">
        <v>2874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2222</v>
      </c>
      <c r="BM230" s="361" t="s">
        <v>4665</v>
      </c>
    </row>
    <row r="231" spans="2:65" s="291" customFormat="1" ht="37.9" customHeight="1" x14ac:dyDescent="0.2">
      <c r="B231" s="355"/>
      <c r="C231" s="533" t="s">
        <v>1606</v>
      </c>
      <c r="D231" s="533" t="s">
        <v>516</v>
      </c>
      <c r="E231" s="534" t="s">
        <v>5015</v>
      </c>
      <c r="F231" s="535" t="s">
        <v>5070</v>
      </c>
      <c r="G231" s="536" t="s">
        <v>99</v>
      </c>
      <c r="H231" s="537">
        <v>9</v>
      </c>
      <c r="I231" s="560"/>
      <c r="J231" s="356">
        <f t="shared" si="30"/>
        <v>0</v>
      </c>
      <c r="K231" s="535" t="s">
        <v>771</v>
      </c>
      <c r="L231" s="292"/>
      <c r="M231" s="561" t="s">
        <v>771</v>
      </c>
      <c r="N231" s="358" t="s">
        <v>2877</v>
      </c>
      <c r="P231" s="359">
        <f t="shared" si="31"/>
        <v>0</v>
      </c>
      <c r="Q231" s="359">
        <v>0</v>
      </c>
      <c r="R231" s="359">
        <f t="shared" si="32"/>
        <v>0</v>
      </c>
      <c r="S231" s="359">
        <v>0</v>
      </c>
      <c r="T231" s="359">
        <f t="shared" si="33"/>
        <v>0</v>
      </c>
      <c r="U231" s="382" t="s">
        <v>771</v>
      </c>
      <c r="AR231" s="361" t="s">
        <v>2222</v>
      </c>
      <c r="AT231" s="361" t="s">
        <v>516</v>
      </c>
      <c r="AU231" s="361" t="s">
        <v>47</v>
      </c>
      <c r="AY231" s="284" t="s">
        <v>2874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2222</v>
      </c>
      <c r="BM231" s="361" t="s">
        <v>5118</v>
      </c>
    </row>
    <row r="232" spans="2:65" s="291" customFormat="1" ht="16.5" customHeight="1" x14ac:dyDescent="0.2">
      <c r="B232" s="355"/>
      <c r="C232" s="533" t="s">
        <v>4108</v>
      </c>
      <c r="D232" s="533" t="s">
        <v>516</v>
      </c>
      <c r="E232" s="534" t="s">
        <v>655</v>
      </c>
      <c r="F232" s="535" t="s">
        <v>1711</v>
      </c>
      <c r="G232" s="536" t="s">
        <v>97</v>
      </c>
      <c r="H232" s="537">
        <v>6</v>
      </c>
      <c r="I232" s="560"/>
      <c r="J232" s="356">
        <f t="shared" si="30"/>
        <v>0</v>
      </c>
      <c r="K232" s="535" t="s">
        <v>519</v>
      </c>
      <c r="L232" s="292"/>
      <c r="M232" s="561" t="s">
        <v>771</v>
      </c>
      <c r="N232" s="358" t="s">
        <v>2877</v>
      </c>
      <c r="P232" s="359">
        <f t="shared" si="31"/>
        <v>0</v>
      </c>
      <c r="Q232" s="359">
        <v>4.2999999999999999E-4</v>
      </c>
      <c r="R232" s="359">
        <f t="shared" si="32"/>
        <v>2.5799999999999998E-3</v>
      </c>
      <c r="S232" s="359">
        <v>0</v>
      </c>
      <c r="T232" s="359">
        <f t="shared" si="33"/>
        <v>0</v>
      </c>
      <c r="U232" s="382" t="s">
        <v>771</v>
      </c>
      <c r="AR232" s="361" t="s">
        <v>2222</v>
      </c>
      <c r="AT232" s="361" t="s">
        <v>516</v>
      </c>
      <c r="AU232" s="361" t="s">
        <v>47</v>
      </c>
      <c r="AY232" s="284" t="s">
        <v>2874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2222</v>
      </c>
      <c r="BM232" s="361" t="s">
        <v>4666</v>
      </c>
    </row>
    <row r="233" spans="2:65" s="291" customFormat="1" ht="24.4" customHeight="1" x14ac:dyDescent="0.2">
      <c r="B233" s="355"/>
      <c r="C233" s="538" t="s">
        <v>3806</v>
      </c>
      <c r="D233" s="538" t="s">
        <v>550</v>
      </c>
      <c r="E233" s="539" t="s">
        <v>2542</v>
      </c>
      <c r="F233" s="540" t="s">
        <v>2543</v>
      </c>
      <c r="G233" s="541" t="s">
        <v>99</v>
      </c>
      <c r="H233" s="542">
        <v>5</v>
      </c>
      <c r="I233" s="563"/>
      <c r="J233" s="365">
        <f t="shared" si="30"/>
        <v>0</v>
      </c>
      <c r="K233" s="540" t="s">
        <v>619</v>
      </c>
      <c r="L233" s="366"/>
      <c r="M233" s="564" t="s">
        <v>771</v>
      </c>
      <c r="N233" s="368" t="s">
        <v>2877</v>
      </c>
      <c r="P233" s="359">
        <f t="shared" si="31"/>
        <v>0</v>
      </c>
      <c r="Q233" s="359">
        <v>1.6E-2</v>
      </c>
      <c r="R233" s="359">
        <f t="shared" si="32"/>
        <v>0.08</v>
      </c>
      <c r="S233" s="359">
        <v>0</v>
      </c>
      <c r="T233" s="359">
        <f t="shared" si="33"/>
        <v>0</v>
      </c>
      <c r="U233" s="382" t="s">
        <v>771</v>
      </c>
      <c r="AR233" s="361" t="s">
        <v>527</v>
      </c>
      <c r="AT233" s="361" t="s">
        <v>550</v>
      </c>
      <c r="AU233" s="361" t="s">
        <v>47</v>
      </c>
      <c r="AY233" s="284" t="s">
        <v>2874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51</v>
      </c>
      <c r="BM233" s="361" t="s">
        <v>4667</v>
      </c>
    </row>
    <row r="234" spans="2:65" s="291" customFormat="1" ht="16.5" customHeight="1" x14ac:dyDescent="0.2">
      <c r="B234" s="355"/>
      <c r="C234" s="538" t="s">
        <v>3792</v>
      </c>
      <c r="D234" s="538" t="s">
        <v>550</v>
      </c>
      <c r="E234" s="539" t="s">
        <v>657</v>
      </c>
      <c r="F234" s="540" t="s">
        <v>658</v>
      </c>
      <c r="G234" s="541" t="s">
        <v>99</v>
      </c>
      <c r="H234" s="542">
        <v>1</v>
      </c>
      <c r="I234" s="563"/>
      <c r="J234" s="365">
        <f t="shared" si="30"/>
        <v>0</v>
      </c>
      <c r="K234" s="540" t="s">
        <v>519</v>
      </c>
      <c r="L234" s="366"/>
      <c r="M234" s="564" t="s">
        <v>771</v>
      </c>
      <c r="N234" s="368" t="s">
        <v>2877</v>
      </c>
      <c r="P234" s="359">
        <f t="shared" si="31"/>
        <v>0</v>
      </c>
      <c r="Q234" s="359">
        <v>4.0000000000000001E-3</v>
      </c>
      <c r="R234" s="359">
        <f t="shared" si="32"/>
        <v>4.0000000000000001E-3</v>
      </c>
      <c r="S234" s="359">
        <v>0</v>
      </c>
      <c r="T234" s="359">
        <f t="shared" si="33"/>
        <v>0</v>
      </c>
      <c r="U234" s="382" t="s">
        <v>771</v>
      </c>
      <c r="AR234" s="361" t="s">
        <v>2918</v>
      </c>
      <c r="AT234" s="361" t="s">
        <v>550</v>
      </c>
      <c r="AU234" s="361" t="s">
        <v>47</v>
      </c>
      <c r="AY234" s="284" t="s">
        <v>2874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2222</v>
      </c>
      <c r="BM234" s="361" t="s">
        <v>4668</v>
      </c>
    </row>
    <row r="235" spans="2:65" s="291" customFormat="1" ht="24.4" customHeight="1" x14ac:dyDescent="0.2">
      <c r="B235" s="355"/>
      <c r="C235" s="533" t="s">
        <v>3795</v>
      </c>
      <c r="D235" s="533" t="s">
        <v>516</v>
      </c>
      <c r="E235" s="534" t="s">
        <v>659</v>
      </c>
      <c r="F235" s="535" t="s">
        <v>1712</v>
      </c>
      <c r="G235" s="536" t="s">
        <v>97</v>
      </c>
      <c r="H235" s="537">
        <v>2</v>
      </c>
      <c r="I235" s="560"/>
      <c r="J235" s="356">
        <f t="shared" si="30"/>
        <v>0</v>
      </c>
      <c r="K235" s="535" t="s">
        <v>519</v>
      </c>
      <c r="L235" s="292"/>
      <c r="M235" s="561" t="s">
        <v>771</v>
      </c>
      <c r="N235" s="358" t="s">
        <v>2877</v>
      </c>
      <c r="P235" s="359">
        <f t="shared" si="31"/>
        <v>0</v>
      </c>
      <c r="Q235" s="359">
        <v>1.8689999999999998E-2</v>
      </c>
      <c r="R235" s="359">
        <f t="shared" si="32"/>
        <v>3.7379999999999997E-2</v>
      </c>
      <c r="S235" s="359">
        <v>0</v>
      </c>
      <c r="T235" s="359">
        <f t="shared" si="33"/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2874</v>
      </c>
      <c r="BE235" s="362">
        <f t="shared" si="34"/>
        <v>0</v>
      </c>
      <c r="BF235" s="362">
        <f t="shared" si="35"/>
        <v>0</v>
      </c>
      <c r="BG235" s="362">
        <f t="shared" si="36"/>
        <v>0</v>
      </c>
      <c r="BH235" s="362">
        <f t="shared" si="37"/>
        <v>0</v>
      </c>
      <c r="BI235" s="362">
        <f t="shared" si="38"/>
        <v>0</v>
      </c>
      <c r="BJ235" s="284" t="s">
        <v>45</v>
      </c>
      <c r="BK235" s="362">
        <f t="shared" si="39"/>
        <v>0</v>
      </c>
      <c r="BL235" s="284" t="s">
        <v>2222</v>
      </c>
      <c r="BM235" s="361" t="s">
        <v>4669</v>
      </c>
    </row>
    <row r="236" spans="2:65" s="291" customFormat="1" ht="16.5" customHeight="1" x14ac:dyDescent="0.2">
      <c r="B236" s="355"/>
      <c r="C236" s="533" t="s">
        <v>4203</v>
      </c>
      <c r="D236" s="533" t="s">
        <v>516</v>
      </c>
      <c r="E236" s="534" t="s">
        <v>661</v>
      </c>
      <c r="F236" s="535" t="s">
        <v>662</v>
      </c>
      <c r="G236" s="536" t="s">
        <v>303</v>
      </c>
      <c r="H236" s="537">
        <v>45</v>
      </c>
      <c r="I236" s="560"/>
      <c r="J236" s="356">
        <f t="shared" si="30"/>
        <v>0</v>
      </c>
      <c r="K236" s="535" t="s">
        <v>771</v>
      </c>
      <c r="L236" s="292"/>
      <c r="M236" s="561" t="s">
        <v>771</v>
      </c>
      <c r="N236" s="358" t="s">
        <v>2877</v>
      </c>
      <c r="P236" s="359">
        <f t="shared" si="31"/>
        <v>0</v>
      </c>
      <c r="Q236" s="359">
        <v>0</v>
      </c>
      <c r="R236" s="359">
        <f t="shared" si="32"/>
        <v>0</v>
      </c>
      <c r="S236" s="359">
        <v>0</v>
      </c>
      <c r="T236" s="359">
        <f t="shared" si="33"/>
        <v>0</v>
      </c>
      <c r="U236" s="382" t="s">
        <v>771</v>
      </c>
      <c r="AR236" s="361" t="s">
        <v>2222</v>
      </c>
      <c r="AT236" s="361" t="s">
        <v>516</v>
      </c>
      <c r="AU236" s="361" t="s">
        <v>47</v>
      </c>
      <c r="AY236" s="284" t="s">
        <v>2874</v>
      </c>
      <c r="BE236" s="362">
        <f t="shared" si="34"/>
        <v>0</v>
      </c>
      <c r="BF236" s="362">
        <f t="shared" si="35"/>
        <v>0</v>
      </c>
      <c r="BG236" s="362">
        <f t="shared" si="36"/>
        <v>0</v>
      </c>
      <c r="BH236" s="362">
        <f t="shared" si="37"/>
        <v>0</v>
      </c>
      <c r="BI236" s="362">
        <f t="shared" si="38"/>
        <v>0</v>
      </c>
      <c r="BJ236" s="284" t="s">
        <v>45</v>
      </c>
      <c r="BK236" s="362">
        <f t="shared" si="39"/>
        <v>0</v>
      </c>
      <c r="BL236" s="284" t="s">
        <v>2222</v>
      </c>
      <c r="BM236" s="361" t="s">
        <v>4670</v>
      </c>
    </row>
    <row r="237" spans="2:65" s="291" customFormat="1" ht="24.4" customHeight="1" x14ac:dyDescent="0.2">
      <c r="B237" s="355"/>
      <c r="C237" s="533" t="s">
        <v>3727</v>
      </c>
      <c r="D237" s="533" t="s">
        <v>516</v>
      </c>
      <c r="E237" s="534" t="s">
        <v>5023</v>
      </c>
      <c r="F237" s="535" t="s">
        <v>5074</v>
      </c>
      <c r="G237" s="536" t="s">
        <v>97</v>
      </c>
      <c r="H237" s="537">
        <v>50</v>
      </c>
      <c r="I237" s="560"/>
      <c r="J237" s="356">
        <f t="shared" si="30"/>
        <v>0</v>
      </c>
      <c r="K237" s="535" t="s">
        <v>619</v>
      </c>
      <c r="L237" s="292"/>
      <c r="M237" s="561" t="s">
        <v>771</v>
      </c>
      <c r="N237" s="358" t="s">
        <v>2877</v>
      </c>
      <c r="P237" s="359">
        <f t="shared" si="31"/>
        <v>0</v>
      </c>
      <c r="Q237" s="359">
        <v>2.4000000000000001E-4</v>
      </c>
      <c r="R237" s="359">
        <f t="shared" si="32"/>
        <v>1.2E-2</v>
      </c>
      <c r="S237" s="359">
        <v>0</v>
      </c>
      <c r="T237" s="359">
        <f t="shared" si="33"/>
        <v>0</v>
      </c>
      <c r="U237" s="382" t="s">
        <v>771</v>
      </c>
      <c r="AR237" s="361" t="s">
        <v>2222</v>
      </c>
      <c r="AT237" s="361" t="s">
        <v>516</v>
      </c>
      <c r="AU237" s="361" t="s">
        <v>47</v>
      </c>
      <c r="AY237" s="284" t="s">
        <v>2874</v>
      </c>
      <c r="BE237" s="362">
        <f t="shared" si="34"/>
        <v>0</v>
      </c>
      <c r="BF237" s="362">
        <f t="shared" si="35"/>
        <v>0</v>
      </c>
      <c r="BG237" s="362">
        <f t="shared" si="36"/>
        <v>0</v>
      </c>
      <c r="BH237" s="362">
        <f t="shared" si="37"/>
        <v>0</v>
      </c>
      <c r="BI237" s="362">
        <f t="shared" si="38"/>
        <v>0</v>
      </c>
      <c r="BJ237" s="284" t="s">
        <v>45</v>
      </c>
      <c r="BK237" s="362">
        <f t="shared" si="39"/>
        <v>0</v>
      </c>
      <c r="BL237" s="284" t="s">
        <v>2222</v>
      </c>
      <c r="BM237" s="361" t="s">
        <v>5119</v>
      </c>
    </row>
    <row r="238" spans="2:65" s="291" customFormat="1" ht="21.75" customHeight="1" x14ac:dyDescent="0.2">
      <c r="B238" s="355"/>
      <c r="C238" s="533" t="s">
        <v>3743</v>
      </c>
      <c r="D238" s="533" t="s">
        <v>516</v>
      </c>
      <c r="E238" s="534" t="s">
        <v>2544</v>
      </c>
      <c r="F238" s="535" t="s">
        <v>2545</v>
      </c>
      <c r="G238" s="536" t="s">
        <v>97</v>
      </c>
      <c r="H238" s="537">
        <v>94</v>
      </c>
      <c r="I238" s="560"/>
      <c r="J238" s="356">
        <f t="shared" si="30"/>
        <v>0</v>
      </c>
      <c r="K238" s="535" t="s">
        <v>523</v>
      </c>
      <c r="L238" s="292"/>
      <c r="M238" s="561" t="s">
        <v>771</v>
      </c>
      <c r="N238" s="358" t="s">
        <v>2877</v>
      </c>
      <c r="P238" s="359">
        <f t="shared" si="31"/>
        <v>0</v>
      </c>
      <c r="Q238" s="359">
        <v>9.0000000000000006E-5</v>
      </c>
      <c r="R238" s="359">
        <f t="shared" si="32"/>
        <v>8.4600000000000005E-3</v>
      </c>
      <c r="S238" s="359">
        <v>0</v>
      </c>
      <c r="T238" s="359">
        <f t="shared" si="33"/>
        <v>0</v>
      </c>
      <c r="U238" s="382" t="s">
        <v>771</v>
      </c>
      <c r="AR238" s="361" t="s">
        <v>2222</v>
      </c>
      <c r="AT238" s="361" t="s">
        <v>516</v>
      </c>
      <c r="AU238" s="361" t="s">
        <v>47</v>
      </c>
      <c r="AY238" s="284" t="s">
        <v>2874</v>
      </c>
      <c r="BE238" s="362">
        <f t="shared" si="34"/>
        <v>0</v>
      </c>
      <c r="BF238" s="362">
        <f t="shared" si="35"/>
        <v>0</v>
      </c>
      <c r="BG238" s="362">
        <f t="shared" si="36"/>
        <v>0</v>
      </c>
      <c r="BH238" s="362">
        <f t="shared" si="37"/>
        <v>0</v>
      </c>
      <c r="BI238" s="362">
        <f t="shared" si="38"/>
        <v>0</v>
      </c>
      <c r="BJ238" s="284" t="s">
        <v>45</v>
      </c>
      <c r="BK238" s="362">
        <f t="shared" si="39"/>
        <v>0</v>
      </c>
      <c r="BL238" s="284" t="s">
        <v>2222</v>
      </c>
      <c r="BM238" s="361" t="s">
        <v>4671</v>
      </c>
    </row>
    <row r="239" spans="2:65" s="291" customFormat="1" ht="16.5" customHeight="1" x14ac:dyDescent="0.2">
      <c r="B239" s="355"/>
      <c r="C239" s="538" t="s">
        <v>3747</v>
      </c>
      <c r="D239" s="538" t="s">
        <v>550</v>
      </c>
      <c r="E239" s="539" t="s">
        <v>2546</v>
      </c>
      <c r="F239" s="540" t="s">
        <v>2547</v>
      </c>
      <c r="G239" s="541" t="s">
        <v>99</v>
      </c>
      <c r="H239" s="542">
        <v>94</v>
      </c>
      <c r="I239" s="563"/>
      <c r="J239" s="365">
        <f t="shared" si="30"/>
        <v>0</v>
      </c>
      <c r="K239" s="540" t="s">
        <v>523</v>
      </c>
      <c r="L239" s="366"/>
      <c r="M239" s="564" t="s">
        <v>771</v>
      </c>
      <c r="N239" s="368" t="s">
        <v>2877</v>
      </c>
      <c r="P239" s="359">
        <f t="shared" si="31"/>
        <v>0</v>
      </c>
      <c r="Q239" s="359">
        <v>1.4999999999999999E-4</v>
      </c>
      <c r="R239" s="359">
        <f t="shared" si="32"/>
        <v>1.4099999999999998E-2</v>
      </c>
      <c r="S239" s="359">
        <v>0</v>
      </c>
      <c r="T239" s="359">
        <f t="shared" si="33"/>
        <v>0</v>
      </c>
      <c r="U239" s="382" t="s">
        <v>771</v>
      </c>
      <c r="AR239" s="361" t="s">
        <v>2918</v>
      </c>
      <c r="AT239" s="361" t="s">
        <v>550</v>
      </c>
      <c r="AU239" s="361" t="s">
        <v>47</v>
      </c>
      <c r="AY239" s="284" t="s">
        <v>2874</v>
      </c>
      <c r="BE239" s="362">
        <f t="shared" si="34"/>
        <v>0</v>
      </c>
      <c r="BF239" s="362">
        <f t="shared" si="35"/>
        <v>0</v>
      </c>
      <c r="BG239" s="362">
        <f t="shared" si="36"/>
        <v>0</v>
      </c>
      <c r="BH239" s="362">
        <f t="shared" si="37"/>
        <v>0</v>
      </c>
      <c r="BI239" s="362">
        <f t="shared" si="38"/>
        <v>0</v>
      </c>
      <c r="BJ239" s="284" t="s">
        <v>45</v>
      </c>
      <c r="BK239" s="362">
        <f t="shared" si="39"/>
        <v>0</v>
      </c>
      <c r="BL239" s="284" t="s">
        <v>2222</v>
      </c>
      <c r="BM239" s="361" t="s">
        <v>4672</v>
      </c>
    </row>
    <row r="240" spans="2:65" s="291" customFormat="1" ht="24.4" customHeight="1" x14ac:dyDescent="0.2">
      <c r="B240" s="355"/>
      <c r="C240" s="533" t="s">
        <v>4068</v>
      </c>
      <c r="D240" s="533" t="s">
        <v>516</v>
      </c>
      <c r="E240" s="534" t="s">
        <v>2548</v>
      </c>
      <c r="F240" s="535" t="s">
        <v>2549</v>
      </c>
      <c r="G240" s="536" t="s">
        <v>97</v>
      </c>
      <c r="H240" s="537">
        <v>7</v>
      </c>
      <c r="I240" s="560"/>
      <c r="J240" s="356">
        <f t="shared" si="30"/>
        <v>0</v>
      </c>
      <c r="K240" s="535" t="s">
        <v>619</v>
      </c>
      <c r="L240" s="292"/>
      <c r="M240" s="561" t="s">
        <v>771</v>
      </c>
      <c r="N240" s="358" t="s">
        <v>2877</v>
      </c>
      <c r="P240" s="359">
        <f t="shared" si="31"/>
        <v>0</v>
      </c>
      <c r="Q240" s="359">
        <v>1.72E-3</v>
      </c>
      <c r="R240" s="359">
        <f t="shared" si="32"/>
        <v>1.204E-2</v>
      </c>
      <c r="S240" s="359">
        <v>0</v>
      </c>
      <c r="T240" s="359">
        <f t="shared" si="33"/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2874</v>
      </c>
      <c r="BE240" s="362">
        <f t="shared" si="34"/>
        <v>0</v>
      </c>
      <c r="BF240" s="362">
        <f t="shared" si="35"/>
        <v>0</v>
      </c>
      <c r="BG240" s="362">
        <f t="shared" si="36"/>
        <v>0</v>
      </c>
      <c r="BH240" s="362">
        <f t="shared" si="37"/>
        <v>0</v>
      </c>
      <c r="BI240" s="362">
        <f t="shared" si="38"/>
        <v>0</v>
      </c>
      <c r="BJ240" s="284" t="s">
        <v>45</v>
      </c>
      <c r="BK240" s="362">
        <f t="shared" si="39"/>
        <v>0</v>
      </c>
      <c r="BL240" s="284" t="s">
        <v>2222</v>
      </c>
      <c r="BM240" s="361" t="s">
        <v>4673</v>
      </c>
    </row>
    <row r="241" spans="2:65" s="291" customFormat="1" ht="24.4" customHeight="1" x14ac:dyDescent="0.2">
      <c r="B241" s="355"/>
      <c r="C241" s="533" t="s">
        <v>4205</v>
      </c>
      <c r="D241" s="533" t="s">
        <v>516</v>
      </c>
      <c r="E241" s="534" t="s">
        <v>663</v>
      </c>
      <c r="F241" s="535" t="s">
        <v>1713</v>
      </c>
      <c r="G241" s="536" t="s">
        <v>97</v>
      </c>
      <c r="H241" s="537">
        <v>1</v>
      </c>
      <c r="I241" s="560"/>
      <c r="J241" s="356">
        <f t="shared" si="30"/>
        <v>0</v>
      </c>
      <c r="K241" s="535" t="s">
        <v>519</v>
      </c>
      <c r="L241" s="292"/>
      <c r="M241" s="561" t="s">
        <v>771</v>
      </c>
      <c r="N241" s="358" t="s">
        <v>2877</v>
      </c>
      <c r="P241" s="359">
        <f t="shared" si="31"/>
        <v>0</v>
      </c>
      <c r="Q241" s="359">
        <v>1.8E-3</v>
      </c>
      <c r="R241" s="359">
        <f t="shared" si="32"/>
        <v>1.8E-3</v>
      </c>
      <c r="S241" s="359">
        <v>0</v>
      </c>
      <c r="T241" s="359">
        <f t="shared" si="33"/>
        <v>0</v>
      </c>
      <c r="U241" s="382" t="s">
        <v>771</v>
      </c>
      <c r="AR241" s="361" t="s">
        <v>2222</v>
      </c>
      <c r="AT241" s="361" t="s">
        <v>516</v>
      </c>
      <c r="AU241" s="361" t="s">
        <v>47</v>
      </c>
      <c r="AY241" s="284" t="s">
        <v>2874</v>
      </c>
      <c r="BE241" s="362">
        <f t="shared" si="34"/>
        <v>0</v>
      </c>
      <c r="BF241" s="362">
        <f t="shared" si="35"/>
        <v>0</v>
      </c>
      <c r="BG241" s="362">
        <f t="shared" si="36"/>
        <v>0</v>
      </c>
      <c r="BH241" s="362">
        <f t="shared" si="37"/>
        <v>0</v>
      </c>
      <c r="BI241" s="362">
        <f t="shared" si="38"/>
        <v>0</v>
      </c>
      <c r="BJ241" s="284" t="s">
        <v>45</v>
      </c>
      <c r="BK241" s="362">
        <f t="shared" si="39"/>
        <v>0</v>
      </c>
      <c r="BL241" s="284" t="s">
        <v>2222</v>
      </c>
      <c r="BM241" s="361" t="s">
        <v>4675</v>
      </c>
    </row>
    <row r="242" spans="2:65" s="291" customFormat="1" ht="16.5" customHeight="1" x14ac:dyDescent="0.2">
      <c r="B242" s="355"/>
      <c r="C242" s="533" t="s">
        <v>2830</v>
      </c>
      <c r="D242" s="533" t="s">
        <v>516</v>
      </c>
      <c r="E242" s="534" t="s">
        <v>5031</v>
      </c>
      <c r="F242" s="535" t="s">
        <v>5077</v>
      </c>
      <c r="G242" s="536" t="s">
        <v>97</v>
      </c>
      <c r="H242" s="537">
        <v>24</v>
      </c>
      <c r="I242" s="560"/>
      <c r="J242" s="356">
        <f t="shared" si="30"/>
        <v>0</v>
      </c>
      <c r="K242" s="535" t="s">
        <v>619</v>
      </c>
      <c r="L242" s="292"/>
      <c r="M242" s="561" t="s">
        <v>771</v>
      </c>
      <c r="N242" s="358" t="s">
        <v>2877</v>
      </c>
      <c r="P242" s="359">
        <f t="shared" si="31"/>
        <v>0</v>
      </c>
      <c r="Q242" s="359">
        <v>1.8400000000000001E-3</v>
      </c>
      <c r="R242" s="359">
        <f t="shared" si="32"/>
        <v>4.4160000000000005E-2</v>
      </c>
      <c r="S242" s="359">
        <v>0</v>
      </c>
      <c r="T242" s="359">
        <f t="shared" si="33"/>
        <v>0</v>
      </c>
      <c r="U242" s="382" t="s">
        <v>771</v>
      </c>
      <c r="AR242" s="361" t="s">
        <v>2222</v>
      </c>
      <c r="AT242" s="361" t="s">
        <v>516</v>
      </c>
      <c r="AU242" s="361" t="s">
        <v>47</v>
      </c>
      <c r="AY242" s="284" t="s">
        <v>2874</v>
      </c>
      <c r="BE242" s="362">
        <f t="shared" si="34"/>
        <v>0</v>
      </c>
      <c r="BF242" s="362">
        <f t="shared" si="35"/>
        <v>0</v>
      </c>
      <c r="BG242" s="362">
        <f t="shared" si="36"/>
        <v>0</v>
      </c>
      <c r="BH242" s="362">
        <f t="shared" si="37"/>
        <v>0</v>
      </c>
      <c r="BI242" s="362">
        <f t="shared" si="38"/>
        <v>0</v>
      </c>
      <c r="BJ242" s="284" t="s">
        <v>45</v>
      </c>
      <c r="BK242" s="362">
        <f t="shared" si="39"/>
        <v>0</v>
      </c>
      <c r="BL242" s="284" t="s">
        <v>2222</v>
      </c>
      <c r="BM242" s="361" t="s">
        <v>5120</v>
      </c>
    </row>
    <row r="243" spans="2:65" s="291" customFormat="1" ht="24.4" customHeight="1" x14ac:dyDescent="0.2">
      <c r="B243" s="355"/>
      <c r="C243" s="533" t="s">
        <v>4041</v>
      </c>
      <c r="D243" s="533" t="s">
        <v>516</v>
      </c>
      <c r="E243" s="534" t="s">
        <v>665</v>
      </c>
      <c r="F243" s="535" t="s">
        <v>1714</v>
      </c>
      <c r="G243" s="536" t="s">
        <v>150</v>
      </c>
      <c r="H243" s="537">
        <v>0.71899999999999997</v>
      </c>
      <c r="I243" s="560"/>
      <c r="J243" s="356">
        <f t="shared" si="30"/>
        <v>0</v>
      </c>
      <c r="K243" s="535" t="s">
        <v>519</v>
      </c>
      <c r="L243" s="292"/>
      <c r="M243" s="561" t="s">
        <v>771</v>
      </c>
      <c r="N243" s="358" t="s">
        <v>2877</v>
      </c>
      <c r="P243" s="359">
        <f t="shared" si="31"/>
        <v>0</v>
      </c>
      <c r="Q243" s="359">
        <v>0</v>
      </c>
      <c r="R243" s="359">
        <f t="shared" si="32"/>
        <v>0</v>
      </c>
      <c r="S243" s="359">
        <v>0</v>
      </c>
      <c r="T243" s="359">
        <f t="shared" si="33"/>
        <v>0</v>
      </c>
      <c r="U243" s="382" t="s">
        <v>771</v>
      </c>
      <c r="AR243" s="361" t="s">
        <v>2222</v>
      </c>
      <c r="AT243" s="361" t="s">
        <v>516</v>
      </c>
      <c r="AU243" s="361" t="s">
        <v>47</v>
      </c>
      <c r="AY243" s="284" t="s">
        <v>2874</v>
      </c>
      <c r="BE243" s="362">
        <f t="shared" si="34"/>
        <v>0</v>
      </c>
      <c r="BF243" s="362">
        <f t="shared" si="35"/>
        <v>0</v>
      </c>
      <c r="BG243" s="362">
        <f t="shared" si="36"/>
        <v>0</v>
      </c>
      <c r="BH243" s="362">
        <f t="shared" si="37"/>
        <v>0</v>
      </c>
      <c r="BI243" s="362">
        <f t="shared" si="38"/>
        <v>0</v>
      </c>
      <c r="BJ243" s="284" t="s">
        <v>45</v>
      </c>
      <c r="BK243" s="362">
        <f t="shared" si="39"/>
        <v>0</v>
      </c>
      <c r="BL243" s="284" t="s">
        <v>2222</v>
      </c>
      <c r="BM243" s="361" t="s">
        <v>4676</v>
      </c>
    </row>
    <row r="244" spans="2:65" s="343" customFormat="1" ht="22.9" customHeight="1" x14ac:dyDescent="0.2">
      <c r="B244" s="344"/>
      <c r="D244" s="345" t="s">
        <v>514</v>
      </c>
      <c r="E244" s="353" t="s">
        <v>667</v>
      </c>
      <c r="F244" s="353" t="s">
        <v>668</v>
      </c>
      <c r="I244" s="468"/>
      <c r="J244" s="354">
        <f>BK244</f>
        <v>0</v>
      </c>
      <c r="L244" s="344"/>
      <c r="M244" s="348"/>
      <c r="P244" s="349">
        <f>SUM(P245:P247)</f>
        <v>0</v>
      </c>
      <c r="R244" s="349">
        <f>SUM(R245:R247)</f>
        <v>8.5250000000000006E-2</v>
      </c>
      <c r="T244" s="349">
        <f>SUM(T245:T247)</f>
        <v>0</v>
      </c>
      <c r="U244" s="380"/>
      <c r="AR244" s="345" t="s">
        <v>47</v>
      </c>
      <c r="AT244" s="351" t="s">
        <v>514</v>
      </c>
      <c r="AU244" s="351" t="s">
        <v>45</v>
      </c>
      <c r="AY244" s="345" t="s">
        <v>2874</v>
      </c>
      <c r="BK244" s="352">
        <f>SUM(BK245:BK247)</f>
        <v>0</v>
      </c>
    </row>
    <row r="245" spans="2:65" s="291" customFormat="1" ht="33" customHeight="1" x14ac:dyDescent="0.2">
      <c r="B245" s="355"/>
      <c r="C245" s="533" t="s">
        <v>3973</v>
      </c>
      <c r="D245" s="533" t="s">
        <v>516</v>
      </c>
      <c r="E245" s="534" t="s">
        <v>669</v>
      </c>
      <c r="F245" s="535" t="s">
        <v>1715</v>
      </c>
      <c r="G245" s="536" t="s">
        <v>97</v>
      </c>
      <c r="H245" s="537">
        <v>3</v>
      </c>
      <c r="I245" s="560"/>
      <c r="J245" s="356">
        <f>ROUND(I245*H245,2)</f>
        <v>0</v>
      </c>
      <c r="K245" s="535" t="s">
        <v>519</v>
      </c>
      <c r="L245" s="292"/>
      <c r="M245" s="561" t="s">
        <v>771</v>
      </c>
      <c r="N245" s="358" t="s">
        <v>2877</v>
      </c>
      <c r="P245" s="359">
        <f>O245*H245</f>
        <v>0</v>
      </c>
      <c r="Q245" s="359">
        <v>1.6650000000000002E-2</v>
      </c>
      <c r="R245" s="359">
        <f>Q245*H245</f>
        <v>4.9950000000000008E-2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2874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4677</v>
      </c>
    </row>
    <row r="246" spans="2:65" s="291" customFormat="1" ht="33" customHeight="1" x14ac:dyDescent="0.2">
      <c r="B246" s="355"/>
      <c r="C246" s="533" t="s">
        <v>3982</v>
      </c>
      <c r="D246" s="533" t="s">
        <v>516</v>
      </c>
      <c r="E246" s="534" t="s">
        <v>671</v>
      </c>
      <c r="F246" s="535" t="s">
        <v>1716</v>
      </c>
      <c r="G246" s="536" t="s">
        <v>97</v>
      </c>
      <c r="H246" s="537">
        <v>2</v>
      </c>
      <c r="I246" s="560"/>
      <c r="J246" s="356">
        <f>ROUND(I246*H246,2)</f>
        <v>0</v>
      </c>
      <c r="K246" s="535" t="s">
        <v>519</v>
      </c>
      <c r="L246" s="292"/>
      <c r="M246" s="561" t="s">
        <v>771</v>
      </c>
      <c r="N246" s="358" t="s">
        <v>2877</v>
      </c>
      <c r="P246" s="359">
        <f>O246*H246</f>
        <v>0</v>
      </c>
      <c r="Q246" s="359">
        <v>1.7649999999999999E-2</v>
      </c>
      <c r="R246" s="359">
        <f>Q246*H246</f>
        <v>3.5299999999999998E-2</v>
      </c>
      <c r="S246" s="359">
        <v>0</v>
      </c>
      <c r="T246" s="359">
        <f>S246*H246</f>
        <v>0</v>
      </c>
      <c r="U246" s="382" t="s">
        <v>771</v>
      </c>
      <c r="AR246" s="361" t="s">
        <v>2222</v>
      </c>
      <c r="AT246" s="361" t="s">
        <v>516</v>
      </c>
      <c r="AU246" s="361" t="s">
        <v>47</v>
      </c>
      <c r="AY246" s="284" t="s">
        <v>2874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2222</v>
      </c>
      <c r="BM246" s="361" t="s">
        <v>4678</v>
      </c>
    </row>
    <row r="247" spans="2:65" s="291" customFormat="1" ht="24.4" customHeight="1" x14ac:dyDescent="0.2">
      <c r="B247" s="355"/>
      <c r="C247" s="533" t="s">
        <v>3970</v>
      </c>
      <c r="D247" s="533" t="s">
        <v>516</v>
      </c>
      <c r="E247" s="534" t="s">
        <v>673</v>
      </c>
      <c r="F247" s="535" t="s">
        <v>1717</v>
      </c>
      <c r="G247" s="536" t="s">
        <v>150</v>
      </c>
      <c r="H247" s="537">
        <v>0.4</v>
      </c>
      <c r="I247" s="560"/>
      <c r="J247" s="356">
        <f>ROUND(I247*H247,2)</f>
        <v>0</v>
      </c>
      <c r="K247" s="535" t="s">
        <v>519</v>
      </c>
      <c r="L247" s="292"/>
      <c r="M247" s="561" t="s">
        <v>771</v>
      </c>
      <c r="N247" s="358" t="s">
        <v>2877</v>
      </c>
      <c r="P247" s="359">
        <f>O247*H247</f>
        <v>0</v>
      </c>
      <c r="Q247" s="359">
        <v>0</v>
      </c>
      <c r="R247" s="359">
        <f>Q247*H247</f>
        <v>0</v>
      </c>
      <c r="S247" s="359">
        <v>0</v>
      </c>
      <c r="T247" s="359">
        <f>S247*H247</f>
        <v>0</v>
      </c>
      <c r="U247" s="382" t="s">
        <v>771</v>
      </c>
      <c r="AR247" s="361" t="s">
        <v>2222</v>
      </c>
      <c r="AT247" s="361" t="s">
        <v>516</v>
      </c>
      <c r="AU247" s="361" t="s">
        <v>47</v>
      </c>
      <c r="AY247" s="284" t="s">
        <v>2874</v>
      </c>
      <c r="BE247" s="362">
        <f>IF(N247="základní",J247,0)</f>
        <v>0</v>
      </c>
      <c r="BF247" s="362">
        <f>IF(N247="snížená",J247,0)</f>
        <v>0</v>
      </c>
      <c r="BG247" s="362">
        <f>IF(N247="zákl. přenesená",J247,0)</f>
        <v>0</v>
      </c>
      <c r="BH247" s="362">
        <f>IF(N247="sníž. přenesená",J247,0)</f>
        <v>0</v>
      </c>
      <c r="BI247" s="362">
        <f>IF(N247="nulová",J247,0)</f>
        <v>0</v>
      </c>
      <c r="BJ247" s="284" t="s">
        <v>45</v>
      </c>
      <c r="BK247" s="362">
        <f>ROUND(I247*H247,2)</f>
        <v>0</v>
      </c>
      <c r="BL247" s="284" t="s">
        <v>2222</v>
      </c>
      <c r="BM247" s="361" t="s">
        <v>4679</v>
      </c>
    </row>
    <row r="248" spans="2:65" s="343" customFormat="1" ht="22.9" customHeight="1" x14ac:dyDescent="0.2">
      <c r="B248" s="344"/>
      <c r="D248" s="345" t="s">
        <v>514</v>
      </c>
      <c r="E248" s="353" t="s">
        <v>675</v>
      </c>
      <c r="F248" s="353" t="s">
        <v>676</v>
      </c>
      <c r="I248" s="468"/>
      <c r="J248" s="354">
        <f>BK248</f>
        <v>0</v>
      </c>
      <c r="L248" s="344"/>
      <c r="M248" s="348"/>
      <c r="P248" s="349">
        <f>P249</f>
        <v>0</v>
      </c>
      <c r="R248" s="349">
        <f>R249</f>
        <v>0</v>
      </c>
      <c r="T248" s="349">
        <f>T249</f>
        <v>0.06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2874</v>
      </c>
      <c r="BK248" s="352">
        <f>BK249</f>
        <v>0</v>
      </c>
    </row>
    <row r="249" spans="2:65" s="291" customFormat="1" ht="24.4" customHeight="1" x14ac:dyDescent="0.2">
      <c r="B249" s="355"/>
      <c r="C249" s="533" t="s">
        <v>4032</v>
      </c>
      <c r="D249" s="533" t="s">
        <v>516</v>
      </c>
      <c r="E249" s="534" t="s">
        <v>677</v>
      </c>
      <c r="F249" s="535" t="s">
        <v>1718</v>
      </c>
      <c r="G249" s="536" t="s">
        <v>99</v>
      </c>
      <c r="H249" s="537">
        <v>10</v>
      </c>
      <c r="I249" s="560"/>
      <c r="J249" s="356">
        <f>ROUND(I249*H249,2)</f>
        <v>0</v>
      </c>
      <c r="K249" s="535" t="s">
        <v>519</v>
      </c>
      <c r="L249" s="292"/>
      <c r="M249" s="565" t="s">
        <v>771</v>
      </c>
      <c r="N249" s="544" t="s">
        <v>2877</v>
      </c>
      <c r="O249" s="370"/>
      <c r="P249" s="374">
        <f>O249*H249</f>
        <v>0</v>
      </c>
      <c r="Q249" s="374">
        <v>0</v>
      </c>
      <c r="R249" s="374">
        <f>Q249*H249</f>
        <v>0</v>
      </c>
      <c r="S249" s="374">
        <v>6.0000000000000001E-3</v>
      </c>
      <c r="T249" s="374">
        <f>S249*H249</f>
        <v>0.06</v>
      </c>
      <c r="U249" s="566" t="s">
        <v>771</v>
      </c>
      <c r="AR249" s="361" t="s">
        <v>2222</v>
      </c>
      <c r="AT249" s="361" t="s">
        <v>516</v>
      </c>
      <c r="AU249" s="361" t="s">
        <v>47</v>
      </c>
      <c r="AY249" s="284" t="s">
        <v>2874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2222</v>
      </c>
      <c r="BM249" s="361" t="s">
        <v>4680</v>
      </c>
    </row>
    <row r="250" spans="2:65" s="291" customFormat="1" ht="7.15" customHeight="1" x14ac:dyDescent="0.2">
      <c r="B250" s="312"/>
      <c r="C250" s="313"/>
      <c r="D250" s="313"/>
      <c r="E250" s="313"/>
      <c r="F250" s="313"/>
      <c r="G250" s="313"/>
      <c r="H250" s="313"/>
      <c r="I250" s="313"/>
      <c r="J250" s="313"/>
      <c r="K250" s="313"/>
      <c r="L250" s="292"/>
    </row>
    <row r="251" spans="2:65" ht="12.75" x14ac:dyDescent="0.2"/>
    <row r="252" spans="2:65" ht="12.75" x14ac:dyDescent="0.2"/>
    <row r="253" spans="2:65" ht="12.75" x14ac:dyDescent="0.2"/>
    <row r="254" spans="2:65" ht="12.75" x14ac:dyDescent="0.2"/>
    <row r="255" spans="2:65" ht="12.75" x14ac:dyDescent="0.2"/>
    <row r="256" spans="2:65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4681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4921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4682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5004</v>
      </c>
      <c r="I17" s="290" t="s">
        <v>3662</v>
      </c>
      <c r="J17" s="559" t="s">
        <v>5079</v>
      </c>
      <c r="L17" s="292"/>
    </row>
    <row r="18" spans="2:12" s="291" customFormat="1" ht="18" hidden="1" customHeight="1" x14ac:dyDescent="0.2">
      <c r="B18" s="292"/>
      <c r="E18" s="669" t="s">
        <v>5079</v>
      </c>
      <c r="F18" s="670"/>
      <c r="G18" s="670"/>
      <c r="H18" s="670"/>
      <c r="I18" s="290" t="s">
        <v>7</v>
      </c>
      <c r="J18" s="559" t="s">
        <v>5079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ROUND(J128,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ROUND((SUM(BE128:BE183)),  2)</f>
        <v>0</v>
      </c>
      <c r="I33" s="304">
        <v>0.21</v>
      </c>
      <c r="J33" s="303">
        <f>ROUND(((SUM(BE128:BE183))*I33),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ROUND((SUM(BF128:BF183)),  2)</f>
        <v>0</v>
      </c>
      <c r="I34" s="304">
        <v>0.12</v>
      </c>
      <c r="J34" s="303">
        <f>ROUND(((SUM(BF128:BF183))*I34),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ROUND((SUM(BG128:BG183)),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ROUND((SUM(BH128:BH183)),  2)</f>
        <v>0</v>
      </c>
      <c r="I36" s="304">
        <v>0.12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ROUND((SUM(BI128:BI183)),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5061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SO05 Opravárenská hala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D.105.05 - Ústřední_vytápění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>
        <f>IF(J12="","",J12)</f>
        <v>45502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5004</v>
      </c>
      <c r="F92" s="293" t="str">
        <f>IF(E18="","",E18)</f>
        <v>Vyplň údaj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J128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3680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3682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3683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3918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15" hidden="1" customHeight="1" x14ac:dyDescent="0.2">
      <c r="B102" s="320"/>
      <c r="D102" s="321" t="s">
        <v>3684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3685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4219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3919</v>
      </c>
      <c r="E105" s="327"/>
      <c r="F105" s="327"/>
      <c r="G105" s="327"/>
      <c r="H105" s="327"/>
      <c r="I105" s="327"/>
      <c r="J105" s="328">
        <f>J152</f>
        <v>0</v>
      </c>
      <c r="L105" s="325"/>
    </row>
    <row r="106" spans="2:12" s="324" customFormat="1" ht="19.899999999999999" hidden="1" customHeight="1" x14ac:dyDescent="0.2">
      <c r="B106" s="325"/>
      <c r="D106" s="326" t="s">
        <v>3920</v>
      </c>
      <c r="E106" s="327"/>
      <c r="F106" s="327"/>
      <c r="G106" s="327"/>
      <c r="H106" s="327"/>
      <c r="I106" s="327"/>
      <c r="J106" s="328">
        <f>J163</f>
        <v>0</v>
      </c>
      <c r="L106" s="325"/>
    </row>
    <row r="107" spans="2:12" s="324" customFormat="1" ht="19.899999999999999" hidden="1" customHeight="1" x14ac:dyDescent="0.2">
      <c r="B107" s="325"/>
      <c r="D107" s="326" t="s">
        <v>3921</v>
      </c>
      <c r="E107" s="327"/>
      <c r="F107" s="327"/>
      <c r="G107" s="327"/>
      <c r="H107" s="327"/>
      <c r="I107" s="327"/>
      <c r="J107" s="328">
        <f>J169</f>
        <v>0</v>
      </c>
      <c r="L107" s="325"/>
    </row>
    <row r="108" spans="2:12" s="319" customFormat="1" ht="25.15" hidden="1" customHeight="1" x14ac:dyDescent="0.2">
      <c r="B108" s="320"/>
      <c r="D108" s="321" t="s">
        <v>3922</v>
      </c>
      <c r="E108" s="322"/>
      <c r="F108" s="322"/>
      <c r="G108" s="322"/>
      <c r="H108" s="322"/>
      <c r="I108" s="322"/>
      <c r="J108" s="323">
        <f>J182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7.1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7.1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15" customHeight="1" x14ac:dyDescent="0.2">
      <c r="B115" s="292"/>
      <c r="C115" s="288" t="s">
        <v>3691</v>
      </c>
      <c r="L115" s="292"/>
    </row>
    <row r="116" spans="2:63" s="291" customFormat="1" ht="7.1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65" t="str">
        <f>E7</f>
        <v>CTIV Kyjov - SO05 Opravárenská hala</v>
      </c>
      <c r="F118" s="666"/>
      <c r="G118" s="666"/>
      <c r="H118" s="666"/>
      <c r="L118" s="292"/>
    </row>
    <row r="119" spans="2:63" s="291" customFormat="1" ht="12" customHeight="1" x14ac:dyDescent="0.2">
      <c r="B119" s="292"/>
      <c r="C119" s="290" t="s">
        <v>3655</v>
      </c>
      <c r="L119" s="292"/>
    </row>
    <row r="120" spans="2:63" s="291" customFormat="1" ht="16.5" customHeight="1" x14ac:dyDescent="0.2">
      <c r="B120" s="292"/>
      <c r="E120" s="663" t="str">
        <f>E9</f>
        <v>D.105.05 - Ústřední_vytápění</v>
      </c>
      <c r="F120" s="664"/>
      <c r="G120" s="664"/>
      <c r="H120" s="664"/>
      <c r="L120" s="292"/>
    </row>
    <row r="121" spans="2:63" s="291" customFormat="1" ht="7.1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3659</v>
      </c>
      <c r="F122" s="293" t="str">
        <f>F12</f>
        <v xml:space="preserve"> </v>
      </c>
      <c r="I122" s="290" t="s">
        <v>3660</v>
      </c>
      <c r="J122" s="294">
        <f>IF(J12="","",J12)</f>
        <v>45502</v>
      </c>
      <c r="L122" s="292"/>
    </row>
    <row r="123" spans="2:63" s="291" customFormat="1" ht="7.15" customHeight="1" x14ac:dyDescent="0.2">
      <c r="B123" s="292"/>
      <c r="L123" s="292"/>
    </row>
    <row r="124" spans="2:63" s="291" customFormat="1" ht="15.4" customHeight="1" x14ac:dyDescent="0.2">
      <c r="B124" s="292"/>
      <c r="C124" s="290" t="s">
        <v>3661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4" customHeight="1" x14ac:dyDescent="0.2">
      <c r="B125" s="292"/>
      <c r="C125" s="290" t="s">
        <v>5004</v>
      </c>
      <c r="F125" s="293" t="str">
        <f>IF(E18="","",E18)</f>
        <v>Vyplň údaj</v>
      </c>
      <c r="I125" s="290" t="s">
        <v>3663</v>
      </c>
      <c r="J125" s="297" t="str">
        <f>E24</f>
        <v xml:space="preserve"> </v>
      </c>
      <c r="L125" s="292"/>
    </row>
    <row r="126" spans="2:63" s="291" customFormat="1" ht="10.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3692</v>
      </c>
      <c r="D127" s="332" t="s">
        <v>3693</v>
      </c>
      <c r="E127" s="332" t="s">
        <v>3694</v>
      </c>
      <c r="F127" s="332" t="s">
        <v>1646</v>
      </c>
      <c r="G127" s="332" t="s">
        <v>94</v>
      </c>
      <c r="H127" s="332" t="s">
        <v>95</v>
      </c>
      <c r="I127" s="332" t="s">
        <v>3695</v>
      </c>
      <c r="J127" s="332" t="s">
        <v>3675</v>
      </c>
      <c r="K127" s="333" t="s">
        <v>512</v>
      </c>
      <c r="L127" s="330"/>
      <c r="M127" s="334" t="s">
        <v>771</v>
      </c>
      <c r="N127" s="335" t="s">
        <v>109</v>
      </c>
      <c r="O127" s="335" t="s">
        <v>3696</v>
      </c>
      <c r="P127" s="335" t="s">
        <v>3697</v>
      </c>
      <c r="Q127" s="335" t="s">
        <v>3698</v>
      </c>
      <c r="R127" s="335" t="s">
        <v>3699</v>
      </c>
      <c r="S127" s="335" t="s">
        <v>3700</v>
      </c>
      <c r="T127" s="335" t="s">
        <v>3701</v>
      </c>
      <c r="U127" s="336" t="s">
        <v>120</v>
      </c>
    </row>
    <row r="128" spans="2:63" s="291" customFormat="1" ht="22.9" customHeight="1" x14ac:dyDescent="0.25">
      <c r="B128" s="292"/>
      <c r="C128" s="337" t="s">
        <v>2871</v>
      </c>
      <c r="J128" s="338">
        <f>BK128</f>
        <v>0</v>
      </c>
      <c r="L128" s="292"/>
      <c r="M128" s="339"/>
      <c r="N128" s="298"/>
      <c r="O128" s="298"/>
      <c r="P128" s="340">
        <f>P129+P146+P182</f>
        <v>0</v>
      </c>
      <c r="Q128" s="298"/>
      <c r="R128" s="340">
        <f>R129+R146+R182</f>
        <v>30.774888000000001</v>
      </c>
      <c r="S128" s="298"/>
      <c r="T128" s="340">
        <f>T129+T146+T182</f>
        <v>40.69</v>
      </c>
      <c r="U128" s="379"/>
      <c r="AT128" s="284" t="s">
        <v>514</v>
      </c>
      <c r="AU128" s="284" t="s">
        <v>2872</v>
      </c>
      <c r="BK128" s="342">
        <f>BK129+BK146+BK182</f>
        <v>0</v>
      </c>
    </row>
    <row r="129" spans="2:65" s="343" customFormat="1" ht="25.9" customHeight="1" x14ac:dyDescent="0.2">
      <c r="B129" s="344"/>
      <c r="D129" s="345" t="s">
        <v>514</v>
      </c>
      <c r="E129" s="346" t="s">
        <v>13</v>
      </c>
      <c r="F129" s="346" t="s">
        <v>515</v>
      </c>
      <c r="I129" s="468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28.561028</v>
      </c>
      <c r="T129" s="349">
        <f>T130+T133+T137+T144</f>
        <v>40.69</v>
      </c>
      <c r="U129" s="380"/>
      <c r="AR129" s="345" t="s">
        <v>45</v>
      </c>
      <c r="AT129" s="351" t="s">
        <v>514</v>
      </c>
      <c r="AU129" s="351" t="s">
        <v>2873</v>
      </c>
      <c r="AY129" s="345" t="s">
        <v>2874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55</v>
      </c>
      <c r="F130" s="353" t="s">
        <v>524</v>
      </c>
      <c r="I130" s="468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28.561028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2874</v>
      </c>
      <c r="BK130" s="352">
        <f>SUM(BK131:BK132)</f>
        <v>0</v>
      </c>
    </row>
    <row r="131" spans="2:65" s="291" customFormat="1" ht="21.75" customHeight="1" x14ac:dyDescent="0.2">
      <c r="B131" s="355"/>
      <c r="C131" s="533" t="s">
        <v>45</v>
      </c>
      <c r="D131" s="533" t="s">
        <v>516</v>
      </c>
      <c r="E131" s="534" t="s">
        <v>525</v>
      </c>
      <c r="F131" s="535" t="s">
        <v>1650</v>
      </c>
      <c r="G131" s="536" t="s">
        <v>158</v>
      </c>
      <c r="H131" s="537">
        <v>484</v>
      </c>
      <c r="I131" s="560"/>
      <c r="J131" s="356">
        <f>ROUND(I131*H131,2)</f>
        <v>0</v>
      </c>
      <c r="K131" s="535" t="s">
        <v>523</v>
      </c>
      <c r="L131" s="292"/>
      <c r="M131" s="561" t="s">
        <v>771</v>
      </c>
      <c r="N131" s="358" t="s">
        <v>2877</v>
      </c>
      <c r="P131" s="359">
        <f>O131*H131</f>
        <v>0</v>
      </c>
      <c r="Q131" s="359">
        <v>0.04</v>
      </c>
      <c r="R131" s="359">
        <f>Q131*H131</f>
        <v>19.36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4683</v>
      </c>
    </row>
    <row r="132" spans="2:65" s="291" customFormat="1" ht="24.4" customHeight="1" x14ac:dyDescent="0.2">
      <c r="B132" s="355"/>
      <c r="C132" s="533" t="s">
        <v>47</v>
      </c>
      <c r="D132" s="533" t="s">
        <v>516</v>
      </c>
      <c r="E132" s="534" t="s">
        <v>526</v>
      </c>
      <c r="F132" s="535" t="s">
        <v>1651</v>
      </c>
      <c r="G132" s="536" t="s">
        <v>158</v>
      </c>
      <c r="H132" s="537">
        <v>500.6</v>
      </c>
      <c r="I132" s="560"/>
      <c r="J132" s="356">
        <f>ROUND(I132*H132,2)</f>
        <v>0</v>
      </c>
      <c r="K132" s="535" t="s">
        <v>523</v>
      </c>
      <c r="L132" s="292"/>
      <c r="M132" s="561" t="s">
        <v>771</v>
      </c>
      <c r="N132" s="358" t="s">
        <v>2877</v>
      </c>
      <c r="P132" s="359">
        <f>O132*H132</f>
        <v>0</v>
      </c>
      <c r="Q132" s="359">
        <v>1.8380000000000001E-2</v>
      </c>
      <c r="R132" s="359">
        <f>Q132*H132</f>
        <v>9.2010280000000009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2874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4684</v>
      </c>
    </row>
    <row r="133" spans="2:65" s="343" customFormat="1" ht="22.9" customHeight="1" x14ac:dyDescent="0.2">
      <c r="B133" s="344"/>
      <c r="D133" s="345" t="s">
        <v>514</v>
      </c>
      <c r="E133" s="353" t="s">
        <v>57</v>
      </c>
      <c r="F133" s="353" t="s">
        <v>531</v>
      </c>
      <c r="I133" s="468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40.69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2874</v>
      </c>
      <c r="BK133" s="352">
        <f>SUM(BK134:BK136)</f>
        <v>0</v>
      </c>
    </row>
    <row r="134" spans="2:65" s="291" customFormat="1" ht="24.4" customHeight="1" x14ac:dyDescent="0.2">
      <c r="B134" s="355"/>
      <c r="C134" s="533" t="s">
        <v>49</v>
      </c>
      <c r="D134" s="533" t="s">
        <v>516</v>
      </c>
      <c r="E134" s="534" t="s">
        <v>679</v>
      </c>
      <c r="F134" s="535" t="s">
        <v>1719</v>
      </c>
      <c r="G134" s="536" t="s">
        <v>99</v>
      </c>
      <c r="H134" s="537">
        <v>80</v>
      </c>
      <c r="I134" s="560"/>
      <c r="J134" s="356">
        <f>ROUND(I134*H134,2)</f>
        <v>0</v>
      </c>
      <c r="K134" s="535" t="s">
        <v>523</v>
      </c>
      <c r="L134" s="292"/>
      <c r="M134" s="561" t="s">
        <v>771</v>
      </c>
      <c r="N134" s="358" t="s">
        <v>2877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4.32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4685</v>
      </c>
    </row>
    <row r="135" spans="2:65" s="291" customFormat="1" ht="24.4" customHeight="1" x14ac:dyDescent="0.2">
      <c r="B135" s="355"/>
      <c r="C135" s="533" t="s">
        <v>51</v>
      </c>
      <c r="D135" s="533" t="s">
        <v>516</v>
      </c>
      <c r="E135" s="534" t="s">
        <v>1720</v>
      </c>
      <c r="F135" s="535" t="s">
        <v>1721</v>
      </c>
      <c r="G135" s="536" t="s">
        <v>99</v>
      </c>
      <c r="H135" s="537">
        <v>5</v>
      </c>
      <c r="I135" s="560"/>
      <c r="J135" s="356">
        <f>ROUND(I135*H135,2)</f>
        <v>0</v>
      </c>
      <c r="K135" s="535" t="s">
        <v>619</v>
      </c>
      <c r="L135" s="292"/>
      <c r="M135" s="561" t="s">
        <v>771</v>
      </c>
      <c r="N135" s="358" t="s">
        <v>2877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0.37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2874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4686</v>
      </c>
    </row>
    <row r="136" spans="2:65" s="291" customFormat="1" ht="24.4" customHeight="1" x14ac:dyDescent="0.2">
      <c r="B136" s="355"/>
      <c r="C136" s="533" t="s">
        <v>53</v>
      </c>
      <c r="D136" s="533" t="s">
        <v>516</v>
      </c>
      <c r="E136" s="534" t="s">
        <v>534</v>
      </c>
      <c r="F136" s="535" t="s">
        <v>1658</v>
      </c>
      <c r="G136" s="536" t="s">
        <v>223</v>
      </c>
      <c r="H136" s="537">
        <v>2000</v>
      </c>
      <c r="I136" s="560"/>
      <c r="J136" s="356">
        <f>ROUND(I136*H136,2)</f>
        <v>0</v>
      </c>
      <c r="K136" s="535" t="s">
        <v>519</v>
      </c>
      <c r="L136" s="292"/>
      <c r="M136" s="561" t="s">
        <v>771</v>
      </c>
      <c r="N136" s="358" t="s">
        <v>2877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36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4687</v>
      </c>
    </row>
    <row r="137" spans="2:65" s="343" customFormat="1" ht="22.9" customHeight="1" x14ac:dyDescent="0.2">
      <c r="B137" s="344"/>
      <c r="D137" s="345" t="s">
        <v>514</v>
      </c>
      <c r="E137" s="353" t="s">
        <v>536</v>
      </c>
      <c r="F137" s="353" t="s">
        <v>537</v>
      </c>
      <c r="I137" s="468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2874</v>
      </c>
      <c r="BK137" s="352">
        <f>SUM(BK138:BK143)</f>
        <v>0</v>
      </c>
    </row>
    <row r="138" spans="2:65" s="291" customFormat="1" ht="16.5" customHeight="1" x14ac:dyDescent="0.2">
      <c r="B138" s="355"/>
      <c r="C138" s="533" t="s">
        <v>55</v>
      </c>
      <c r="D138" s="533" t="s">
        <v>516</v>
      </c>
      <c r="E138" s="534" t="s">
        <v>538</v>
      </c>
      <c r="F138" s="535" t="s">
        <v>1660</v>
      </c>
      <c r="G138" s="536" t="s">
        <v>150</v>
      </c>
      <c r="H138" s="537">
        <v>38.015999999999998</v>
      </c>
      <c r="I138" s="560"/>
      <c r="J138" s="356">
        <f t="shared" ref="J138:J143" si="0">ROUND(I138*H138,2)</f>
        <v>0</v>
      </c>
      <c r="K138" s="535" t="s">
        <v>523</v>
      </c>
      <c r="L138" s="292"/>
      <c r="M138" s="561" t="s">
        <v>771</v>
      </c>
      <c r="N138" s="358" t="s">
        <v>2877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4688</v>
      </c>
    </row>
    <row r="139" spans="2:65" s="291" customFormat="1" ht="33" customHeight="1" x14ac:dyDescent="0.2">
      <c r="B139" s="355"/>
      <c r="C139" s="533" t="s">
        <v>2894</v>
      </c>
      <c r="D139" s="533" t="s">
        <v>516</v>
      </c>
      <c r="E139" s="534" t="s">
        <v>539</v>
      </c>
      <c r="F139" s="535" t="s">
        <v>1661</v>
      </c>
      <c r="G139" s="536" t="s">
        <v>150</v>
      </c>
      <c r="H139" s="537">
        <v>38.015999999999998</v>
      </c>
      <c r="I139" s="560"/>
      <c r="J139" s="356">
        <f t="shared" si="0"/>
        <v>0</v>
      </c>
      <c r="K139" s="535" t="s">
        <v>519</v>
      </c>
      <c r="L139" s="292"/>
      <c r="M139" s="561" t="s">
        <v>771</v>
      </c>
      <c r="N139" s="358" t="s">
        <v>2877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2874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4689</v>
      </c>
    </row>
    <row r="140" spans="2:65" s="291" customFormat="1" ht="33" customHeight="1" x14ac:dyDescent="0.2">
      <c r="B140" s="355"/>
      <c r="C140" s="533" t="s">
        <v>527</v>
      </c>
      <c r="D140" s="533" t="s">
        <v>516</v>
      </c>
      <c r="E140" s="534" t="s">
        <v>541</v>
      </c>
      <c r="F140" s="535" t="s">
        <v>1662</v>
      </c>
      <c r="G140" s="536" t="s">
        <v>150</v>
      </c>
      <c r="H140" s="537">
        <v>152.06399999999999</v>
      </c>
      <c r="I140" s="560"/>
      <c r="J140" s="356">
        <f t="shared" si="0"/>
        <v>0</v>
      </c>
      <c r="K140" s="535" t="s">
        <v>519</v>
      </c>
      <c r="L140" s="292"/>
      <c r="M140" s="561" t="s">
        <v>771</v>
      </c>
      <c r="N140" s="358" t="s">
        <v>2877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2874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4690</v>
      </c>
    </row>
    <row r="141" spans="2:65" s="291" customFormat="1" ht="24.4" customHeight="1" x14ac:dyDescent="0.2">
      <c r="B141" s="355"/>
      <c r="C141" s="533" t="s">
        <v>57</v>
      </c>
      <c r="D141" s="533" t="s">
        <v>516</v>
      </c>
      <c r="E141" s="534" t="s">
        <v>543</v>
      </c>
      <c r="F141" s="535" t="s">
        <v>1663</v>
      </c>
      <c r="G141" s="536" t="s">
        <v>150</v>
      </c>
      <c r="H141" s="537">
        <v>38.015999999999998</v>
      </c>
      <c r="I141" s="560"/>
      <c r="J141" s="356">
        <f t="shared" si="0"/>
        <v>0</v>
      </c>
      <c r="K141" s="535" t="s">
        <v>523</v>
      </c>
      <c r="L141" s="292"/>
      <c r="M141" s="561" t="s">
        <v>771</v>
      </c>
      <c r="N141" s="358" t="s">
        <v>2877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2874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4691</v>
      </c>
    </row>
    <row r="142" spans="2:65" s="291" customFormat="1" ht="24.4" customHeight="1" x14ac:dyDescent="0.2">
      <c r="B142" s="355"/>
      <c r="C142" s="533" t="s">
        <v>471</v>
      </c>
      <c r="D142" s="533" t="s">
        <v>516</v>
      </c>
      <c r="E142" s="534" t="s">
        <v>544</v>
      </c>
      <c r="F142" s="535" t="s">
        <v>1664</v>
      </c>
      <c r="G142" s="536" t="s">
        <v>150</v>
      </c>
      <c r="H142" s="537">
        <v>1140.48</v>
      </c>
      <c r="I142" s="560"/>
      <c r="J142" s="356">
        <f t="shared" si="0"/>
        <v>0</v>
      </c>
      <c r="K142" s="535" t="s">
        <v>523</v>
      </c>
      <c r="L142" s="292"/>
      <c r="M142" s="561" t="s">
        <v>771</v>
      </c>
      <c r="N142" s="358" t="s">
        <v>2877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2874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4692</v>
      </c>
    </row>
    <row r="143" spans="2:65" s="291" customFormat="1" ht="21.75" customHeight="1" x14ac:dyDescent="0.2">
      <c r="B143" s="355"/>
      <c r="C143" s="533" t="s">
        <v>2218</v>
      </c>
      <c r="D143" s="533" t="s">
        <v>516</v>
      </c>
      <c r="E143" s="534" t="s">
        <v>545</v>
      </c>
      <c r="F143" s="535" t="s">
        <v>546</v>
      </c>
      <c r="G143" s="536" t="s">
        <v>150</v>
      </c>
      <c r="H143" s="537">
        <v>38.015999999999998</v>
      </c>
      <c r="I143" s="560"/>
      <c r="J143" s="356">
        <f t="shared" si="0"/>
        <v>0</v>
      </c>
      <c r="K143" s="535" t="s">
        <v>771</v>
      </c>
      <c r="L143" s="292"/>
      <c r="M143" s="561" t="s">
        <v>771</v>
      </c>
      <c r="N143" s="358" t="s">
        <v>2877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4693</v>
      </c>
    </row>
    <row r="144" spans="2:65" s="343" customFormat="1" ht="22.9" customHeight="1" x14ac:dyDescent="0.2">
      <c r="B144" s="344"/>
      <c r="D144" s="345" t="s">
        <v>514</v>
      </c>
      <c r="E144" s="353" t="s">
        <v>681</v>
      </c>
      <c r="F144" s="353" t="s">
        <v>341</v>
      </c>
      <c r="I144" s="468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2874</v>
      </c>
      <c r="BK144" s="352">
        <f>BK145</f>
        <v>0</v>
      </c>
    </row>
    <row r="145" spans="2:65" s="291" customFormat="1" ht="16.5" customHeight="1" x14ac:dyDescent="0.2">
      <c r="B145" s="355"/>
      <c r="C145" s="533" t="s">
        <v>2219</v>
      </c>
      <c r="D145" s="533" t="s">
        <v>516</v>
      </c>
      <c r="E145" s="534" t="s">
        <v>682</v>
      </c>
      <c r="F145" s="535" t="s">
        <v>1722</v>
      </c>
      <c r="G145" s="536" t="s">
        <v>150</v>
      </c>
      <c r="H145" s="537">
        <v>28.561</v>
      </c>
      <c r="I145" s="560"/>
      <c r="J145" s="356">
        <f>ROUND(I145*H145,2)</f>
        <v>0</v>
      </c>
      <c r="K145" s="535" t="s">
        <v>523</v>
      </c>
      <c r="L145" s="292"/>
      <c r="M145" s="561" t="s">
        <v>771</v>
      </c>
      <c r="N145" s="358" t="s">
        <v>2877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4694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P147+P149+P152+P163+P169</f>
        <v>0</v>
      </c>
      <c r="R146" s="349">
        <f>R147+R149+R152+R163+R169</f>
        <v>2.2138599999999999</v>
      </c>
      <c r="T146" s="349">
        <f>T147+T149+T152+T163+T169</f>
        <v>0</v>
      </c>
      <c r="U146" s="380"/>
      <c r="AR146" s="345" t="s">
        <v>47</v>
      </c>
      <c r="AT146" s="351" t="s">
        <v>514</v>
      </c>
      <c r="AU146" s="351" t="s">
        <v>2873</v>
      </c>
      <c r="AY146" s="345" t="s">
        <v>2874</v>
      </c>
      <c r="BK146" s="352">
        <f>BK147+BK149+BK152+BK163+BK169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63</v>
      </c>
      <c r="F147" s="353" t="s">
        <v>64</v>
      </c>
      <c r="I147" s="468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2874</v>
      </c>
      <c r="BK147" s="352">
        <f>BK148</f>
        <v>0</v>
      </c>
    </row>
    <row r="148" spans="2:65" s="291" customFormat="1" ht="24.4" customHeight="1" x14ac:dyDescent="0.2">
      <c r="B148" s="355"/>
      <c r="C148" s="533" t="s">
        <v>2220</v>
      </c>
      <c r="D148" s="533" t="s">
        <v>516</v>
      </c>
      <c r="E148" s="534" t="s">
        <v>1723</v>
      </c>
      <c r="F148" s="535" t="s">
        <v>1724</v>
      </c>
      <c r="G148" s="536" t="s">
        <v>150</v>
      </c>
      <c r="H148" s="537">
        <v>0.1</v>
      </c>
      <c r="I148" s="560"/>
      <c r="J148" s="356">
        <f>ROUND(I148*H148,2)</f>
        <v>0</v>
      </c>
      <c r="K148" s="535" t="s">
        <v>619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4695</v>
      </c>
    </row>
    <row r="149" spans="2:65" s="343" customFormat="1" ht="22.9" customHeight="1" x14ac:dyDescent="0.2">
      <c r="B149" s="344"/>
      <c r="D149" s="345" t="s">
        <v>514</v>
      </c>
      <c r="E149" s="353" t="s">
        <v>1725</v>
      </c>
      <c r="F149" s="353" t="s">
        <v>1726</v>
      </c>
      <c r="I149" s="468"/>
      <c r="J149" s="354">
        <f>BK149</f>
        <v>0</v>
      </c>
      <c r="L149" s="344"/>
      <c r="M149" s="348"/>
      <c r="P149" s="349">
        <f>SUM(P150:P151)</f>
        <v>0</v>
      </c>
      <c r="R149" s="349">
        <f>SUM(R150:R151)</f>
        <v>2.7650000000000001E-2</v>
      </c>
      <c r="T149" s="349">
        <f>SUM(T150:T151)</f>
        <v>0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2874</v>
      </c>
      <c r="BK149" s="352">
        <f>SUM(BK150:BK151)</f>
        <v>0</v>
      </c>
    </row>
    <row r="150" spans="2:65" s="291" customFormat="1" ht="24.4" customHeight="1" x14ac:dyDescent="0.2">
      <c r="B150" s="355"/>
      <c r="C150" s="533" t="s">
        <v>3862</v>
      </c>
      <c r="D150" s="533" t="s">
        <v>516</v>
      </c>
      <c r="E150" s="534" t="s">
        <v>2550</v>
      </c>
      <c r="F150" s="535" t="s">
        <v>5121</v>
      </c>
      <c r="G150" s="536" t="s">
        <v>99</v>
      </c>
      <c r="H150" s="537">
        <v>1</v>
      </c>
      <c r="I150" s="560"/>
      <c r="J150" s="356">
        <f>ROUND(I150*H150,2)</f>
        <v>0</v>
      </c>
      <c r="K150" s="535" t="s">
        <v>619</v>
      </c>
      <c r="L150" s="292"/>
      <c r="M150" s="561" t="s">
        <v>771</v>
      </c>
      <c r="N150" s="358" t="s">
        <v>2877</v>
      </c>
      <c r="P150" s="359">
        <f>O150*H150</f>
        <v>0</v>
      </c>
      <c r="Q150" s="359">
        <v>2.7650000000000001E-2</v>
      </c>
      <c r="R150" s="359">
        <f>Q150*H150</f>
        <v>2.7650000000000001E-2</v>
      </c>
      <c r="S150" s="359">
        <v>0</v>
      </c>
      <c r="T150" s="359">
        <f>S150*H150</f>
        <v>0</v>
      </c>
      <c r="U150" s="382" t="s">
        <v>771</v>
      </c>
      <c r="AR150" s="361" t="s">
        <v>2222</v>
      </c>
      <c r="AT150" s="361" t="s">
        <v>516</v>
      </c>
      <c r="AU150" s="361" t="s">
        <v>47</v>
      </c>
      <c r="AY150" s="284" t="s">
        <v>2874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2222</v>
      </c>
      <c r="BM150" s="361" t="s">
        <v>4696</v>
      </c>
    </row>
    <row r="151" spans="2:65" s="291" customFormat="1" ht="24.4" customHeight="1" x14ac:dyDescent="0.2">
      <c r="B151" s="355"/>
      <c r="C151" s="533" t="s">
        <v>4205</v>
      </c>
      <c r="D151" s="533" t="s">
        <v>516</v>
      </c>
      <c r="E151" s="534" t="s">
        <v>5122</v>
      </c>
      <c r="F151" s="535" t="s">
        <v>5123</v>
      </c>
      <c r="G151" s="536" t="s">
        <v>158</v>
      </c>
      <c r="H151" s="537">
        <v>3</v>
      </c>
      <c r="I151" s="560"/>
      <c r="J151" s="356">
        <f>ROUND(I151*H151,2)</f>
        <v>0</v>
      </c>
      <c r="K151" s="535" t="s">
        <v>771</v>
      </c>
      <c r="L151" s="292"/>
      <c r="M151" s="561" t="s">
        <v>771</v>
      </c>
      <c r="N151" s="358" t="s">
        <v>2877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2222</v>
      </c>
      <c r="AT151" s="361" t="s">
        <v>516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5124</v>
      </c>
    </row>
    <row r="152" spans="2:65" s="343" customFormat="1" ht="22.9" customHeight="1" x14ac:dyDescent="0.2">
      <c r="B152" s="344"/>
      <c r="D152" s="345" t="s">
        <v>514</v>
      </c>
      <c r="E152" s="353" t="s">
        <v>685</v>
      </c>
      <c r="F152" s="353" t="s">
        <v>686</v>
      </c>
      <c r="I152" s="468"/>
      <c r="J152" s="354">
        <f>BK152</f>
        <v>0</v>
      </c>
      <c r="L152" s="344"/>
      <c r="M152" s="348"/>
      <c r="P152" s="349">
        <f>SUM(P153:P162)</f>
        <v>0</v>
      </c>
      <c r="R152" s="349">
        <f>SUM(R153:R162)</f>
        <v>0.59214999999999995</v>
      </c>
      <c r="T152" s="349">
        <f>SUM(T153:T162)</f>
        <v>0</v>
      </c>
      <c r="U152" s="380"/>
      <c r="AR152" s="345" t="s">
        <v>47</v>
      </c>
      <c r="AT152" s="351" t="s">
        <v>514</v>
      </c>
      <c r="AU152" s="351" t="s">
        <v>45</v>
      </c>
      <c r="AY152" s="345" t="s">
        <v>2874</v>
      </c>
      <c r="BK152" s="352">
        <f>SUM(BK153:BK162)</f>
        <v>0</v>
      </c>
    </row>
    <row r="153" spans="2:65" s="291" customFormat="1" ht="24.4" customHeight="1" x14ac:dyDescent="0.2">
      <c r="B153" s="355"/>
      <c r="C153" s="533" t="s">
        <v>3990</v>
      </c>
      <c r="D153" s="533" t="s">
        <v>516</v>
      </c>
      <c r="E153" s="534" t="s">
        <v>4484</v>
      </c>
      <c r="F153" s="535" t="s">
        <v>4485</v>
      </c>
      <c r="G153" s="536" t="s">
        <v>223</v>
      </c>
      <c r="H153" s="537">
        <v>270</v>
      </c>
      <c r="I153" s="560"/>
      <c r="J153" s="356">
        <f t="shared" ref="J153:J162" si="10">ROUND(I153*H153,2)</f>
        <v>0</v>
      </c>
      <c r="K153" s="535" t="s">
        <v>619</v>
      </c>
      <c r="L153" s="292"/>
      <c r="M153" s="561" t="s">
        <v>771</v>
      </c>
      <c r="N153" s="358" t="s">
        <v>2877</v>
      </c>
      <c r="P153" s="359">
        <f t="shared" ref="P153:P162" si="11">O153*H153</f>
        <v>0</v>
      </c>
      <c r="Q153" s="359">
        <v>4.6999999999999999E-4</v>
      </c>
      <c r="R153" s="359">
        <f t="shared" ref="R153:R162" si="12">Q153*H153</f>
        <v>0.12689999999999999</v>
      </c>
      <c r="S153" s="359">
        <v>0</v>
      </c>
      <c r="T153" s="359">
        <f t="shared" ref="T153:T162" si="13">S153*H153</f>
        <v>0</v>
      </c>
      <c r="U153" s="382" t="s">
        <v>771</v>
      </c>
      <c r="AR153" s="361" t="s">
        <v>2222</v>
      </c>
      <c r="AT153" s="361" t="s">
        <v>516</v>
      </c>
      <c r="AU153" s="361" t="s">
        <v>47</v>
      </c>
      <c r="AY153" s="284" t="s">
        <v>2874</v>
      </c>
      <c r="BE153" s="362">
        <f t="shared" ref="BE153:BE162" si="14">IF(N153="základní",J153,0)</f>
        <v>0</v>
      </c>
      <c r="BF153" s="362">
        <f t="shared" ref="BF153:BF162" si="15">IF(N153="snížená",J153,0)</f>
        <v>0</v>
      </c>
      <c r="BG153" s="362">
        <f t="shared" ref="BG153:BG162" si="16">IF(N153="zákl. přenesená",J153,0)</f>
        <v>0</v>
      </c>
      <c r="BH153" s="362">
        <f t="shared" ref="BH153:BH162" si="17">IF(N153="sníž. přenesená",J153,0)</f>
        <v>0</v>
      </c>
      <c r="BI153" s="362">
        <f t="shared" ref="BI153:BI162" si="18">IF(N153="nulová",J153,0)</f>
        <v>0</v>
      </c>
      <c r="BJ153" s="284" t="s">
        <v>45</v>
      </c>
      <c r="BK153" s="362">
        <f t="shared" ref="BK153:BK162" si="19">ROUND(I153*H153,2)</f>
        <v>0</v>
      </c>
      <c r="BL153" s="284" t="s">
        <v>2222</v>
      </c>
      <c r="BM153" s="361" t="s">
        <v>4697</v>
      </c>
    </row>
    <row r="154" spans="2:65" s="291" customFormat="1" ht="24.4" customHeight="1" x14ac:dyDescent="0.2">
      <c r="B154" s="355"/>
      <c r="C154" s="533" t="s">
        <v>3770</v>
      </c>
      <c r="D154" s="533" t="s">
        <v>516</v>
      </c>
      <c r="E154" s="534" t="s">
        <v>4487</v>
      </c>
      <c r="F154" s="535" t="s">
        <v>4488</v>
      </c>
      <c r="G154" s="536" t="s">
        <v>223</v>
      </c>
      <c r="H154" s="537">
        <v>80</v>
      </c>
      <c r="I154" s="560"/>
      <c r="J154" s="356">
        <f t="shared" si="10"/>
        <v>0</v>
      </c>
      <c r="K154" s="535" t="s">
        <v>619</v>
      </c>
      <c r="L154" s="292"/>
      <c r="M154" s="561" t="s">
        <v>771</v>
      </c>
      <c r="N154" s="358" t="s">
        <v>2877</v>
      </c>
      <c r="P154" s="359">
        <f t="shared" si="11"/>
        <v>0</v>
      </c>
      <c r="Q154" s="359">
        <v>5.8E-4</v>
      </c>
      <c r="R154" s="359">
        <f t="shared" si="12"/>
        <v>4.6399999999999997E-2</v>
      </c>
      <c r="S154" s="359">
        <v>0</v>
      </c>
      <c r="T154" s="359">
        <f t="shared" si="13"/>
        <v>0</v>
      </c>
      <c r="U154" s="382" t="s">
        <v>771</v>
      </c>
      <c r="AR154" s="361" t="s">
        <v>2222</v>
      </c>
      <c r="AT154" s="361" t="s">
        <v>516</v>
      </c>
      <c r="AU154" s="361" t="s">
        <v>47</v>
      </c>
      <c r="AY154" s="284" t="s">
        <v>2874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2222</v>
      </c>
      <c r="BM154" s="361" t="s">
        <v>4698</v>
      </c>
    </row>
    <row r="155" spans="2:65" s="291" customFormat="1" ht="24.4" customHeight="1" x14ac:dyDescent="0.2">
      <c r="B155" s="355"/>
      <c r="C155" s="533" t="s">
        <v>3939</v>
      </c>
      <c r="D155" s="533" t="s">
        <v>516</v>
      </c>
      <c r="E155" s="534" t="s">
        <v>4699</v>
      </c>
      <c r="F155" s="535" t="s">
        <v>4700</v>
      </c>
      <c r="G155" s="536" t="s">
        <v>223</v>
      </c>
      <c r="H155" s="537">
        <v>70</v>
      </c>
      <c r="I155" s="560"/>
      <c r="J155" s="356">
        <f t="shared" si="10"/>
        <v>0</v>
      </c>
      <c r="K155" s="535" t="s">
        <v>619</v>
      </c>
      <c r="L155" s="292"/>
      <c r="M155" s="561" t="s">
        <v>771</v>
      </c>
      <c r="N155" s="358" t="s">
        <v>2877</v>
      </c>
      <c r="P155" s="359">
        <f t="shared" si="11"/>
        <v>0</v>
      </c>
      <c r="Q155" s="359">
        <v>7.2999999999999996E-4</v>
      </c>
      <c r="R155" s="359">
        <f t="shared" si="12"/>
        <v>5.11E-2</v>
      </c>
      <c r="S155" s="359">
        <v>0</v>
      </c>
      <c r="T155" s="359">
        <f t="shared" si="13"/>
        <v>0</v>
      </c>
      <c r="U155" s="382" t="s">
        <v>771</v>
      </c>
      <c r="AR155" s="361" t="s">
        <v>2222</v>
      </c>
      <c r="AT155" s="361" t="s">
        <v>516</v>
      </c>
      <c r="AU155" s="361" t="s">
        <v>47</v>
      </c>
      <c r="AY155" s="284" t="s">
        <v>2874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2222</v>
      </c>
      <c r="BM155" s="361" t="s">
        <v>4701</v>
      </c>
    </row>
    <row r="156" spans="2:65" s="291" customFormat="1" ht="24.4" customHeight="1" x14ac:dyDescent="0.2">
      <c r="B156" s="355"/>
      <c r="C156" s="533" t="s">
        <v>3772</v>
      </c>
      <c r="D156" s="533" t="s">
        <v>516</v>
      </c>
      <c r="E156" s="534" t="s">
        <v>4702</v>
      </c>
      <c r="F156" s="535" t="s">
        <v>4703</v>
      </c>
      <c r="G156" s="536" t="s">
        <v>223</v>
      </c>
      <c r="H156" s="537">
        <v>55</v>
      </c>
      <c r="I156" s="560"/>
      <c r="J156" s="356">
        <f t="shared" si="10"/>
        <v>0</v>
      </c>
      <c r="K156" s="535" t="s">
        <v>619</v>
      </c>
      <c r="L156" s="292"/>
      <c r="M156" s="561" t="s">
        <v>771</v>
      </c>
      <c r="N156" s="358" t="s">
        <v>2877</v>
      </c>
      <c r="P156" s="359">
        <f t="shared" si="11"/>
        <v>0</v>
      </c>
      <c r="Q156" s="359">
        <v>1.2700000000000001E-3</v>
      </c>
      <c r="R156" s="359">
        <f t="shared" si="12"/>
        <v>6.9850000000000009E-2</v>
      </c>
      <c r="S156" s="359">
        <v>0</v>
      </c>
      <c r="T156" s="359">
        <f t="shared" si="13"/>
        <v>0</v>
      </c>
      <c r="U156" s="382" t="s">
        <v>771</v>
      </c>
      <c r="AR156" s="361" t="s">
        <v>2222</v>
      </c>
      <c r="AT156" s="361" t="s">
        <v>516</v>
      </c>
      <c r="AU156" s="361" t="s">
        <v>47</v>
      </c>
      <c r="AY156" s="284" t="s">
        <v>2874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2222</v>
      </c>
      <c r="BM156" s="361" t="s">
        <v>4704</v>
      </c>
    </row>
    <row r="157" spans="2:65" s="291" customFormat="1" ht="24.4" customHeight="1" x14ac:dyDescent="0.2">
      <c r="B157" s="355"/>
      <c r="C157" s="533" t="s">
        <v>3969</v>
      </c>
      <c r="D157" s="533" t="s">
        <v>516</v>
      </c>
      <c r="E157" s="534" t="s">
        <v>4490</v>
      </c>
      <c r="F157" s="535" t="s">
        <v>4491</v>
      </c>
      <c r="G157" s="536" t="s">
        <v>223</v>
      </c>
      <c r="H157" s="537">
        <v>120</v>
      </c>
      <c r="I157" s="560"/>
      <c r="J157" s="356">
        <f t="shared" si="10"/>
        <v>0</v>
      </c>
      <c r="K157" s="535" t="s">
        <v>619</v>
      </c>
      <c r="L157" s="292"/>
      <c r="M157" s="561" t="s">
        <v>771</v>
      </c>
      <c r="N157" s="358" t="s">
        <v>2877</v>
      </c>
      <c r="P157" s="359">
        <f t="shared" si="11"/>
        <v>0</v>
      </c>
      <c r="Q157" s="359">
        <v>1.5900000000000001E-3</v>
      </c>
      <c r="R157" s="359">
        <f t="shared" si="12"/>
        <v>0.1908</v>
      </c>
      <c r="S157" s="359">
        <v>0</v>
      </c>
      <c r="T157" s="359">
        <f t="shared" si="13"/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2874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2222</v>
      </c>
      <c r="BM157" s="361" t="s">
        <v>4705</v>
      </c>
    </row>
    <row r="158" spans="2:65" s="291" customFormat="1" ht="16.5" customHeight="1" x14ac:dyDescent="0.2">
      <c r="B158" s="355"/>
      <c r="C158" s="533" t="s">
        <v>3779</v>
      </c>
      <c r="D158" s="533" t="s">
        <v>516</v>
      </c>
      <c r="E158" s="534" t="s">
        <v>697</v>
      </c>
      <c r="F158" s="535" t="s">
        <v>1743</v>
      </c>
      <c r="G158" s="536" t="s">
        <v>223</v>
      </c>
      <c r="H158" s="537">
        <v>595</v>
      </c>
      <c r="I158" s="560"/>
      <c r="J158" s="356">
        <f t="shared" si="10"/>
        <v>0</v>
      </c>
      <c r="K158" s="535" t="s">
        <v>519</v>
      </c>
      <c r="L158" s="292"/>
      <c r="M158" s="561" t="s">
        <v>771</v>
      </c>
      <c r="N158" s="358" t="s">
        <v>2877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2222</v>
      </c>
      <c r="AT158" s="361" t="s">
        <v>516</v>
      </c>
      <c r="AU158" s="361" t="s">
        <v>47</v>
      </c>
      <c r="AY158" s="284" t="s">
        <v>2874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2222</v>
      </c>
      <c r="BM158" s="361" t="s">
        <v>4706</v>
      </c>
    </row>
    <row r="159" spans="2:65" s="291" customFormat="1" ht="37.9" customHeight="1" x14ac:dyDescent="0.2">
      <c r="B159" s="355"/>
      <c r="C159" s="533" t="s">
        <v>2938</v>
      </c>
      <c r="D159" s="533" t="s">
        <v>516</v>
      </c>
      <c r="E159" s="534" t="s">
        <v>4257</v>
      </c>
      <c r="F159" s="535" t="s">
        <v>4258</v>
      </c>
      <c r="G159" s="536" t="s">
        <v>223</v>
      </c>
      <c r="H159" s="537">
        <v>595</v>
      </c>
      <c r="I159" s="560"/>
      <c r="J159" s="356">
        <f t="shared" si="10"/>
        <v>0</v>
      </c>
      <c r="K159" s="535" t="s">
        <v>619</v>
      </c>
      <c r="L159" s="292"/>
      <c r="M159" s="561" t="s">
        <v>771</v>
      </c>
      <c r="N159" s="358" t="s">
        <v>2877</v>
      </c>
      <c r="P159" s="359">
        <f t="shared" si="11"/>
        <v>0</v>
      </c>
      <c r="Q159" s="359">
        <v>1.6000000000000001E-4</v>
      </c>
      <c r="R159" s="359">
        <f t="shared" si="12"/>
        <v>9.5200000000000007E-2</v>
      </c>
      <c r="S159" s="359">
        <v>0</v>
      </c>
      <c r="T159" s="359">
        <f t="shared" si="13"/>
        <v>0</v>
      </c>
      <c r="U159" s="382" t="s">
        <v>771</v>
      </c>
      <c r="AR159" s="361" t="s">
        <v>2222</v>
      </c>
      <c r="AT159" s="361" t="s">
        <v>516</v>
      </c>
      <c r="AU159" s="361" t="s">
        <v>47</v>
      </c>
      <c r="AY159" s="284" t="s">
        <v>2874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2222</v>
      </c>
      <c r="BM159" s="361" t="s">
        <v>4707</v>
      </c>
    </row>
    <row r="160" spans="2:65" s="291" customFormat="1" ht="16.5" customHeight="1" x14ac:dyDescent="0.2">
      <c r="B160" s="355"/>
      <c r="C160" s="538" t="s">
        <v>3784</v>
      </c>
      <c r="D160" s="538" t="s">
        <v>550</v>
      </c>
      <c r="E160" s="539" t="s">
        <v>705</v>
      </c>
      <c r="F160" s="540" t="s">
        <v>706</v>
      </c>
      <c r="G160" s="541" t="s">
        <v>99</v>
      </c>
      <c r="H160" s="542">
        <v>29.75</v>
      </c>
      <c r="I160" s="563"/>
      <c r="J160" s="365">
        <f t="shared" si="10"/>
        <v>0</v>
      </c>
      <c r="K160" s="540" t="s">
        <v>771</v>
      </c>
      <c r="L160" s="366"/>
      <c r="M160" s="564" t="s">
        <v>771</v>
      </c>
      <c r="N160" s="368" t="s">
        <v>2877</v>
      </c>
      <c r="P160" s="359">
        <f t="shared" si="11"/>
        <v>0</v>
      </c>
      <c r="Q160" s="359">
        <v>4.0000000000000002E-4</v>
      </c>
      <c r="R160" s="359">
        <f t="shared" si="12"/>
        <v>1.1900000000000001E-2</v>
      </c>
      <c r="S160" s="359">
        <v>0</v>
      </c>
      <c r="T160" s="359">
        <f t="shared" si="13"/>
        <v>0</v>
      </c>
      <c r="U160" s="382" t="s">
        <v>771</v>
      </c>
      <c r="AR160" s="361" t="s">
        <v>2918</v>
      </c>
      <c r="AT160" s="361" t="s">
        <v>550</v>
      </c>
      <c r="AU160" s="361" t="s">
        <v>47</v>
      </c>
      <c r="AY160" s="284" t="s">
        <v>2874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2222</v>
      </c>
      <c r="BM160" s="361" t="s">
        <v>4708</v>
      </c>
    </row>
    <row r="161" spans="2:65" s="291" customFormat="1" ht="16.5" customHeight="1" x14ac:dyDescent="0.2">
      <c r="B161" s="355"/>
      <c r="C161" s="538" t="s">
        <v>4108</v>
      </c>
      <c r="D161" s="538" t="s">
        <v>550</v>
      </c>
      <c r="E161" s="539" t="s">
        <v>707</v>
      </c>
      <c r="F161" s="540" t="s">
        <v>708</v>
      </c>
      <c r="G161" s="541" t="s">
        <v>99</v>
      </c>
      <c r="H161" s="542">
        <v>2975</v>
      </c>
      <c r="I161" s="563"/>
      <c r="J161" s="365">
        <f t="shared" si="10"/>
        <v>0</v>
      </c>
      <c r="K161" s="540" t="s">
        <v>771</v>
      </c>
      <c r="L161" s="366"/>
      <c r="M161" s="564" t="s">
        <v>771</v>
      </c>
      <c r="N161" s="368" t="s">
        <v>2877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2918</v>
      </c>
      <c r="AT161" s="361" t="s">
        <v>550</v>
      </c>
      <c r="AU161" s="361" t="s">
        <v>47</v>
      </c>
      <c r="AY161" s="284" t="s">
        <v>2874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2222</v>
      </c>
      <c r="BM161" s="361" t="s">
        <v>4709</v>
      </c>
    </row>
    <row r="162" spans="2:65" s="291" customFormat="1" ht="24.4" customHeight="1" x14ac:dyDescent="0.2">
      <c r="B162" s="355"/>
      <c r="C162" s="533" t="s">
        <v>2227</v>
      </c>
      <c r="D162" s="533" t="s">
        <v>516</v>
      </c>
      <c r="E162" s="534" t="s">
        <v>710</v>
      </c>
      <c r="F162" s="535" t="s">
        <v>1744</v>
      </c>
      <c r="G162" s="536" t="s">
        <v>150</v>
      </c>
      <c r="H162" s="537">
        <v>7.3999999999999996E-2</v>
      </c>
      <c r="I162" s="560"/>
      <c r="J162" s="356">
        <f t="shared" si="10"/>
        <v>0</v>
      </c>
      <c r="K162" s="535" t="s">
        <v>519</v>
      </c>
      <c r="L162" s="292"/>
      <c r="M162" s="561" t="s">
        <v>771</v>
      </c>
      <c r="N162" s="358" t="s">
        <v>2877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3966</v>
      </c>
      <c r="AT162" s="361" t="s">
        <v>516</v>
      </c>
      <c r="AU162" s="361" t="s">
        <v>47</v>
      </c>
      <c r="AY162" s="284" t="s">
        <v>2874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3966</v>
      </c>
      <c r="BM162" s="361" t="s">
        <v>4710</v>
      </c>
    </row>
    <row r="163" spans="2:65" s="343" customFormat="1" ht="22.9" customHeight="1" x14ac:dyDescent="0.2">
      <c r="B163" s="344"/>
      <c r="D163" s="345" t="s">
        <v>514</v>
      </c>
      <c r="E163" s="353" t="s">
        <v>712</v>
      </c>
      <c r="F163" s="353" t="s">
        <v>713</v>
      </c>
      <c r="I163" s="468"/>
      <c r="J163" s="354">
        <f>BK163</f>
        <v>0</v>
      </c>
      <c r="L163" s="344"/>
      <c r="M163" s="348"/>
      <c r="P163" s="349">
        <f>SUM(P164:P168)</f>
        <v>0</v>
      </c>
      <c r="R163" s="349">
        <f>SUM(R164:R168)</f>
        <v>2.8E-3</v>
      </c>
      <c r="T163" s="349">
        <f>SUM(T164:T168)</f>
        <v>0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2874</v>
      </c>
      <c r="BK163" s="352">
        <f>SUM(BK164:BK168)</f>
        <v>0</v>
      </c>
    </row>
    <row r="164" spans="2:65" s="291" customFormat="1" ht="24.4" customHeight="1" x14ac:dyDescent="0.2">
      <c r="B164" s="355"/>
      <c r="C164" s="533" t="s">
        <v>2950</v>
      </c>
      <c r="D164" s="533" t="s">
        <v>516</v>
      </c>
      <c r="E164" s="534" t="s">
        <v>5043</v>
      </c>
      <c r="F164" s="535" t="s">
        <v>5044</v>
      </c>
      <c r="G164" s="536" t="s">
        <v>99</v>
      </c>
      <c r="H164" s="537">
        <v>22</v>
      </c>
      <c r="I164" s="560"/>
      <c r="J164" s="356">
        <f>ROUND(I164*H164,2)</f>
        <v>0</v>
      </c>
      <c r="K164" s="535" t="s">
        <v>771</v>
      </c>
      <c r="L164" s="292"/>
      <c r="M164" s="561" t="s">
        <v>771</v>
      </c>
      <c r="N164" s="358" t="s">
        <v>2877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2222</v>
      </c>
      <c r="AT164" s="361" t="s">
        <v>516</v>
      </c>
      <c r="AU164" s="361" t="s">
        <v>47</v>
      </c>
      <c r="AY164" s="284" t="s">
        <v>2874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2222</v>
      </c>
      <c r="BM164" s="361" t="s">
        <v>5125</v>
      </c>
    </row>
    <row r="165" spans="2:65" s="291" customFormat="1" ht="24.4" customHeight="1" x14ac:dyDescent="0.2">
      <c r="B165" s="355"/>
      <c r="C165" s="533" t="s">
        <v>3952</v>
      </c>
      <c r="D165" s="533" t="s">
        <v>516</v>
      </c>
      <c r="E165" s="534" t="s">
        <v>5049</v>
      </c>
      <c r="F165" s="535" t="s">
        <v>5047</v>
      </c>
      <c r="G165" s="536" t="s">
        <v>99</v>
      </c>
      <c r="H165" s="537">
        <v>22</v>
      </c>
      <c r="I165" s="560"/>
      <c r="J165" s="356">
        <f>ROUND(I165*H165,2)</f>
        <v>0</v>
      </c>
      <c r="K165" s="535" t="s">
        <v>771</v>
      </c>
      <c r="L165" s="292"/>
      <c r="M165" s="561" t="s">
        <v>771</v>
      </c>
      <c r="N165" s="358" t="s">
        <v>2877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2222</v>
      </c>
      <c r="AT165" s="361" t="s">
        <v>516</v>
      </c>
      <c r="AU165" s="361" t="s">
        <v>47</v>
      </c>
      <c r="AY165" s="284" t="s">
        <v>2874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5126</v>
      </c>
    </row>
    <row r="166" spans="2:65" s="291" customFormat="1" ht="24.4" customHeight="1" x14ac:dyDescent="0.2">
      <c r="B166" s="355"/>
      <c r="C166" s="533" t="s">
        <v>4148</v>
      </c>
      <c r="D166" s="533" t="s">
        <v>516</v>
      </c>
      <c r="E166" s="534" t="s">
        <v>5046</v>
      </c>
      <c r="F166" s="535" t="s">
        <v>5050</v>
      </c>
      <c r="G166" s="536" t="s">
        <v>99</v>
      </c>
      <c r="H166" s="537">
        <v>44</v>
      </c>
      <c r="I166" s="560"/>
      <c r="J166" s="356">
        <f>ROUND(I166*H166,2)</f>
        <v>0</v>
      </c>
      <c r="K166" s="535" t="s">
        <v>771</v>
      </c>
      <c r="L166" s="292"/>
      <c r="M166" s="561" t="s">
        <v>771</v>
      </c>
      <c r="N166" s="358" t="s">
        <v>2877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2222</v>
      </c>
      <c r="AT166" s="361" t="s">
        <v>516</v>
      </c>
      <c r="AU166" s="361" t="s">
        <v>47</v>
      </c>
      <c r="AY166" s="284" t="s">
        <v>2874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2222</v>
      </c>
      <c r="BM166" s="361" t="s">
        <v>5127</v>
      </c>
    </row>
    <row r="167" spans="2:65" s="291" customFormat="1" ht="24.4" customHeight="1" x14ac:dyDescent="0.2">
      <c r="B167" s="355"/>
      <c r="C167" s="533" t="s">
        <v>3987</v>
      </c>
      <c r="D167" s="533" t="s">
        <v>516</v>
      </c>
      <c r="E167" s="534" t="s">
        <v>716</v>
      </c>
      <c r="F167" s="535" t="s">
        <v>1749</v>
      </c>
      <c r="G167" s="536" t="s">
        <v>99</v>
      </c>
      <c r="H167" s="537">
        <v>4</v>
      </c>
      <c r="I167" s="560"/>
      <c r="J167" s="356">
        <f>ROUND(I167*H167,2)</f>
        <v>0</v>
      </c>
      <c r="K167" s="535" t="s">
        <v>619</v>
      </c>
      <c r="L167" s="292"/>
      <c r="M167" s="561" t="s">
        <v>771</v>
      </c>
      <c r="N167" s="358" t="s">
        <v>2877</v>
      </c>
      <c r="P167" s="359">
        <f>O167*H167</f>
        <v>0</v>
      </c>
      <c r="Q167" s="359">
        <v>6.9999999999999999E-4</v>
      </c>
      <c r="R167" s="359">
        <f>Q167*H167</f>
        <v>2.8E-3</v>
      </c>
      <c r="S167" s="359">
        <v>0</v>
      </c>
      <c r="T167" s="359">
        <f>S167*H167</f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2874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4711</v>
      </c>
    </row>
    <row r="168" spans="2:65" s="291" customFormat="1" ht="24.4" customHeight="1" x14ac:dyDescent="0.2">
      <c r="B168" s="355"/>
      <c r="C168" s="533" t="s">
        <v>3882</v>
      </c>
      <c r="D168" s="533" t="s">
        <v>516</v>
      </c>
      <c r="E168" s="534" t="s">
        <v>718</v>
      </c>
      <c r="F168" s="535" t="s">
        <v>1750</v>
      </c>
      <c r="G168" s="536" t="s">
        <v>150</v>
      </c>
      <c r="H168" s="537">
        <v>3.0000000000000001E-3</v>
      </c>
      <c r="I168" s="560"/>
      <c r="J168" s="356">
        <f>ROUND(I168*H168,2)</f>
        <v>0</v>
      </c>
      <c r="K168" s="535" t="s">
        <v>519</v>
      </c>
      <c r="L168" s="292"/>
      <c r="M168" s="561" t="s">
        <v>771</v>
      </c>
      <c r="N168" s="358" t="s">
        <v>2877</v>
      </c>
      <c r="P168" s="359">
        <f>O168*H168</f>
        <v>0</v>
      </c>
      <c r="Q168" s="359">
        <v>0</v>
      </c>
      <c r="R168" s="359">
        <f>Q168*H168</f>
        <v>0</v>
      </c>
      <c r="S168" s="359">
        <v>0</v>
      </c>
      <c r="T168" s="359">
        <f>S168*H168</f>
        <v>0</v>
      </c>
      <c r="U168" s="382" t="s">
        <v>771</v>
      </c>
      <c r="AR168" s="361" t="s">
        <v>2222</v>
      </c>
      <c r="AT168" s="361" t="s">
        <v>516</v>
      </c>
      <c r="AU168" s="361" t="s">
        <v>47</v>
      </c>
      <c r="AY168" s="284" t="s">
        <v>2874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2222</v>
      </c>
      <c r="BM168" s="361" t="s">
        <v>4712</v>
      </c>
    </row>
    <row r="169" spans="2:65" s="343" customFormat="1" ht="22.9" customHeight="1" x14ac:dyDescent="0.2">
      <c r="B169" s="344"/>
      <c r="D169" s="345" t="s">
        <v>514</v>
      </c>
      <c r="E169" s="353" t="s">
        <v>720</v>
      </c>
      <c r="F169" s="353" t="s">
        <v>721</v>
      </c>
      <c r="I169" s="468"/>
      <c r="J169" s="354">
        <f>BK169</f>
        <v>0</v>
      </c>
      <c r="L169" s="344"/>
      <c r="M169" s="348"/>
      <c r="P169" s="349">
        <f>SUM(P170:P181)</f>
        <v>0</v>
      </c>
      <c r="R169" s="349">
        <f>SUM(R170:R181)</f>
        <v>1.5912600000000001</v>
      </c>
      <c r="T169" s="349">
        <f>SUM(T170:T181)</f>
        <v>0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2874</v>
      </c>
      <c r="BK169" s="352">
        <f>SUM(BK170:BK181)</f>
        <v>0</v>
      </c>
    </row>
    <row r="170" spans="2:65" s="291" customFormat="1" ht="16.5" customHeight="1" x14ac:dyDescent="0.2">
      <c r="B170" s="355"/>
      <c r="C170" s="533" t="s">
        <v>3885</v>
      </c>
      <c r="D170" s="533" t="s">
        <v>516</v>
      </c>
      <c r="E170" s="534" t="s">
        <v>722</v>
      </c>
      <c r="F170" s="535" t="s">
        <v>723</v>
      </c>
      <c r="G170" s="536" t="s">
        <v>303</v>
      </c>
      <c r="H170" s="537">
        <v>1</v>
      </c>
      <c r="I170" s="560"/>
      <c r="J170" s="356">
        <f t="shared" ref="J170:J181" si="20">ROUND(I170*H170,2)</f>
        <v>0</v>
      </c>
      <c r="K170" s="535" t="s">
        <v>771</v>
      </c>
      <c r="L170" s="292"/>
      <c r="M170" s="561" t="s">
        <v>771</v>
      </c>
      <c r="N170" s="358" t="s">
        <v>2877</v>
      </c>
      <c r="P170" s="359">
        <f t="shared" ref="P170:P181" si="21">O170*H170</f>
        <v>0</v>
      </c>
      <c r="Q170" s="359">
        <v>0</v>
      </c>
      <c r="R170" s="359">
        <f t="shared" ref="R170:R181" si="22">Q170*H170</f>
        <v>0</v>
      </c>
      <c r="S170" s="359">
        <v>0</v>
      </c>
      <c r="T170" s="359">
        <f t="shared" ref="T170:T181" si="23">S170*H170</f>
        <v>0</v>
      </c>
      <c r="U170" s="382" t="s">
        <v>771</v>
      </c>
      <c r="AR170" s="361" t="s">
        <v>2222</v>
      </c>
      <c r="AT170" s="361" t="s">
        <v>516</v>
      </c>
      <c r="AU170" s="361" t="s">
        <v>47</v>
      </c>
      <c r="AY170" s="284" t="s">
        <v>2874</v>
      </c>
      <c r="BE170" s="362">
        <f t="shared" ref="BE170:BE181" si="24">IF(N170="základní",J170,0)</f>
        <v>0</v>
      </c>
      <c r="BF170" s="362">
        <f t="shared" ref="BF170:BF181" si="25">IF(N170="snížená",J170,0)</f>
        <v>0</v>
      </c>
      <c r="BG170" s="362">
        <f t="shared" ref="BG170:BG181" si="26">IF(N170="zákl. přenesená",J170,0)</f>
        <v>0</v>
      </c>
      <c r="BH170" s="362">
        <f t="shared" ref="BH170:BH181" si="27">IF(N170="sníž. přenesená",J170,0)</f>
        <v>0</v>
      </c>
      <c r="BI170" s="362">
        <f t="shared" ref="BI170:BI181" si="28">IF(N170="nulová",J170,0)</f>
        <v>0</v>
      </c>
      <c r="BJ170" s="284" t="s">
        <v>45</v>
      </c>
      <c r="BK170" s="362">
        <f t="shared" ref="BK170:BK181" si="29">ROUND(I170*H170,2)</f>
        <v>0</v>
      </c>
      <c r="BL170" s="284" t="s">
        <v>2222</v>
      </c>
      <c r="BM170" s="361" t="s">
        <v>4713</v>
      </c>
    </row>
    <row r="171" spans="2:65" s="291" customFormat="1" ht="24.4" customHeight="1" x14ac:dyDescent="0.2">
      <c r="B171" s="355"/>
      <c r="C171" s="533" t="s">
        <v>3964</v>
      </c>
      <c r="D171" s="533" t="s">
        <v>516</v>
      </c>
      <c r="E171" s="534" t="s">
        <v>724</v>
      </c>
      <c r="F171" s="535" t="s">
        <v>1751</v>
      </c>
      <c r="G171" s="536" t="s">
        <v>99</v>
      </c>
      <c r="H171" s="537">
        <v>22</v>
      </c>
      <c r="I171" s="560"/>
      <c r="J171" s="356">
        <f t="shared" si="20"/>
        <v>0</v>
      </c>
      <c r="K171" s="535" t="s">
        <v>523</v>
      </c>
      <c r="L171" s="292"/>
      <c r="M171" s="561" t="s">
        <v>771</v>
      </c>
      <c r="N171" s="358" t="s">
        <v>2877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2222</v>
      </c>
      <c r="BM171" s="361" t="s">
        <v>4714</v>
      </c>
    </row>
    <row r="172" spans="2:65" s="291" customFormat="1" ht="37.9" customHeight="1" x14ac:dyDescent="0.2">
      <c r="B172" s="355"/>
      <c r="C172" s="533" t="s">
        <v>2918</v>
      </c>
      <c r="D172" s="533" t="s">
        <v>516</v>
      </c>
      <c r="E172" s="534" t="s">
        <v>737</v>
      </c>
      <c r="F172" s="535" t="s">
        <v>1757</v>
      </c>
      <c r="G172" s="536" t="s">
        <v>99</v>
      </c>
      <c r="H172" s="537">
        <v>1</v>
      </c>
      <c r="I172" s="560"/>
      <c r="J172" s="356">
        <f t="shared" si="20"/>
        <v>0</v>
      </c>
      <c r="K172" s="535" t="s">
        <v>519</v>
      </c>
      <c r="L172" s="292"/>
      <c r="M172" s="561" t="s">
        <v>771</v>
      </c>
      <c r="N172" s="358" t="s">
        <v>2877</v>
      </c>
      <c r="P172" s="359">
        <f t="shared" si="21"/>
        <v>0</v>
      </c>
      <c r="Q172" s="359">
        <v>2.828E-2</v>
      </c>
      <c r="R172" s="359">
        <f t="shared" si="22"/>
        <v>2.828E-2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4715</v>
      </c>
    </row>
    <row r="173" spans="2:65" s="291" customFormat="1" ht="37.9" customHeight="1" x14ac:dyDescent="0.2">
      <c r="B173" s="355"/>
      <c r="C173" s="533" t="s">
        <v>3900</v>
      </c>
      <c r="D173" s="533" t="s">
        <v>516</v>
      </c>
      <c r="E173" s="534" t="s">
        <v>1762</v>
      </c>
      <c r="F173" s="535" t="s">
        <v>1763</v>
      </c>
      <c r="G173" s="536" t="s">
        <v>99</v>
      </c>
      <c r="H173" s="537">
        <v>3</v>
      </c>
      <c r="I173" s="560"/>
      <c r="J173" s="356">
        <f t="shared" si="20"/>
        <v>0</v>
      </c>
      <c r="K173" s="535" t="s">
        <v>619</v>
      </c>
      <c r="L173" s="292"/>
      <c r="M173" s="561" t="s">
        <v>771</v>
      </c>
      <c r="N173" s="358" t="s">
        <v>2877</v>
      </c>
      <c r="P173" s="359">
        <f t="shared" si="21"/>
        <v>0</v>
      </c>
      <c r="Q173" s="359">
        <v>4.1320000000000003E-2</v>
      </c>
      <c r="R173" s="359">
        <f t="shared" si="22"/>
        <v>0.12396000000000001</v>
      </c>
      <c r="S173" s="359">
        <v>0</v>
      </c>
      <c r="T173" s="359">
        <f t="shared" si="2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2222</v>
      </c>
      <c r="BM173" s="361" t="s">
        <v>4716</v>
      </c>
    </row>
    <row r="174" spans="2:65" s="291" customFormat="1" ht="37.9" customHeight="1" x14ac:dyDescent="0.2">
      <c r="B174" s="355"/>
      <c r="C174" s="533" t="s">
        <v>4162</v>
      </c>
      <c r="D174" s="533" t="s">
        <v>516</v>
      </c>
      <c r="E174" s="534" t="s">
        <v>743</v>
      </c>
      <c r="F174" s="535" t="s">
        <v>1764</v>
      </c>
      <c r="G174" s="536" t="s">
        <v>99</v>
      </c>
      <c r="H174" s="537">
        <v>3</v>
      </c>
      <c r="I174" s="560"/>
      <c r="J174" s="356">
        <f t="shared" si="20"/>
        <v>0</v>
      </c>
      <c r="K174" s="535" t="s">
        <v>519</v>
      </c>
      <c r="L174" s="292"/>
      <c r="M174" s="561" t="s">
        <v>771</v>
      </c>
      <c r="N174" s="358" t="s">
        <v>2877</v>
      </c>
      <c r="P174" s="359">
        <f t="shared" si="21"/>
        <v>0</v>
      </c>
      <c r="Q174" s="359">
        <v>4.7840000000000001E-2</v>
      </c>
      <c r="R174" s="359">
        <f t="shared" si="22"/>
        <v>0.14352000000000001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4717</v>
      </c>
    </row>
    <row r="175" spans="2:65" s="291" customFormat="1" ht="37.9" customHeight="1" x14ac:dyDescent="0.2">
      <c r="B175" s="355"/>
      <c r="C175" s="533" t="s">
        <v>4172</v>
      </c>
      <c r="D175" s="533" t="s">
        <v>516</v>
      </c>
      <c r="E175" s="534" t="s">
        <v>2038</v>
      </c>
      <c r="F175" s="535" t="s">
        <v>2039</v>
      </c>
      <c r="G175" s="536" t="s">
        <v>99</v>
      </c>
      <c r="H175" s="537">
        <v>2</v>
      </c>
      <c r="I175" s="560"/>
      <c r="J175" s="356">
        <f t="shared" si="20"/>
        <v>0</v>
      </c>
      <c r="K175" s="535" t="s">
        <v>619</v>
      </c>
      <c r="L175" s="292"/>
      <c r="M175" s="561" t="s">
        <v>771</v>
      </c>
      <c r="N175" s="358" t="s">
        <v>2877</v>
      </c>
      <c r="P175" s="359">
        <f t="shared" si="21"/>
        <v>0</v>
      </c>
      <c r="Q175" s="359">
        <v>6.8500000000000005E-2</v>
      </c>
      <c r="R175" s="359">
        <f t="shared" si="22"/>
        <v>0.13700000000000001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4718</v>
      </c>
    </row>
    <row r="176" spans="2:65" s="291" customFormat="1" ht="37.9" customHeight="1" x14ac:dyDescent="0.2">
      <c r="B176" s="355"/>
      <c r="C176" s="533" t="s">
        <v>3768</v>
      </c>
      <c r="D176" s="533" t="s">
        <v>516</v>
      </c>
      <c r="E176" s="534" t="s">
        <v>1768</v>
      </c>
      <c r="F176" s="535" t="s">
        <v>1769</v>
      </c>
      <c r="G176" s="536" t="s">
        <v>99</v>
      </c>
      <c r="H176" s="537">
        <v>2</v>
      </c>
      <c r="I176" s="560"/>
      <c r="J176" s="356">
        <f t="shared" si="20"/>
        <v>0</v>
      </c>
      <c r="K176" s="535" t="s">
        <v>619</v>
      </c>
      <c r="L176" s="292"/>
      <c r="M176" s="561" t="s">
        <v>771</v>
      </c>
      <c r="N176" s="358" t="s">
        <v>2877</v>
      </c>
      <c r="P176" s="359">
        <f t="shared" si="21"/>
        <v>0</v>
      </c>
      <c r="Q176" s="359">
        <v>8.2600000000000007E-2</v>
      </c>
      <c r="R176" s="359">
        <f t="shared" si="22"/>
        <v>0.16520000000000001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4719</v>
      </c>
    </row>
    <row r="177" spans="2:65" s="291" customFormat="1" ht="37.9" customHeight="1" x14ac:dyDescent="0.2">
      <c r="B177" s="355"/>
      <c r="C177" s="533" t="s">
        <v>4174</v>
      </c>
      <c r="D177" s="533" t="s">
        <v>516</v>
      </c>
      <c r="E177" s="534" t="s">
        <v>747</v>
      </c>
      <c r="F177" s="535" t="s">
        <v>2551</v>
      </c>
      <c r="G177" s="536" t="s">
        <v>99</v>
      </c>
      <c r="H177" s="537">
        <v>11</v>
      </c>
      <c r="I177" s="560"/>
      <c r="J177" s="356">
        <f t="shared" si="20"/>
        <v>0</v>
      </c>
      <c r="K177" s="535" t="s">
        <v>619</v>
      </c>
      <c r="L177" s="292"/>
      <c r="M177" s="561" t="s">
        <v>771</v>
      </c>
      <c r="N177" s="358" t="s">
        <v>2877</v>
      </c>
      <c r="P177" s="359">
        <f t="shared" si="21"/>
        <v>0</v>
      </c>
      <c r="Q177" s="359">
        <v>9.0300000000000005E-2</v>
      </c>
      <c r="R177" s="359">
        <f t="shared" si="22"/>
        <v>0.99330000000000007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4720</v>
      </c>
    </row>
    <row r="178" spans="2:65" s="291" customFormat="1" ht="16.5" customHeight="1" x14ac:dyDescent="0.2">
      <c r="B178" s="355"/>
      <c r="C178" s="533" t="s">
        <v>3792</v>
      </c>
      <c r="D178" s="533" t="s">
        <v>516</v>
      </c>
      <c r="E178" s="534" t="s">
        <v>5052</v>
      </c>
      <c r="F178" s="535" t="s">
        <v>5053</v>
      </c>
      <c r="G178" s="536" t="s">
        <v>5038</v>
      </c>
      <c r="H178" s="537">
        <v>1</v>
      </c>
      <c r="I178" s="560"/>
      <c r="J178" s="356">
        <f t="shared" si="20"/>
        <v>0</v>
      </c>
      <c r="K178" s="535" t="s">
        <v>771</v>
      </c>
      <c r="L178" s="292"/>
      <c r="M178" s="561" t="s">
        <v>771</v>
      </c>
      <c r="N178" s="358" t="s">
        <v>2877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5128</v>
      </c>
    </row>
    <row r="179" spans="2:65" s="291" customFormat="1" ht="21.75" customHeight="1" x14ac:dyDescent="0.2">
      <c r="B179" s="355"/>
      <c r="C179" s="533" t="s">
        <v>3795</v>
      </c>
      <c r="D179" s="533" t="s">
        <v>516</v>
      </c>
      <c r="E179" s="534" t="s">
        <v>5055</v>
      </c>
      <c r="F179" s="535" t="s">
        <v>5056</v>
      </c>
      <c r="G179" s="536" t="s">
        <v>5038</v>
      </c>
      <c r="H179" s="537">
        <v>1</v>
      </c>
      <c r="I179" s="560"/>
      <c r="J179" s="356">
        <f t="shared" si="20"/>
        <v>0</v>
      </c>
      <c r="K179" s="535" t="s">
        <v>771</v>
      </c>
      <c r="L179" s="292"/>
      <c r="M179" s="561" t="s">
        <v>771</v>
      </c>
      <c r="N179" s="358" t="s">
        <v>2877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5129</v>
      </c>
    </row>
    <row r="180" spans="2:65" s="291" customFormat="1" ht="16.5" customHeight="1" x14ac:dyDescent="0.2">
      <c r="B180" s="355"/>
      <c r="C180" s="533" t="s">
        <v>4203</v>
      </c>
      <c r="D180" s="533" t="s">
        <v>516</v>
      </c>
      <c r="E180" s="534" t="s">
        <v>5058</v>
      </c>
      <c r="F180" s="535" t="s">
        <v>5059</v>
      </c>
      <c r="G180" s="536" t="s">
        <v>5038</v>
      </c>
      <c r="H180" s="537">
        <v>1</v>
      </c>
      <c r="I180" s="560"/>
      <c r="J180" s="356">
        <f t="shared" si="20"/>
        <v>0</v>
      </c>
      <c r="K180" s="535" t="s">
        <v>771</v>
      </c>
      <c r="L180" s="292"/>
      <c r="M180" s="561" t="s">
        <v>771</v>
      </c>
      <c r="N180" s="358" t="s">
        <v>2877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2222</v>
      </c>
      <c r="BM180" s="361" t="s">
        <v>5130</v>
      </c>
    </row>
    <row r="181" spans="2:65" s="291" customFormat="1" ht="24.4" customHeight="1" x14ac:dyDescent="0.2">
      <c r="B181" s="355"/>
      <c r="C181" s="533" t="s">
        <v>4168</v>
      </c>
      <c r="D181" s="533" t="s">
        <v>516</v>
      </c>
      <c r="E181" s="534" t="s">
        <v>749</v>
      </c>
      <c r="F181" s="535" t="s">
        <v>1770</v>
      </c>
      <c r="G181" s="536" t="s">
        <v>150</v>
      </c>
      <c r="H181" s="537">
        <v>1.591</v>
      </c>
      <c r="I181" s="560"/>
      <c r="J181" s="356">
        <f t="shared" si="20"/>
        <v>0</v>
      </c>
      <c r="K181" s="535" t="s">
        <v>519</v>
      </c>
      <c r="L181" s="292"/>
      <c r="M181" s="561" t="s">
        <v>771</v>
      </c>
      <c r="N181" s="358" t="s">
        <v>2877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4721</v>
      </c>
    </row>
    <row r="182" spans="2:65" s="343" customFormat="1" ht="25.9" customHeight="1" x14ac:dyDescent="0.2">
      <c r="B182" s="344"/>
      <c r="D182" s="345" t="s">
        <v>514</v>
      </c>
      <c r="E182" s="346" t="s">
        <v>709</v>
      </c>
      <c r="F182" s="346" t="s">
        <v>751</v>
      </c>
      <c r="I182" s="468"/>
      <c r="J182" s="347">
        <f>BK182</f>
        <v>0</v>
      </c>
      <c r="L182" s="344"/>
      <c r="M182" s="348"/>
      <c r="P182" s="349">
        <f>P183</f>
        <v>0</v>
      </c>
      <c r="R182" s="349">
        <f>R183</f>
        <v>0</v>
      </c>
      <c r="T182" s="349">
        <f>T183</f>
        <v>0</v>
      </c>
      <c r="U182" s="380"/>
      <c r="AR182" s="345" t="s">
        <v>51</v>
      </c>
      <c r="AT182" s="351" t="s">
        <v>514</v>
      </c>
      <c r="AU182" s="351" t="s">
        <v>2873</v>
      </c>
      <c r="AY182" s="345" t="s">
        <v>2874</v>
      </c>
      <c r="BK182" s="352">
        <f>BK183</f>
        <v>0</v>
      </c>
    </row>
    <row r="183" spans="2:65" s="291" customFormat="1" ht="16.5" customHeight="1" x14ac:dyDescent="0.2">
      <c r="B183" s="355"/>
      <c r="C183" s="533" t="s">
        <v>4170</v>
      </c>
      <c r="D183" s="533" t="s">
        <v>516</v>
      </c>
      <c r="E183" s="534" t="s">
        <v>752</v>
      </c>
      <c r="F183" s="535" t="s">
        <v>1771</v>
      </c>
      <c r="G183" s="536" t="s">
        <v>753</v>
      </c>
      <c r="H183" s="537">
        <v>24</v>
      </c>
      <c r="I183" s="560"/>
      <c r="J183" s="356">
        <f>ROUND(I183*H183,2)</f>
        <v>0</v>
      </c>
      <c r="K183" s="535" t="s">
        <v>523</v>
      </c>
      <c r="L183" s="292"/>
      <c r="M183" s="565" t="s">
        <v>771</v>
      </c>
      <c r="N183" s="544" t="s">
        <v>2877</v>
      </c>
      <c r="O183" s="370"/>
      <c r="P183" s="374">
        <f>O183*H183</f>
        <v>0</v>
      </c>
      <c r="Q183" s="374">
        <v>0</v>
      </c>
      <c r="R183" s="374">
        <f>Q183*H183</f>
        <v>0</v>
      </c>
      <c r="S183" s="374">
        <v>0</v>
      </c>
      <c r="T183" s="374">
        <f>S183*H183</f>
        <v>0</v>
      </c>
      <c r="U183" s="566" t="s">
        <v>771</v>
      </c>
      <c r="AR183" s="361" t="s">
        <v>3966</v>
      </c>
      <c r="AT183" s="361" t="s">
        <v>516</v>
      </c>
      <c r="AU183" s="361" t="s">
        <v>45</v>
      </c>
      <c r="AY183" s="284" t="s">
        <v>2874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3966</v>
      </c>
      <c r="BM183" s="361" t="s">
        <v>4722</v>
      </c>
    </row>
    <row r="184" spans="2:65" s="291" customFormat="1" ht="7.15" customHeight="1" x14ac:dyDescent="0.2">
      <c r="B184" s="312"/>
      <c r="C184" s="313"/>
      <c r="D184" s="313"/>
      <c r="E184" s="313"/>
      <c r="F184" s="313"/>
      <c r="G184" s="313"/>
      <c r="H184" s="313"/>
      <c r="I184" s="313"/>
      <c r="J184" s="313"/>
      <c r="K184" s="313"/>
      <c r="L184" s="292"/>
    </row>
    <row r="185" spans="2:65" ht="12.75" x14ac:dyDescent="0.2"/>
    <row r="186" spans="2:65" ht="12.75" x14ac:dyDescent="0.2"/>
    <row r="187" spans="2:65" ht="12.75" x14ac:dyDescent="0.2"/>
    <row r="188" spans="2:65" ht="12.75" x14ac:dyDescent="0.2"/>
    <row r="189" spans="2:65" ht="12.75" x14ac:dyDescent="0.2"/>
    <row r="190" spans="2:65" ht="12.75" x14ac:dyDescent="0.2"/>
    <row r="191" spans="2:65" ht="12.75" x14ac:dyDescent="0.2"/>
    <row r="192" spans="2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7" zoomScale="115" zoomScaleNormal="115" zoomScaleSheetLayoutView="115" zoomScalePageLayoutView="55" workbookViewId="0">
      <selection activeCell="C60" sqref="C60"/>
    </sheetView>
  </sheetViews>
  <sheetFormatPr defaultRowHeight="15" customHeight="1" x14ac:dyDescent="0.2"/>
  <cols>
    <col min="1" max="1" width="1.28515625" hidden="1" customWidth="1"/>
    <col min="2" max="2" width="16.140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200"/>
    </row>
    <row r="2" spans="1:7" ht="12.75" x14ac:dyDescent="0.2">
      <c r="A2" s="681" t="s">
        <v>4993</v>
      </c>
      <c r="B2" s="681"/>
      <c r="C2" s="682"/>
      <c r="D2" s="682"/>
      <c r="E2" s="682"/>
      <c r="F2" s="682"/>
      <c r="G2" s="682"/>
    </row>
    <row r="3" spans="1:7" ht="12.75" x14ac:dyDescent="0.2">
      <c r="A3" s="681" t="s">
        <v>2552</v>
      </c>
      <c r="B3" s="681"/>
      <c r="C3" s="682"/>
      <c r="D3" s="682"/>
      <c r="E3" s="682"/>
      <c r="F3" s="682"/>
      <c r="G3" s="682"/>
    </row>
    <row r="4" spans="1:7" ht="13.5" thickBot="1" x14ac:dyDescent="0.25">
      <c r="A4" s="545" t="s">
        <v>2185</v>
      </c>
      <c r="B4" s="546" t="s">
        <v>92</v>
      </c>
      <c r="C4" s="547" t="s">
        <v>1646</v>
      </c>
      <c r="D4" s="546" t="s">
        <v>95</v>
      </c>
      <c r="E4" s="548" t="s">
        <v>788</v>
      </c>
      <c r="F4" s="548" t="s">
        <v>2186</v>
      </c>
      <c r="G4" s="549" t="s">
        <v>25</v>
      </c>
    </row>
    <row r="5" spans="1:7" ht="12.75" x14ac:dyDescent="0.2">
      <c r="A5" s="683" t="s">
        <v>2187</v>
      </c>
      <c r="B5" s="684"/>
      <c r="C5" s="685"/>
      <c r="D5" s="685"/>
      <c r="E5" s="685"/>
      <c r="F5" s="685"/>
      <c r="G5" s="686"/>
    </row>
    <row r="6" spans="1:7" ht="12.75" x14ac:dyDescent="0.2">
      <c r="A6" s="140"/>
      <c r="B6" s="142"/>
      <c r="C6" s="687" t="s">
        <v>2553</v>
      </c>
      <c r="D6" s="688"/>
      <c r="E6" s="688"/>
      <c r="F6" s="688"/>
      <c r="G6" s="689"/>
    </row>
    <row r="7" spans="1:7" ht="12.75" x14ac:dyDescent="0.2">
      <c r="A7" s="140"/>
      <c r="B7" s="141">
        <v>55261137</v>
      </c>
      <c r="C7" s="550" t="s">
        <v>2192</v>
      </c>
      <c r="D7" s="551">
        <v>46</v>
      </c>
      <c r="E7" s="552" t="s">
        <v>2193</v>
      </c>
      <c r="F7" s="553">
        <v>0</v>
      </c>
      <c r="G7" s="139">
        <f t="shared" ref="G7:G16" si="0">D7*F7</f>
        <v>0</v>
      </c>
    </row>
    <row r="8" spans="1:7" ht="12.75" x14ac:dyDescent="0.2">
      <c r="A8" s="140"/>
      <c r="B8" s="141">
        <v>55261136</v>
      </c>
      <c r="C8" s="550" t="s">
        <v>2197</v>
      </c>
      <c r="D8" s="551">
        <v>28</v>
      </c>
      <c r="E8" s="552" t="s">
        <v>2193</v>
      </c>
      <c r="F8" s="553">
        <v>0</v>
      </c>
      <c r="G8" s="139">
        <f t="shared" si="0"/>
        <v>0</v>
      </c>
    </row>
    <row r="9" spans="1:7" ht="12.75" x14ac:dyDescent="0.2">
      <c r="A9" s="140"/>
      <c r="B9" s="141">
        <v>55261135</v>
      </c>
      <c r="C9" s="550" t="s">
        <v>2198</v>
      </c>
      <c r="D9" s="551">
        <v>24</v>
      </c>
      <c r="E9" s="552" t="s">
        <v>2193</v>
      </c>
      <c r="F9" s="553">
        <v>0</v>
      </c>
      <c r="G9" s="139">
        <f t="shared" si="0"/>
        <v>0</v>
      </c>
    </row>
    <row r="10" spans="1:7" ht="12.75" x14ac:dyDescent="0.2">
      <c r="A10" s="140"/>
      <c r="B10" s="141">
        <v>55261134</v>
      </c>
      <c r="C10" s="550" t="s">
        <v>2554</v>
      </c>
      <c r="D10" s="551">
        <v>56</v>
      </c>
      <c r="E10" s="552" t="s">
        <v>2193</v>
      </c>
      <c r="F10" s="553">
        <v>0</v>
      </c>
      <c r="G10" s="139">
        <f t="shared" si="0"/>
        <v>0</v>
      </c>
    </row>
    <row r="11" spans="1:7" ht="12.75" x14ac:dyDescent="0.2">
      <c r="A11" s="140"/>
      <c r="B11" s="141">
        <v>55261133</v>
      </c>
      <c r="C11" s="550" t="s">
        <v>2199</v>
      </c>
      <c r="D11" s="551">
        <v>28</v>
      </c>
      <c r="E11" s="552" t="s">
        <v>2193</v>
      </c>
      <c r="F11" s="553">
        <v>0</v>
      </c>
      <c r="G11" s="139">
        <f t="shared" si="0"/>
        <v>0</v>
      </c>
    </row>
    <row r="12" spans="1:7" ht="12.75" x14ac:dyDescent="0.2">
      <c r="A12" s="140"/>
      <c r="B12" s="141">
        <v>63154530</v>
      </c>
      <c r="C12" s="550" t="s">
        <v>2555</v>
      </c>
      <c r="D12" s="551">
        <v>28</v>
      </c>
      <c r="E12" s="552" t="s">
        <v>2193</v>
      </c>
      <c r="F12" s="553">
        <v>0</v>
      </c>
      <c r="G12" s="139">
        <f t="shared" si="0"/>
        <v>0</v>
      </c>
    </row>
    <row r="13" spans="1:7" ht="12.75" x14ac:dyDescent="0.2">
      <c r="A13" s="140"/>
      <c r="B13" s="141">
        <v>63154531</v>
      </c>
      <c r="C13" s="550" t="s">
        <v>2556</v>
      </c>
      <c r="D13" s="551">
        <v>56</v>
      </c>
      <c r="E13" s="552" t="s">
        <v>2193</v>
      </c>
      <c r="F13" s="553">
        <v>0</v>
      </c>
      <c r="G13" s="139">
        <f t="shared" si="0"/>
        <v>0</v>
      </c>
    </row>
    <row r="14" spans="1:7" ht="12.75" x14ac:dyDescent="0.2">
      <c r="A14" s="140"/>
      <c r="B14" s="141">
        <v>63154532</v>
      </c>
      <c r="C14" s="550" t="s">
        <v>2200</v>
      </c>
      <c r="D14" s="551">
        <v>24</v>
      </c>
      <c r="E14" s="552" t="s">
        <v>2193</v>
      </c>
      <c r="F14" s="553">
        <v>0</v>
      </c>
      <c r="G14" s="139">
        <f t="shared" si="0"/>
        <v>0</v>
      </c>
    </row>
    <row r="15" spans="1:7" ht="12.75" x14ac:dyDescent="0.2">
      <c r="A15" s="140"/>
      <c r="B15" s="141">
        <v>63154573</v>
      </c>
      <c r="C15" s="550" t="s">
        <v>2201</v>
      </c>
      <c r="D15" s="551">
        <v>28</v>
      </c>
      <c r="E15" s="552" t="s">
        <v>2193</v>
      </c>
      <c r="F15" s="553">
        <v>0</v>
      </c>
      <c r="G15" s="139">
        <f t="shared" si="0"/>
        <v>0</v>
      </c>
    </row>
    <row r="16" spans="1:7" ht="12.75" x14ac:dyDescent="0.2">
      <c r="A16" s="140"/>
      <c r="B16" s="141" t="s">
        <v>2194</v>
      </c>
      <c r="C16" s="550" t="s">
        <v>2557</v>
      </c>
      <c r="D16" s="551">
        <v>46</v>
      </c>
      <c r="E16" s="552" t="s">
        <v>2193</v>
      </c>
      <c r="F16" s="553">
        <v>0</v>
      </c>
      <c r="G16" s="139">
        <f t="shared" si="0"/>
        <v>0</v>
      </c>
    </row>
    <row r="17" spans="1:7" ht="12.75" x14ac:dyDescent="0.2">
      <c r="A17" s="140"/>
      <c r="B17" s="142"/>
      <c r="C17" s="687" t="s">
        <v>2202</v>
      </c>
      <c r="D17" s="688"/>
      <c r="E17" s="688"/>
      <c r="F17" s="688"/>
      <c r="G17" s="689"/>
    </row>
    <row r="18" spans="1:7" ht="12.75" x14ac:dyDescent="0.2">
      <c r="A18" s="140"/>
      <c r="B18" s="141"/>
      <c r="C18" s="554" t="s">
        <v>2558</v>
      </c>
      <c r="D18" s="551">
        <v>5</v>
      </c>
      <c r="E18" s="552" t="s">
        <v>99</v>
      </c>
      <c r="F18" s="553">
        <v>0</v>
      </c>
      <c r="G18" s="553">
        <f t="shared" ref="G18:G44" si="1">D18*F18</f>
        <v>0</v>
      </c>
    </row>
    <row r="19" spans="1:7" ht="12.75" x14ac:dyDescent="0.2">
      <c r="A19" s="140"/>
      <c r="B19" s="141"/>
      <c r="C19" s="554" t="s">
        <v>2559</v>
      </c>
      <c r="D19" s="551">
        <v>2</v>
      </c>
      <c r="E19" s="552" t="s">
        <v>99</v>
      </c>
      <c r="F19" s="553">
        <v>0</v>
      </c>
      <c r="G19" s="553">
        <f t="shared" si="1"/>
        <v>0</v>
      </c>
    </row>
    <row r="20" spans="1:7" ht="12.75" x14ac:dyDescent="0.2">
      <c r="A20" s="140"/>
      <c r="B20" s="550">
        <v>722232044</v>
      </c>
      <c r="C20" s="550" t="s">
        <v>2195</v>
      </c>
      <c r="D20" s="551">
        <v>20</v>
      </c>
      <c r="E20" s="552" t="s">
        <v>99</v>
      </c>
      <c r="F20" s="553">
        <v>0</v>
      </c>
      <c r="G20" s="553">
        <f t="shared" si="1"/>
        <v>0</v>
      </c>
    </row>
    <row r="21" spans="1:7" ht="12.75" x14ac:dyDescent="0.2">
      <c r="A21" s="140"/>
      <c r="B21" s="141">
        <v>55117233</v>
      </c>
      <c r="C21" s="550" t="s">
        <v>2196</v>
      </c>
      <c r="D21" s="551">
        <v>5</v>
      </c>
      <c r="E21" s="552" t="s">
        <v>99</v>
      </c>
      <c r="F21" s="553">
        <v>0</v>
      </c>
      <c r="G21" s="553">
        <f t="shared" si="1"/>
        <v>0</v>
      </c>
    </row>
    <row r="22" spans="1:7" ht="25.5" x14ac:dyDescent="0.2">
      <c r="A22" s="140"/>
      <c r="B22" s="154" t="s">
        <v>2203</v>
      </c>
      <c r="C22" s="554" t="s">
        <v>2204</v>
      </c>
      <c r="D22" s="551">
        <v>5</v>
      </c>
      <c r="E22" s="552" t="s">
        <v>99</v>
      </c>
      <c r="F22" s="553">
        <v>0</v>
      </c>
      <c r="G22" s="553">
        <f t="shared" si="1"/>
        <v>0</v>
      </c>
    </row>
    <row r="23" spans="1:7" ht="12.75" x14ac:dyDescent="0.2">
      <c r="A23" s="140"/>
      <c r="B23" s="550">
        <v>55128906</v>
      </c>
      <c r="C23" s="550" t="s">
        <v>2190</v>
      </c>
      <c r="D23" s="551">
        <v>10</v>
      </c>
      <c r="E23" s="552" t="s">
        <v>99</v>
      </c>
      <c r="F23" s="553">
        <v>0</v>
      </c>
      <c r="G23" s="553">
        <f t="shared" si="1"/>
        <v>0</v>
      </c>
    </row>
    <row r="24" spans="1:7" ht="12.75" x14ac:dyDescent="0.2">
      <c r="A24" s="140"/>
      <c r="B24" s="550">
        <v>55128039</v>
      </c>
      <c r="C24" s="550" t="s">
        <v>2189</v>
      </c>
      <c r="D24" s="551">
        <v>5</v>
      </c>
      <c r="E24" s="552" t="s">
        <v>99</v>
      </c>
      <c r="F24" s="553">
        <v>0</v>
      </c>
      <c r="G24" s="553">
        <f t="shared" si="1"/>
        <v>0</v>
      </c>
    </row>
    <row r="25" spans="1:7" ht="12.75" x14ac:dyDescent="0.2">
      <c r="A25" s="140"/>
      <c r="B25" s="550">
        <v>734211118</v>
      </c>
      <c r="C25" s="550" t="s">
        <v>2188</v>
      </c>
      <c r="D25" s="551">
        <v>10</v>
      </c>
      <c r="E25" s="552" t="s">
        <v>99</v>
      </c>
      <c r="F25" s="553">
        <v>0</v>
      </c>
      <c r="G25" s="553">
        <f t="shared" si="1"/>
        <v>0</v>
      </c>
    </row>
    <row r="26" spans="1:7" ht="12.75" x14ac:dyDescent="0.2">
      <c r="A26" s="140"/>
      <c r="B26" s="550">
        <v>722224115</v>
      </c>
      <c r="C26" s="550" t="s">
        <v>2191</v>
      </c>
      <c r="D26" s="551">
        <v>10</v>
      </c>
      <c r="E26" s="552" t="s">
        <v>99</v>
      </c>
      <c r="F26" s="553">
        <v>0</v>
      </c>
      <c r="G26" s="553">
        <f t="shared" si="1"/>
        <v>0</v>
      </c>
    </row>
    <row r="27" spans="1:7" ht="12.75" x14ac:dyDescent="0.2">
      <c r="A27" s="140"/>
      <c r="B27" s="550">
        <v>734220112</v>
      </c>
      <c r="C27" s="550" t="s">
        <v>2205</v>
      </c>
      <c r="D27" s="551">
        <v>5</v>
      </c>
      <c r="E27" s="552" t="s">
        <v>99</v>
      </c>
      <c r="F27" s="553">
        <v>0</v>
      </c>
      <c r="G27" s="553">
        <f t="shared" si="1"/>
        <v>0</v>
      </c>
    </row>
    <row r="28" spans="1:7" ht="12.75" x14ac:dyDescent="0.2">
      <c r="A28" s="140"/>
      <c r="B28" s="550">
        <v>55261001</v>
      </c>
      <c r="C28" s="550" t="s">
        <v>2206</v>
      </c>
      <c r="D28" s="551">
        <v>5</v>
      </c>
      <c r="E28" s="552" t="s">
        <v>2193</v>
      </c>
      <c r="F28" s="553">
        <v>0</v>
      </c>
      <c r="G28" s="553">
        <f t="shared" si="1"/>
        <v>0</v>
      </c>
    </row>
    <row r="29" spans="1:7" ht="12.75" x14ac:dyDescent="0.2">
      <c r="A29" s="140"/>
      <c r="B29" s="550">
        <v>734292715</v>
      </c>
      <c r="C29" s="550" t="s">
        <v>2560</v>
      </c>
      <c r="D29" s="551">
        <v>8</v>
      </c>
      <c r="E29" s="552" t="s">
        <v>99</v>
      </c>
      <c r="F29" s="553">
        <v>0</v>
      </c>
      <c r="G29" s="553">
        <f t="shared" si="1"/>
        <v>0</v>
      </c>
    </row>
    <row r="30" spans="1:7" ht="12.75" x14ac:dyDescent="0.2">
      <c r="A30" s="140"/>
      <c r="B30" s="141" t="s">
        <v>2561</v>
      </c>
      <c r="C30" s="554" t="s">
        <v>2562</v>
      </c>
      <c r="D30" s="551">
        <v>2</v>
      </c>
      <c r="E30" s="552" t="s">
        <v>99</v>
      </c>
      <c r="F30" s="553">
        <v>0</v>
      </c>
      <c r="G30" s="553">
        <f t="shared" si="1"/>
        <v>0</v>
      </c>
    </row>
    <row r="31" spans="1:7" ht="25.5" x14ac:dyDescent="0.2">
      <c r="A31" s="140"/>
      <c r="B31" s="550">
        <v>734296213</v>
      </c>
      <c r="C31" s="554" t="s">
        <v>2563</v>
      </c>
      <c r="D31" s="551">
        <v>2</v>
      </c>
      <c r="E31" s="552" t="s">
        <v>99</v>
      </c>
      <c r="F31" s="553">
        <v>0</v>
      </c>
      <c r="G31" s="553">
        <f t="shared" si="1"/>
        <v>0</v>
      </c>
    </row>
    <row r="32" spans="1:7" ht="12.75" x14ac:dyDescent="0.2">
      <c r="A32" s="140"/>
      <c r="B32" s="550">
        <v>55128906</v>
      </c>
      <c r="C32" s="550" t="s">
        <v>2190</v>
      </c>
      <c r="D32" s="551">
        <v>4</v>
      </c>
      <c r="E32" s="552" t="s">
        <v>99</v>
      </c>
      <c r="F32" s="553">
        <v>0</v>
      </c>
      <c r="G32" s="553">
        <f t="shared" si="1"/>
        <v>0</v>
      </c>
    </row>
    <row r="33" spans="1:7" ht="12.75" x14ac:dyDescent="0.2">
      <c r="A33" s="140"/>
      <c r="B33" s="550">
        <v>55128039</v>
      </c>
      <c r="C33" s="550" t="s">
        <v>2189</v>
      </c>
      <c r="D33" s="551">
        <v>2</v>
      </c>
      <c r="E33" s="552" t="s">
        <v>99</v>
      </c>
      <c r="F33" s="553">
        <v>0</v>
      </c>
      <c r="G33" s="553">
        <f t="shared" si="1"/>
        <v>0</v>
      </c>
    </row>
    <row r="34" spans="1:7" ht="12.75" x14ac:dyDescent="0.2">
      <c r="A34" s="140"/>
      <c r="B34" s="550">
        <v>734211118</v>
      </c>
      <c r="C34" s="550" t="s">
        <v>2188</v>
      </c>
      <c r="D34" s="551">
        <v>4</v>
      </c>
      <c r="E34" s="552" t="s">
        <v>99</v>
      </c>
      <c r="F34" s="553">
        <v>0</v>
      </c>
      <c r="G34" s="553">
        <f t="shared" si="1"/>
        <v>0</v>
      </c>
    </row>
    <row r="35" spans="1:7" ht="12.75" x14ac:dyDescent="0.2">
      <c r="A35" s="140"/>
      <c r="B35" s="550">
        <v>722224115</v>
      </c>
      <c r="C35" s="550" t="s">
        <v>2191</v>
      </c>
      <c r="D35" s="551">
        <v>4</v>
      </c>
      <c r="E35" s="552" t="s">
        <v>99</v>
      </c>
      <c r="F35" s="553">
        <v>0</v>
      </c>
      <c r="G35" s="553">
        <f t="shared" si="1"/>
        <v>0</v>
      </c>
    </row>
    <row r="36" spans="1:7" ht="12.75" x14ac:dyDescent="0.2">
      <c r="A36" s="140"/>
      <c r="B36" s="550">
        <v>734220113</v>
      </c>
      <c r="C36" s="550" t="s">
        <v>2564</v>
      </c>
      <c r="D36" s="551">
        <v>2</v>
      </c>
      <c r="E36" s="552" t="s">
        <v>99</v>
      </c>
      <c r="F36" s="553">
        <v>0</v>
      </c>
      <c r="G36" s="553">
        <f t="shared" si="1"/>
        <v>0</v>
      </c>
    </row>
    <row r="37" spans="1:7" ht="12.75" x14ac:dyDescent="0.2">
      <c r="A37" s="140"/>
      <c r="B37" s="550">
        <v>55261002</v>
      </c>
      <c r="C37" s="550" t="s">
        <v>2565</v>
      </c>
      <c r="D37" s="551">
        <v>8</v>
      </c>
      <c r="E37" s="552" t="s">
        <v>2193</v>
      </c>
      <c r="F37" s="553">
        <v>0</v>
      </c>
      <c r="G37" s="553">
        <f t="shared" si="1"/>
        <v>0</v>
      </c>
    </row>
    <row r="38" spans="1:7" ht="12.75" x14ac:dyDescent="0.2">
      <c r="A38" s="140"/>
      <c r="B38" s="142"/>
      <c r="C38" s="687" t="s">
        <v>4994</v>
      </c>
      <c r="D38" s="688"/>
      <c r="E38" s="688"/>
      <c r="F38" s="688"/>
      <c r="G38" s="689"/>
    </row>
    <row r="39" spans="1:7" ht="12.75" x14ac:dyDescent="0.2">
      <c r="A39" s="140"/>
      <c r="B39" s="555"/>
      <c r="C39" s="550" t="s">
        <v>4995</v>
      </c>
      <c r="D39" s="551">
        <v>8</v>
      </c>
      <c r="E39" s="552" t="s">
        <v>99</v>
      </c>
      <c r="F39" s="553">
        <v>0</v>
      </c>
      <c r="G39" s="553">
        <f t="shared" si="1"/>
        <v>0</v>
      </c>
    </row>
    <row r="40" spans="1:7" ht="12.75" x14ac:dyDescent="0.2">
      <c r="A40" s="140"/>
      <c r="B40" s="555"/>
      <c r="C40" s="550" t="s">
        <v>4996</v>
      </c>
      <c r="D40" s="551">
        <v>1</v>
      </c>
      <c r="E40" s="552" t="s">
        <v>99</v>
      </c>
      <c r="F40" s="553">
        <v>0</v>
      </c>
      <c r="G40" s="553">
        <f t="shared" si="1"/>
        <v>0</v>
      </c>
    </row>
    <row r="41" spans="1:7" ht="12.75" x14ac:dyDescent="0.2">
      <c r="A41" s="140"/>
      <c r="B41" s="555"/>
      <c r="C41" s="550" t="s">
        <v>4997</v>
      </c>
      <c r="D41" s="551">
        <v>1</v>
      </c>
      <c r="E41" s="552" t="s">
        <v>99</v>
      </c>
      <c r="F41" s="553">
        <v>0</v>
      </c>
      <c r="G41" s="553">
        <f t="shared" si="1"/>
        <v>0</v>
      </c>
    </row>
    <row r="42" spans="1:7" ht="12.75" x14ac:dyDescent="0.2">
      <c r="A42" s="140"/>
      <c r="B42" s="555"/>
      <c r="C42" s="550" t="s">
        <v>4998</v>
      </c>
      <c r="D42" s="551">
        <v>2</v>
      </c>
      <c r="E42" s="552" t="s">
        <v>99</v>
      </c>
      <c r="F42" s="553">
        <v>0</v>
      </c>
      <c r="G42" s="553">
        <f t="shared" si="1"/>
        <v>0</v>
      </c>
    </row>
    <row r="43" spans="1:7" ht="25.5" x14ac:dyDescent="0.2">
      <c r="A43" s="140"/>
      <c r="B43" s="555"/>
      <c r="C43" s="550" t="s">
        <v>4999</v>
      </c>
      <c r="D43" s="551">
        <v>32</v>
      </c>
      <c r="E43" s="552" t="s">
        <v>99</v>
      </c>
      <c r="F43" s="553">
        <v>0</v>
      </c>
      <c r="G43" s="553">
        <f t="shared" si="1"/>
        <v>0</v>
      </c>
    </row>
    <row r="44" spans="1:7" ht="12.75" x14ac:dyDescent="0.2">
      <c r="A44" s="140"/>
      <c r="B44" s="555"/>
      <c r="C44" s="550" t="s">
        <v>5000</v>
      </c>
      <c r="D44" s="551">
        <v>64</v>
      </c>
      <c r="E44" s="552" t="s">
        <v>99</v>
      </c>
      <c r="F44" s="553">
        <v>0</v>
      </c>
      <c r="G44" s="553">
        <f t="shared" si="1"/>
        <v>0</v>
      </c>
    </row>
    <row r="45" spans="1:7" ht="12.75" x14ac:dyDescent="0.2">
      <c r="A45" s="677" t="s">
        <v>2207</v>
      </c>
      <c r="B45" s="678"/>
      <c r="C45" s="679"/>
      <c r="D45" s="679"/>
      <c r="E45" s="679"/>
      <c r="F45" s="679"/>
      <c r="G45" s="680"/>
    </row>
    <row r="46" spans="1:7" ht="12.75" x14ac:dyDescent="0.2">
      <c r="A46" s="143"/>
      <c r="B46" s="141">
        <v>751398152</v>
      </c>
      <c r="C46" s="554" t="s">
        <v>2208</v>
      </c>
      <c r="D46" s="551">
        <v>7</v>
      </c>
      <c r="E46" s="552" t="s">
        <v>99</v>
      </c>
      <c r="F46" s="553">
        <v>0</v>
      </c>
      <c r="G46" s="139">
        <f t="shared" ref="G46:G54" si="2">D46*F46</f>
        <v>0</v>
      </c>
    </row>
    <row r="47" spans="1:7" ht="12.75" x14ac:dyDescent="0.2">
      <c r="A47" s="143"/>
      <c r="B47" s="141"/>
      <c r="C47" s="556" t="s">
        <v>5001</v>
      </c>
      <c r="D47" s="551">
        <v>1</v>
      </c>
      <c r="E47" s="552" t="s">
        <v>2209</v>
      </c>
      <c r="F47" s="553">
        <v>0</v>
      </c>
      <c r="G47" s="139">
        <f t="shared" si="2"/>
        <v>0</v>
      </c>
    </row>
    <row r="48" spans="1:7" ht="12.75" x14ac:dyDescent="0.2">
      <c r="A48" s="143"/>
      <c r="B48" s="141"/>
      <c r="C48" s="556" t="s">
        <v>2210</v>
      </c>
      <c r="D48" s="551">
        <v>1</v>
      </c>
      <c r="E48" s="552" t="s">
        <v>2209</v>
      </c>
      <c r="F48" s="553">
        <v>0</v>
      </c>
      <c r="G48" s="139">
        <f t="shared" si="2"/>
        <v>0</v>
      </c>
    </row>
    <row r="49" spans="1:7" ht="12.75" x14ac:dyDescent="0.2">
      <c r="A49" s="143"/>
      <c r="B49" s="141"/>
      <c r="C49" s="556" t="s">
        <v>2211</v>
      </c>
      <c r="D49" s="551">
        <v>1</v>
      </c>
      <c r="E49" s="552" t="s">
        <v>2209</v>
      </c>
      <c r="F49" s="553">
        <v>0</v>
      </c>
      <c r="G49" s="139">
        <f t="shared" si="2"/>
        <v>0</v>
      </c>
    </row>
    <row r="50" spans="1:7" ht="12.75" x14ac:dyDescent="0.2">
      <c r="A50" s="143"/>
      <c r="B50" s="141"/>
      <c r="C50" s="556" t="s">
        <v>5002</v>
      </c>
      <c r="D50" s="551">
        <v>1</v>
      </c>
      <c r="E50" s="552" t="s">
        <v>2209</v>
      </c>
      <c r="F50" s="553">
        <v>0</v>
      </c>
      <c r="G50" s="139">
        <f t="shared" si="2"/>
        <v>0</v>
      </c>
    </row>
    <row r="51" spans="1:7" ht="12.75" x14ac:dyDescent="0.2">
      <c r="A51" s="140">
        <v>22</v>
      </c>
      <c r="B51" s="141"/>
      <c r="C51" s="554" t="s">
        <v>2212</v>
      </c>
      <c r="D51" s="144">
        <v>100</v>
      </c>
      <c r="E51" s="145" t="s">
        <v>753</v>
      </c>
      <c r="F51" s="553">
        <v>0</v>
      </c>
      <c r="G51" s="139">
        <f t="shared" si="2"/>
        <v>0</v>
      </c>
    </row>
    <row r="52" spans="1:7" ht="12.75" x14ac:dyDescent="0.2">
      <c r="A52" s="146"/>
      <c r="B52" s="141"/>
      <c r="C52" s="554" t="s">
        <v>5003</v>
      </c>
      <c r="D52" s="144">
        <v>50</v>
      </c>
      <c r="E52" s="145" t="s">
        <v>753</v>
      </c>
      <c r="F52" s="553">
        <v>0</v>
      </c>
      <c r="G52" s="139">
        <f t="shared" si="2"/>
        <v>0</v>
      </c>
    </row>
    <row r="53" spans="1:7" ht="12.75" x14ac:dyDescent="0.2">
      <c r="A53" s="146"/>
      <c r="B53" s="147"/>
      <c r="C53" s="554" t="s">
        <v>2213</v>
      </c>
      <c r="D53" s="551">
        <v>1</v>
      </c>
      <c r="E53" s="552" t="s">
        <v>2214</v>
      </c>
      <c r="F53" s="553">
        <v>0</v>
      </c>
      <c r="G53" s="139">
        <f t="shared" si="2"/>
        <v>0</v>
      </c>
    </row>
    <row r="54" spans="1:7" ht="13.5" thickBot="1" x14ac:dyDescent="0.25">
      <c r="A54" s="148">
        <v>24</v>
      </c>
      <c r="B54" s="141"/>
      <c r="C54" s="149" t="s">
        <v>2215</v>
      </c>
      <c r="D54" s="150">
        <v>1</v>
      </c>
      <c r="E54" s="151" t="s">
        <v>2209</v>
      </c>
      <c r="F54" s="553">
        <v>0</v>
      </c>
      <c r="G54" s="152">
        <f t="shared" si="2"/>
        <v>0</v>
      </c>
    </row>
    <row r="55" spans="1:7" ht="12.75" x14ac:dyDescent="0.2">
      <c r="G55" s="557"/>
    </row>
    <row r="56" spans="1:7" x14ac:dyDescent="0.25">
      <c r="C56" s="259" t="s">
        <v>2216</v>
      </c>
      <c r="D56" s="259"/>
      <c r="E56" s="259"/>
      <c r="F56" s="259"/>
      <c r="G56" s="558">
        <f>SUM(G6:G44,,G46:G54)*1</f>
        <v>0</v>
      </c>
    </row>
  </sheetData>
  <sheetProtection algorithmName="SHA-512" hashValue="SI0JB2F7adTEljF/1vxbvoEcj9O9fqGvPZtwy1YueERhm8sZcaS5JLDPIhOHwheXgGVBD/194u4WPj8bkZ6h/Q==" saltValue="coILhBeatzJ71JpjKG0UCA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6" t="s">
        <v>100</v>
      </c>
      <c r="B1" s="656"/>
      <c r="C1" s="656"/>
      <c r="D1" s="656"/>
      <c r="E1" s="656"/>
      <c r="F1" s="656"/>
      <c r="G1" s="656"/>
    </row>
    <row r="2" spans="1:29" customFormat="1" ht="25.15" customHeight="1" x14ac:dyDescent="0.2">
      <c r="A2" s="247" t="s">
        <v>88</v>
      </c>
      <c r="B2" s="197"/>
      <c r="C2" s="657" t="s">
        <v>4</v>
      </c>
      <c r="D2" s="658"/>
      <c r="E2" s="658"/>
      <c r="F2" s="658"/>
      <c r="G2" s="659"/>
    </row>
    <row r="3" spans="1:29" customFormat="1" ht="25.15" customHeight="1" x14ac:dyDescent="0.2">
      <c r="A3" s="247" t="s">
        <v>89</v>
      </c>
      <c r="B3" s="197"/>
      <c r="C3" s="657" t="s">
        <v>37</v>
      </c>
      <c r="D3" s="658"/>
      <c r="E3" s="658"/>
      <c r="F3" s="658"/>
      <c r="G3" s="659"/>
      <c r="AC3" s="198"/>
    </row>
    <row r="4" spans="1:29" customFormat="1" ht="25.15" customHeight="1" x14ac:dyDescent="0.2">
      <c r="A4" s="248" t="s">
        <v>90</v>
      </c>
      <c r="B4" s="199"/>
      <c r="C4" s="660" t="s">
        <v>3449</v>
      </c>
      <c r="D4" s="661"/>
      <c r="E4" s="661"/>
      <c r="F4" s="661"/>
      <c r="G4" s="662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210110001</v>
      </c>
      <c r="C7" s="261" t="s">
        <v>3446</v>
      </c>
      <c r="D7" s="261" t="s">
        <v>303</v>
      </c>
      <c r="E7" s="261">
        <v>20</v>
      </c>
      <c r="F7" s="514"/>
      <c r="G7" s="281">
        <f>E7*F7</f>
        <v>0</v>
      </c>
    </row>
    <row r="8" spans="1:29" ht="15" customHeight="1" x14ac:dyDescent="0.25">
      <c r="B8" s="261">
        <v>210110002</v>
      </c>
      <c r="C8" s="261" t="s">
        <v>3588</v>
      </c>
      <c r="D8" s="261" t="s">
        <v>303</v>
      </c>
      <c r="E8" s="261">
        <v>7</v>
      </c>
      <c r="F8" s="514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755</v>
      </c>
      <c r="D9" s="261" t="s">
        <v>303</v>
      </c>
      <c r="E9" s="261">
        <v>11</v>
      </c>
      <c r="F9" s="514"/>
      <c r="G9" s="281">
        <f t="shared" si="0"/>
        <v>0</v>
      </c>
    </row>
    <row r="10" spans="1:29" ht="15" customHeight="1" x14ac:dyDescent="0.25">
      <c r="B10" s="261">
        <v>210110004</v>
      </c>
      <c r="C10" s="261" t="s">
        <v>3447</v>
      </c>
      <c r="D10" s="261" t="s">
        <v>303</v>
      </c>
      <c r="E10" s="261">
        <v>2</v>
      </c>
      <c r="F10" s="514"/>
      <c r="G10" s="281">
        <f t="shared" si="0"/>
        <v>0</v>
      </c>
    </row>
    <row r="11" spans="1:29" ht="15" customHeight="1" x14ac:dyDescent="0.25">
      <c r="B11" s="261">
        <v>210110005</v>
      </c>
      <c r="C11" s="261" t="s">
        <v>756</v>
      </c>
      <c r="D11" s="261" t="s">
        <v>303</v>
      </c>
      <c r="E11" s="261">
        <v>2</v>
      </c>
      <c r="F11" s="514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757</v>
      </c>
      <c r="D12" s="261" t="s">
        <v>303</v>
      </c>
      <c r="E12" s="261">
        <v>124</v>
      </c>
      <c r="F12" s="514"/>
      <c r="G12" s="281">
        <f t="shared" si="0"/>
        <v>0</v>
      </c>
    </row>
    <row r="13" spans="1:29" ht="15" customHeight="1" x14ac:dyDescent="0.25">
      <c r="B13" s="261">
        <v>210111021</v>
      </c>
      <c r="C13" s="261" t="s">
        <v>757</v>
      </c>
      <c r="D13" s="261" t="s">
        <v>303</v>
      </c>
      <c r="E13" s="261">
        <v>1</v>
      </c>
      <c r="F13" s="514"/>
      <c r="G13" s="281">
        <f t="shared" si="0"/>
        <v>0</v>
      </c>
    </row>
    <row r="14" spans="1:29" ht="15" customHeight="1" x14ac:dyDescent="0.25">
      <c r="B14" s="261">
        <v>210111022</v>
      </c>
      <c r="C14" s="261" t="s">
        <v>3589</v>
      </c>
      <c r="D14" s="261" t="s">
        <v>303</v>
      </c>
      <c r="E14" s="261">
        <v>96</v>
      </c>
      <c r="F14" s="514"/>
      <c r="G14" s="281">
        <f t="shared" si="0"/>
        <v>0</v>
      </c>
    </row>
    <row r="15" spans="1:29" ht="15" customHeight="1" x14ac:dyDescent="0.25">
      <c r="B15" s="261">
        <v>210111062</v>
      </c>
      <c r="C15" s="261" t="s">
        <v>3155</v>
      </c>
      <c r="D15" s="261" t="s">
        <v>303</v>
      </c>
      <c r="E15" s="261">
        <v>19</v>
      </c>
      <c r="F15" s="514"/>
      <c r="G15" s="281">
        <f t="shared" si="0"/>
        <v>0</v>
      </c>
    </row>
    <row r="16" spans="1:29" ht="15" customHeight="1" x14ac:dyDescent="0.25">
      <c r="B16" s="261">
        <v>210112721</v>
      </c>
      <c r="C16" s="261" t="s">
        <v>3174</v>
      </c>
      <c r="D16" s="261" t="s">
        <v>303</v>
      </c>
      <c r="E16" s="261">
        <v>1</v>
      </c>
      <c r="F16" s="514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758</v>
      </c>
      <c r="D17" s="261" t="s">
        <v>303</v>
      </c>
      <c r="E17" s="261">
        <v>22</v>
      </c>
      <c r="F17" s="514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758</v>
      </c>
      <c r="D18" s="261" t="s">
        <v>303</v>
      </c>
      <c r="E18" s="261">
        <v>6</v>
      </c>
      <c r="F18" s="514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758</v>
      </c>
      <c r="D19" s="261" t="s">
        <v>303</v>
      </c>
      <c r="E19" s="261">
        <v>66</v>
      </c>
      <c r="F19" s="514"/>
      <c r="G19" s="281">
        <f t="shared" si="0"/>
        <v>0</v>
      </c>
    </row>
    <row r="20" spans="2:7" ht="15" customHeight="1" x14ac:dyDescent="0.25">
      <c r="B20" s="261">
        <v>210120469</v>
      </c>
      <c r="C20" s="261" t="s">
        <v>759</v>
      </c>
      <c r="D20" s="261" t="s">
        <v>303</v>
      </c>
      <c r="E20" s="261">
        <v>1</v>
      </c>
      <c r="F20" s="514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759</v>
      </c>
      <c r="D21" s="261" t="s">
        <v>303</v>
      </c>
      <c r="E21" s="261">
        <v>1</v>
      </c>
      <c r="F21" s="514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759</v>
      </c>
      <c r="D22" s="261" t="s">
        <v>303</v>
      </c>
      <c r="E22" s="261">
        <v>1</v>
      </c>
      <c r="F22" s="514"/>
      <c r="G22" s="281">
        <f t="shared" si="0"/>
        <v>0</v>
      </c>
    </row>
    <row r="23" spans="2:7" ht="15" customHeight="1" x14ac:dyDescent="0.25">
      <c r="B23" s="261">
        <v>210121013</v>
      </c>
      <c r="C23" s="261" t="s">
        <v>761</v>
      </c>
      <c r="D23" s="261" t="s">
        <v>303</v>
      </c>
      <c r="E23" s="261">
        <v>78</v>
      </c>
      <c r="F23" s="514"/>
      <c r="G23" s="281">
        <f t="shared" si="0"/>
        <v>0</v>
      </c>
    </row>
    <row r="24" spans="2:7" ht="15" customHeight="1" x14ac:dyDescent="0.25">
      <c r="B24" s="261">
        <v>210121013</v>
      </c>
      <c r="C24" s="261" t="s">
        <v>761</v>
      </c>
      <c r="D24" s="261" t="s">
        <v>303</v>
      </c>
      <c r="E24" s="261">
        <v>39</v>
      </c>
      <c r="F24" s="514"/>
      <c r="G24" s="281">
        <f t="shared" si="0"/>
        <v>0</v>
      </c>
    </row>
    <row r="25" spans="2:7" ht="15" customHeight="1" x14ac:dyDescent="0.25">
      <c r="B25" s="261">
        <v>210121113</v>
      </c>
      <c r="C25" s="261" t="s">
        <v>3169</v>
      </c>
      <c r="D25" s="261" t="s">
        <v>303</v>
      </c>
      <c r="E25" s="261">
        <v>18</v>
      </c>
      <c r="F25" s="514"/>
      <c r="G25" s="281">
        <f t="shared" si="0"/>
        <v>0</v>
      </c>
    </row>
    <row r="26" spans="2:7" ht="15" customHeight="1" x14ac:dyDescent="0.25">
      <c r="B26" s="261">
        <v>210122001</v>
      </c>
      <c r="C26" s="261" t="s">
        <v>762</v>
      </c>
      <c r="D26" s="261" t="s">
        <v>303</v>
      </c>
      <c r="E26" s="261">
        <v>1</v>
      </c>
      <c r="F26" s="514"/>
      <c r="G26" s="281">
        <f t="shared" si="0"/>
        <v>0</v>
      </c>
    </row>
    <row r="27" spans="2:7" ht="15" customHeight="1" x14ac:dyDescent="0.25">
      <c r="B27" s="261">
        <v>210192553</v>
      </c>
      <c r="C27" s="261" t="s">
        <v>763</v>
      </c>
      <c r="D27" s="261" t="s">
        <v>303</v>
      </c>
      <c r="E27" s="261">
        <v>3</v>
      </c>
      <c r="F27" s="514"/>
      <c r="G27" s="281">
        <f t="shared" si="0"/>
        <v>0</v>
      </c>
    </row>
    <row r="28" spans="2:7" ht="15" customHeight="1" x14ac:dyDescent="0.25">
      <c r="B28" s="261">
        <v>210800105</v>
      </c>
      <c r="C28" s="261" t="s">
        <v>764</v>
      </c>
      <c r="D28" s="261" t="s">
        <v>223</v>
      </c>
      <c r="E28" s="261">
        <v>200</v>
      </c>
      <c r="F28" s="514"/>
      <c r="G28" s="281">
        <f t="shared" si="0"/>
        <v>0</v>
      </c>
    </row>
    <row r="29" spans="2:7" ht="15" customHeight="1" x14ac:dyDescent="0.25">
      <c r="B29" s="261">
        <v>210800105</v>
      </c>
      <c r="C29" s="261" t="s">
        <v>765</v>
      </c>
      <c r="D29" s="261" t="s">
        <v>223</v>
      </c>
      <c r="E29" s="261">
        <v>3100</v>
      </c>
      <c r="F29" s="514"/>
      <c r="G29" s="281">
        <f t="shared" si="0"/>
        <v>0</v>
      </c>
    </row>
    <row r="30" spans="2:7" ht="15" customHeight="1" x14ac:dyDescent="0.25">
      <c r="B30" s="261">
        <v>210800106</v>
      </c>
      <c r="C30" s="261" t="s">
        <v>766</v>
      </c>
      <c r="D30" s="261" t="s">
        <v>223</v>
      </c>
      <c r="E30" s="261">
        <v>6000</v>
      </c>
      <c r="F30" s="514"/>
      <c r="G30" s="281">
        <f t="shared" si="0"/>
        <v>0</v>
      </c>
    </row>
    <row r="31" spans="2:7" ht="15" customHeight="1" x14ac:dyDescent="0.25">
      <c r="B31" s="261">
        <v>210800112</v>
      </c>
      <c r="C31" s="261" t="s">
        <v>3160</v>
      </c>
      <c r="D31" s="261" t="s">
        <v>223</v>
      </c>
      <c r="E31" s="261">
        <v>3000</v>
      </c>
      <c r="F31" s="514"/>
      <c r="G31" s="281">
        <f t="shared" si="0"/>
        <v>0</v>
      </c>
    </row>
    <row r="32" spans="2:7" ht="15" customHeight="1" x14ac:dyDescent="0.25">
      <c r="B32" s="261">
        <v>210800115</v>
      </c>
      <c r="C32" s="261" t="s">
        <v>3154</v>
      </c>
      <c r="D32" s="261" t="s">
        <v>223</v>
      </c>
      <c r="E32" s="261">
        <v>200</v>
      </c>
      <c r="F32" s="514"/>
      <c r="G32" s="281">
        <f t="shared" si="0"/>
        <v>0</v>
      </c>
    </row>
    <row r="33" spans="2:7" ht="15" customHeight="1" x14ac:dyDescent="0.25">
      <c r="B33" s="261">
        <v>210800116</v>
      </c>
      <c r="C33" s="261" t="s">
        <v>767</v>
      </c>
      <c r="D33" s="261" t="s">
        <v>223</v>
      </c>
      <c r="E33" s="261">
        <v>1400</v>
      </c>
      <c r="F33" s="514"/>
      <c r="G33" s="281">
        <f t="shared" si="0"/>
        <v>0</v>
      </c>
    </row>
    <row r="34" spans="2:7" ht="15" customHeight="1" x14ac:dyDescent="0.25">
      <c r="B34" s="261">
        <v>210800547</v>
      </c>
      <c r="C34" s="261" t="s">
        <v>768</v>
      </c>
      <c r="D34" s="261" t="s">
        <v>223</v>
      </c>
      <c r="E34" s="261">
        <v>800</v>
      </c>
      <c r="F34" s="514"/>
      <c r="G34" s="281">
        <f t="shared" si="0"/>
        <v>0</v>
      </c>
    </row>
    <row r="35" spans="2:7" ht="15" customHeight="1" x14ac:dyDescent="0.25">
      <c r="B35" s="261">
        <v>210800649</v>
      </c>
      <c r="C35" s="261" t="s">
        <v>3158</v>
      </c>
      <c r="D35" s="261" t="s">
        <v>223</v>
      </c>
      <c r="E35" s="261">
        <v>60</v>
      </c>
      <c r="F35" s="514"/>
      <c r="G35" s="281">
        <f t="shared" si="0"/>
        <v>0</v>
      </c>
    </row>
    <row r="36" spans="2:7" ht="15" customHeight="1" x14ac:dyDescent="0.25">
      <c r="B36" s="261">
        <v>211150301</v>
      </c>
      <c r="C36" s="261" t="s">
        <v>3502</v>
      </c>
      <c r="D36" s="261" t="s">
        <v>303</v>
      </c>
      <c r="E36" s="261">
        <v>1</v>
      </c>
      <c r="F36" s="514"/>
      <c r="G36" s="281">
        <f t="shared" si="0"/>
        <v>0</v>
      </c>
    </row>
    <row r="37" spans="2:7" ht="15" customHeight="1" x14ac:dyDescent="0.25">
      <c r="B37" s="261">
        <v>215112211</v>
      </c>
      <c r="C37" s="261" t="s">
        <v>769</v>
      </c>
      <c r="D37" s="261" t="s">
        <v>303</v>
      </c>
      <c r="E37" s="261">
        <v>15</v>
      </c>
      <c r="F37" s="514"/>
      <c r="G37" s="281">
        <f t="shared" si="0"/>
        <v>0</v>
      </c>
    </row>
    <row r="38" spans="2:7" ht="15" customHeight="1" x14ac:dyDescent="0.25">
      <c r="B38" s="261">
        <v>215121150</v>
      </c>
      <c r="C38" s="261" t="s">
        <v>770</v>
      </c>
      <c r="D38" s="261" t="s">
        <v>303</v>
      </c>
      <c r="E38" s="261">
        <v>1</v>
      </c>
      <c r="F38" s="514"/>
      <c r="G38" s="281">
        <f t="shared" si="0"/>
        <v>0</v>
      </c>
    </row>
    <row r="39" spans="2:7" ht="15" customHeight="1" x14ac:dyDescent="0.25">
      <c r="B39" s="261">
        <v>215121150</v>
      </c>
      <c r="C39" s="261" t="s">
        <v>770</v>
      </c>
      <c r="D39" s="261" t="s">
        <v>303</v>
      </c>
      <c r="E39" s="261">
        <v>7</v>
      </c>
      <c r="F39" s="514"/>
      <c r="G39" s="281">
        <f t="shared" si="0"/>
        <v>0</v>
      </c>
    </row>
    <row r="40" spans="2:7" ht="15" customHeight="1" x14ac:dyDescent="0.25">
      <c r="B40" s="261">
        <v>215121150</v>
      </c>
      <c r="C40" s="261" t="s">
        <v>770</v>
      </c>
      <c r="D40" s="261" t="s">
        <v>303</v>
      </c>
      <c r="E40" s="261">
        <v>7</v>
      </c>
      <c r="F40" s="514"/>
      <c r="G40" s="281">
        <f t="shared" si="0"/>
        <v>0</v>
      </c>
    </row>
    <row r="41" spans="2:7" ht="15" customHeight="1" x14ac:dyDescent="0.25">
      <c r="B41" s="261">
        <v>215121150</v>
      </c>
      <c r="C41" s="261" t="s">
        <v>770</v>
      </c>
      <c r="D41" s="261" t="s">
        <v>303</v>
      </c>
      <c r="E41" s="261">
        <v>40</v>
      </c>
      <c r="F41" s="514"/>
      <c r="G41" s="281">
        <f t="shared" si="0"/>
        <v>0</v>
      </c>
    </row>
    <row r="42" spans="2:7" ht="15" customHeight="1" x14ac:dyDescent="0.25">
      <c r="B42" s="261">
        <v>215123442</v>
      </c>
      <c r="C42" s="261" t="s">
        <v>3503</v>
      </c>
      <c r="D42" s="261" t="s">
        <v>303</v>
      </c>
      <c r="E42" s="261">
        <v>1</v>
      </c>
      <c r="F42" s="514"/>
      <c r="G42" s="281">
        <f t="shared" si="0"/>
        <v>0</v>
      </c>
    </row>
    <row r="43" spans="2:7" ht="15" customHeight="1" x14ac:dyDescent="0.25">
      <c r="B43" s="261">
        <v>216110001</v>
      </c>
      <c r="C43" s="261" t="s">
        <v>3157</v>
      </c>
      <c r="D43" s="261" t="s">
        <v>303</v>
      </c>
      <c r="E43" s="261">
        <v>24</v>
      </c>
      <c r="F43" s="514"/>
      <c r="G43" s="281">
        <f t="shared" si="0"/>
        <v>0</v>
      </c>
    </row>
    <row r="44" spans="2:7" ht="15" customHeight="1" x14ac:dyDescent="0.25">
      <c r="B44" s="261">
        <v>216120701</v>
      </c>
      <c r="C44" s="261" t="s">
        <v>3432</v>
      </c>
      <c r="D44" s="261" t="s">
        <v>303</v>
      </c>
      <c r="E44" s="261">
        <v>2</v>
      </c>
      <c r="F44" s="514"/>
      <c r="G44" s="281">
        <f t="shared" si="0"/>
        <v>0</v>
      </c>
    </row>
    <row r="45" spans="2:7" ht="15" customHeight="1" x14ac:dyDescent="0.25">
      <c r="B45" s="261">
        <v>216190002</v>
      </c>
      <c r="C45" s="261" t="s">
        <v>3590</v>
      </c>
      <c r="D45" s="261" t="s">
        <v>303</v>
      </c>
      <c r="E45" s="261">
        <v>66</v>
      </c>
      <c r="F45" s="514"/>
      <c r="G45" s="281">
        <f t="shared" si="0"/>
        <v>0</v>
      </c>
    </row>
    <row r="46" spans="2:7" ht="15" customHeight="1" x14ac:dyDescent="0.25">
      <c r="B46" s="261">
        <v>216201002</v>
      </c>
      <c r="C46" s="261" t="s">
        <v>3164</v>
      </c>
      <c r="D46" s="261" t="s">
        <v>303</v>
      </c>
      <c r="E46" s="261">
        <v>13</v>
      </c>
      <c r="F46" s="514"/>
      <c r="G46" s="281">
        <f t="shared" si="0"/>
        <v>0</v>
      </c>
    </row>
    <row r="47" spans="2:7" ht="15" customHeight="1" x14ac:dyDescent="0.25">
      <c r="B47" s="261">
        <v>216201003</v>
      </c>
      <c r="C47" s="261" t="s">
        <v>3166</v>
      </c>
      <c r="D47" s="261" t="s">
        <v>303</v>
      </c>
      <c r="E47" s="261">
        <v>39</v>
      </c>
      <c r="F47" s="514"/>
      <c r="G47" s="281">
        <f t="shared" si="0"/>
        <v>0</v>
      </c>
    </row>
    <row r="48" spans="2:7" ht="15" customHeight="1" x14ac:dyDescent="0.25">
      <c r="B48" s="261">
        <v>216201004</v>
      </c>
      <c r="C48" s="261" t="s">
        <v>3163</v>
      </c>
      <c r="D48" s="261" t="s">
        <v>303</v>
      </c>
      <c r="E48" s="261">
        <v>8</v>
      </c>
      <c r="F48" s="514"/>
      <c r="G48" s="281">
        <f t="shared" si="0"/>
        <v>0</v>
      </c>
    </row>
    <row r="49" spans="2:7" ht="15" customHeight="1" x14ac:dyDescent="0.25">
      <c r="B49" s="261">
        <v>216201004</v>
      </c>
      <c r="C49" s="261" t="s">
        <v>3163</v>
      </c>
      <c r="D49" s="261" t="s">
        <v>303</v>
      </c>
      <c r="E49" s="261">
        <v>33</v>
      </c>
      <c r="F49" s="514"/>
      <c r="G49" s="281">
        <f t="shared" si="0"/>
        <v>0</v>
      </c>
    </row>
    <row r="50" spans="2:7" ht="15" customHeight="1" x14ac:dyDescent="0.25">
      <c r="B50" s="261">
        <v>216201004</v>
      </c>
      <c r="C50" s="261" t="s">
        <v>3163</v>
      </c>
      <c r="D50" s="261" t="s">
        <v>303</v>
      </c>
      <c r="E50" s="261">
        <v>33</v>
      </c>
      <c r="F50" s="514"/>
      <c r="G50" s="281">
        <f t="shared" si="0"/>
        <v>0</v>
      </c>
    </row>
    <row r="51" spans="2:7" ht="15" customHeight="1" x14ac:dyDescent="0.25">
      <c r="B51" s="261">
        <v>216201006</v>
      </c>
      <c r="C51" s="261" t="s">
        <v>3165</v>
      </c>
      <c r="D51" s="261" t="s">
        <v>303</v>
      </c>
      <c r="E51" s="261">
        <v>15</v>
      </c>
      <c r="F51" s="514"/>
      <c r="G51" s="281">
        <f t="shared" si="0"/>
        <v>0</v>
      </c>
    </row>
    <row r="52" spans="2:7" ht="15" customHeight="1" x14ac:dyDescent="0.25">
      <c r="B52" s="261">
        <v>216201007</v>
      </c>
      <c r="C52" s="261" t="s">
        <v>3167</v>
      </c>
      <c r="D52" s="261" t="s">
        <v>303</v>
      </c>
      <c r="E52" s="261">
        <v>18</v>
      </c>
      <c r="F52" s="514"/>
      <c r="G52" s="281">
        <f t="shared" si="0"/>
        <v>0</v>
      </c>
    </row>
    <row r="53" spans="2:7" ht="15" customHeight="1" x14ac:dyDescent="0.25">
      <c r="B53" s="261">
        <v>216201024</v>
      </c>
      <c r="C53" s="261" t="s">
        <v>3591</v>
      </c>
      <c r="D53" s="261" t="s">
        <v>303</v>
      </c>
      <c r="E53" s="261">
        <v>107</v>
      </c>
      <c r="F53" s="514"/>
      <c r="G53" s="281">
        <f t="shared" si="0"/>
        <v>0</v>
      </c>
    </row>
    <row r="54" spans="2:7" ht="15" customHeight="1" x14ac:dyDescent="0.25">
      <c r="B54" s="261">
        <v>216201024</v>
      </c>
      <c r="C54" s="261" t="s">
        <v>3591</v>
      </c>
      <c r="D54" s="261" t="s">
        <v>303</v>
      </c>
      <c r="E54" s="261">
        <v>13</v>
      </c>
      <c r="F54" s="514"/>
      <c r="G54" s="281">
        <f t="shared" si="0"/>
        <v>0</v>
      </c>
    </row>
    <row r="55" spans="2:7" ht="15" customHeight="1" x14ac:dyDescent="0.25">
      <c r="B55" s="261">
        <v>216800116</v>
      </c>
      <c r="C55" s="261" t="s">
        <v>3161</v>
      </c>
      <c r="D55" s="261" t="s">
        <v>223</v>
      </c>
      <c r="E55" s="261">
        <v>70</v>
      </c>
      <c r="F55" s="514"/>
      <c r="G55" s="281">
        <f t="shared" si="0"/>
        <v>0</v>
      </c>
    </row>
    <row r="56" spans="2:7" ht="15" customHeight="1" x14ac:dyDescent="0.25">
      <c r="B56" s="261">
        <v>216800117</v>
      </c>
      <c r="C56" s="261" t="s">
        <v>3592</v>
      </c>
      <c r="D56" s="261" t="s">
        <v>223</v>
      </c>
      <c r="E56" s="261">
        <v>40</v>
      </c>
      <c r="F56" s="514"/>
      <c r="G56" s="281">
        <f t="shared" si="0"/>
        <v>0</v>
      </c>
    </row>
    <row r="57" spans="2:7" ht="15" customHeight="1" x14ac:dyDescent="0.25">
      <c r="B57" s="261">
        <v>220260021</v>
      </c>
      <c r="C57" s="261" t="s">
        <v>3175</v>
      </c>
      <c r="D57" s="261" t="s">
        <v>303</v>
      </c>
      <c r="E57" s="261">
        <v>200</v>
      </c>
      <c r="F57" s="514"/>
      <c r="G57" s="281">
        <f t="shared" si="0"/>
        <v>0</v>
      </c>
    </row>
    <row r="58" spans="2:7" ht="15" customHeight="1" x14ac:dyDescent="0.25">
      <c r="B58" s="261">
        <v>220260028</v>
      </c>
      <c r="C58" s="261" t="s">
        <v>3176</v>
      </c>
      <c r="D58" s="261" t="s">
        <v>303</v>
      </c>
      <c r="E58" s="261">
        <v>60</v>
      </c>
      <c r="F58" s="514"/>
      <c r="G58" s="281">
        <f t="shared" si="0"/>
        <v>0</v>
      </c>
    </row>
    <row r="59" spans="2:7" ht="15" customHeight="1" x14ac:dyDescent="0.25">
      <c r="B59" s="261">
        <v>220521036</v>
      </c>
      <c r="C59" s="261" t="s">
        <v>772</v>
      </c>
      <c r="D59" s="261" t="s">
        <v>303</v>
      </c>
      <c r="E59" s="261">
        <v>3</v>
      </c>
      <c r="F59" s="514"/>
      <c r="G59" s="281">
        <f t="shared" si="0"/>
        <v>0</v>
      </c>
    </row>
    <row r="60" spans="2:7" ht="15" customHeight="1" x14ac:dyDescent="0.25">
      <c r="B60" s="261">
        <v>220521042</v>
      </c>
      <c r="C60" s="261" t="s">
        <v>773</v>
      </c>
      <c r="D60" s="261" t="s">
        <v>303</v>
      </c>
      <c r="E60" s="261">
        <v>150</v>
      </c>
      <c r="F60" s="514"/>
      <c r="G60" s="281">
        <f t="shared" si="0"/>
        <v>0</v>
      </c>
    </row>
    <row r="61" spans="2:7" ht="15" customHeight="1" x14ac:dyDescent="0.25">
      <c r="B61" s="272" t="s">
        <v>3177</v>
      </c>
      <c r="C61" s="270" t="s">
        <v>3178</v>
      </c>
      <c r="D61" s="261" t="s">
        <v>223</v>
      </c>
      <c r="E61" s="277">
        <v>4000</v>
      </c>
      <c r="F61" s="469"/>
      <c r="G61" s="281">
        <f t="shared" si="0"/>
        <v>0</v>
      </c>
    </row>
    <row r="62" spans="2:7" ht="15" customHeight="1" x14ac:dyDescent="0.25">
      <c r="B62" s="261"/>
      <c r="C62" s="261" t="s">
        <v>3452</v>
      </c>
      <c r="D62" s="261" t="s">
        <v>303</v>
      </c>
      <c r="E62" s="261" t="s">
        <v>3593</v>
      </c>
      <c r="F62" s="514"/>
      <c r="G62" s="281">
        <f t="shared" si="0"/>
        <v>0</v>
      </c>
    </row>
    <row r="63" spans="2:7" ht="15" customHeight="1" x14ac:dyDescent="0.25">
      <c r="B63" s="261"/>
      <c r="C63" s="261" t="s">
        <v>3453</v>
      </c>
      <c r="D63" s="261" t="s">
        <v>303</v>
      </c>
      <c r="E63" s="261" t="s">
        <v>3162</v>
      </c>
      <c r="F63" s="514"/>
      <c r="G63" s="281">
        <f t="shared" si="0"/>
        <v>0</v>
      </c>
    </row>
    <row r="64" spans="2:7" ht="15" customHeight="1" x14ac:dyDescent="0.25">
      <c r="B64" s="261"/>
      <c r="C64" s="261" t="s">
        <v>3454</v>
      </c>
      <c r="D64" s="261" t="s">
        <v>303</v>
      </c>
      <c r="E64" s="261" t="s">
        <v>3594</v>
      </c>
      <c r="F64" s="514"/>
      <c r="G64" s="281">
        <f t="shared" si="0"/>
        <v>0</v>
      </c>
    </row>
    <row r="65" spans="2:7" ht="15" customHeight="1" x14ac:dyDescent="0.25">
      <c r="B65" s="272" t="s">
        <v>774</v>
      </c>
      <c r="C65" s="261" t="s">
        <v>775</v>
      </c>
      <c r="D65" s="261" t="s">
        <v>303</v>
      </c>
      <c r="E65" s="261" t="s">
        <v>3595</v>
      </c>
      <c r="F65" s="514"/>
      <c r="G65" s="281">
        <f t="shared" si="0"/>
        <v>0</v>
      </c>
    </row>
    <row r="66" spans="2:7" ht="15" customHeight="1" x14ac:dyDescent="0.25">
      <c r="B66" s="272" t="s">
        <v>774</v>
      </c>
      <c r="C66" s="261" t="s">
        <v>775</v>
      </c>
      <c r="D66" s="261" t="s">
        <v>303</v>
      </c>
      <c r="E66" s="261" t="s">
        <v>3433</v>
      </c>
      <c r="F66" s="514"/>
      <c r="G66" s="281">
        <f t="shared" si="0"/>
        <v>0</v>
      </c>
    </row>
    <row r="67" spans="2:7" ht="15" customHeight="1" x14ac:dyDescent="0.25">
      <c r="B67" s="272" t="s">
        <v>774</v>
      </c>
      <c r="C67" s="261" t="s">
        <v>775</v>
      </c>
      <c r="D67" s="261" t="s">
        <v>303</v>
      </c>
      <c r="E67" s="261" t="s">
        <v>760</v>
      </c>
      <c r="F67" s="514"/>
      <c r="G67" s="281">
        <f t="shared" si="0"/>
        <v>0</v>
      </c>
    </row>
    <row r="68" spans="2:7" ht="15" customHeight="1" x14ac:dyDescent="0.25">
      <c r="B68" s="261"/>
      <c r="C68" s="261" t="s">
        <v>3212</v>
      </c>
      <c r="D68" s="261" t="s">
        <v>303</v>
      </c>
      <c r="E68" s="263">
        <v>1</v>
      </c>
      <c r="F68" s="514"/>
      <c r="G68" s="281">
        <f t="shared" si="0"/>
        <v>0</v>
      </c>
    </row>
    <row r="69" spans="2:7" ht="15" customHeight="1" x14ac:dyDescent="0.25">
      <c r="B69" s="261"/>
      <c r="C69" s="261" t="s">
        <v>3185</v>
      </c>
      <c r="D69" s="261" t="s">
        <v>303</v>
      </c>
      <c r="E69" s="263">
        <v>8</v>
      </c>
      <c r="F69" s="514"/>
      <c r="G69" s="281">
        <f t="shared" si="0"/>
        <v>0</v>
      </c>
    </row>
    <row r="70" spans="2:7" ht="15" customHeight="1" x14ac:dyDescent="0.25">
      <c r="B70" s="261"/>
      <c r="C70" s="261" t="s">
        <v>3187</v>
      </c>
      <c r="D70" s="261" t="s">
        <v>303</v>
      </c>
      <c r="E70" s="263">
        <v>33</v>
      </c>
      <c r="F70" s="514"/>
      <c r="G70" s="281">
        <f t="shared" si="0"/>
        <v>0</v>
      </c>
    </row>
    <row r="71" spans="2:7" ht="15" customHeight="1" x14ac:dyDescent="0.25">
      <c r="B71" s="261"/>
      <c r="C71" s="261" t="s">
        <v>3188</v>
      </c>
      <c r="D71" s="261" t="s">
        <v>303</v>
      </c>
      <c r="E71" s="263">
        <v>13</v>
      </c>
      <c r="F71" s="514"/>
      <c r="G71" s="281">
        <f t="shared" si="0"/>
        <v>0</v>
      </c>
    </row>
    <row r="72" spans="2:7" ht="15" customHeight="1" x14ac:dyDescent="0.25">
      <c r="B72" s="261"/>
      <c r="C72" s="261" t="s">
        <v>3189</v>
      </c>
      <c r="D72" s="261" t="s">
        <v>303</v>
      </c>
      <c r="E72" s="263">
        <v>15</v>
      </c>
      <c r="F72" s="514"/>
      <c r="G72" s="281">
        <f t="shared" ref="G72:G135" si="1">E72*F72</f>
        <v>0</v>
      </c>
    </row>
    <row r="73" spans="2:7" ht="15" customHeight="1" x14ac:dyDescent="0.25">
      <c r="B73" s="261"/>
      <c r="C73" s="261" t="s">
        <v>3190</v>
      </c>
      <c r="D73" s="261" t="s">
        <v>303</v>
      </c>
      <c r="E73" s="263">
        <v>39</v>
      </c>
      <c r="F73" s="514"/>
      <c r="G73" s="281">
        <f t="shared" si="1"/>
        <v>0</v>
      </c>
    </row>
    <row r="74" spans="2:7" ht="15" customHeight="1" x14ac:dyDescent="0.25">
      <c r="B74" s="261"/>
      <c r="C74" s="261" t="s">
        <v>3192</v>
      </c>
      <c r="D74" s="261" t="s">
        <v>303</v>
      </c>
      <c r="E74" s="263">
        <v>18</v>
      </c>
      <c r="F74" s="514"/>
      <c r="G74" s="281">
        <f t="shared" si="1"/>
        <v>0</v>
      </c>
    </row>
    <row r="75" spans="2:7" ht="15" customHeight="1" x14ac:dyDescent="0.25">
      <c r="B75" s="261"/>
      <c r="C75" s="261" t="s">
        <v>3193</v>
      </c>
      <c r="D75" s="261" t="s">
        <v>303</v>
      </c>
      <c r="E75" s="263">
        <v>33</v>
      </c>
      <c r="F75" s="514"/>
      <c r="G75" s="281">
        <f t="shared" si="1"/>
        <v>0</v>
      </c>
    </row>
    <row r="76" spans="2:7" ht="15" customHeight="1" x14ac:dyDescent="0.25">
      <c r="B76" s="261"/>
      <c r="C76" s="261" t="s">
        <v>3596</v>
      </c>
      <c r="D76" s="261" t="s">
        <v>303</v>
      </c>
      <c r="E76" s="263">
        <v>13</v>
      </c>
      <c r="F76" s="514"/>
      <c r="G76" s="281">
        <f t="shared" si="1"/>
        <v>0</v>
      </c>
    </row>
    <row r="77" spans="2:7" ht="15" customHeight="1" x14ac:dyDescent="0.25">
      <c r="B77" s="261"/>
      <c r="C77" s="261" t="s">
        <v>3597</v>
      </c>
      <c r="D77" s="261" t="s">
        <v>303</v>
      </c>
      <c r="E77" s="263">
        <v>107</v>
      </c>
      <c r="F77" s="514"/>
      <c r="G77" s="281">
        <f t="shared" si="1"/>
        <v>0</v>
      </c>
    </row>
    <row r="78" spans="2:7" ht="15" customHeight="1" x14ac:dyDescent="0.25">
      <c r="B78" s="272"/>
      <c r="C78" s="261" t="s">
        <v>3598</v>
      </c>
      <c r="D78" s="261" t="s">
        <v>776</v>
      </c>
      <c r="E78" s="263">
        <v>1</v>
      </c>
      <c r="F78" s="514"/>
      <c r="G78" s="281">
        <f t="shared" si="1"/>
        <v>0</v>
      </c>
    </row>
    <row r="79" spans="2:7" ht="15" customHeight="1" x14ac:dyDescent="0.25">
      <c r="B79" s="261"/>
      <c r="C79" s="261" t="s">
        <v>3599</v>
      </c>
      <c r="D79" s="261" t="s">
        <v>776</v>
      </c>
      <c r="E79" s="263">
        <v>1</v>
      </c>
      <c r="F79" s="514"/>
      <c r="G79" s="281">
        <f t="shared" si="1"/>
        <v>0</v>
      </c>
    </row>
    <row r="80" spans="2:7" ht="15" customHeight="1" x14ac:dyDescent="0.25">
      <c r="B80" s="261"/>
      <c r="C80" s="261" t="s">
        <v>3486</v>
      </c>
      <c r="D80" s="261" t="s">
        <v>776</v>
      </c>
      <c r="E80" s="263">
        <v>360</v>
      </c>
      <c r="F80" s="514"/>
      <c r="G80" s="281">
        <f t="shared" si="1"/>
        <v>0</v>
      </c>
    </row>
    <row r="81" spans="2:7" ht="15" customHeight="1" x14ac:dyDescent="0.25">
      <c r="B81" s="261"/>
      <c r="C81" s="261" t="s">
        <v>3486</v>
      </c>
      <c r="D81" s="261" t="s">
        <v>776</v>
      </c>
      <c r="E81" s="263">
        <v>240</v>
      </c>
      <c r="F81" s="514"/>
      <c r="G81" s="281">
        <f t="shared" si="1"/>
        <v>0</v>
      </c>
    </row>
    <row r="82" spans="2:7" ht="15" customHeight="1" x14ac:dyDescent="0.25">
      <c r="B82" s="261"/>
      <c r="C82" s="261" t="s">
        <v>777</v>
      </c>
      <c r="D82" s="261" t="s">
        <v>550</v>
      </c>
      <c r="E82" s="263">
        <v>200</v>
      </c>
      <c r="F82" s="514"/>
      <c r="G82" s="281">
        <f t="shared" si="1"/>
        <v>0</v>
      </c>
    </row>
    <row r="83" spans="2:7" ht="15" customHeight="1" x14ac:dyDescent="0.25">
      <c r="B83" s="261"/>
      <c r="C83" s="261" t="s">
        <v>3179</v>
      </c>
      <c r="D83" s="261" t="s">
        <v>550</v>
      </c>
      <c r="E83" s="263">
        <v>200</v>
      </c>
      <c r="F83" s="514"/>
      <c r="G83" s="281">
        <f t="shared" si="1"/>
        <v>0</v>
      </c>
    </row>
    <row r="84" spans="2:7" ht="15" customHeight="1" x14ac:dyDescent="0.25">
      <c r="B84" s="261"/>
      <c r="C84" s="261" t="s">
        <v>778</v>
      </c>
      <c r="D84" s="261" t="s">
        <v>550</v>
      </c>
      <c r="E84" s="263">
        <v>1400</v>
      </c>
      <c r="F84" s="514"/>
      <c r="G84" s="281">
        <f t="shared" si="1"/>
        <v>0</v>
      </c>
    </row>
    <row r="85" spans="2:7" ht="15" customHeight="1" x14ac:dyDescent="0.25">
      <c r="B85" s="261"/>
      <c r="C85" s="261" t="s">
        <v>779</v>
      </c>
      <c r="D85" s="261" t="s">
        <v>550</v>
      </c>
      <c r="E85" s="263">
        <v>6000</v>
      </c>
      <c r="F85" s="514"/>
      <c r="G85" s="281">
        <f t="shared" si="1"/>
        <v>0</v>
      </c>
    </row>
    <row r="86" spans="2:7" ht="15" customHeight="1" x14ac:dyDescent="0.25">
      <c r="B86" s="272"/>
      <c r="C86" s="261" t="s">
        <v>780</v>
      </c>
      <c r="D86" s="261" t="s">
        <v>550</v>
      </c>
      <c r="E86" s="263">
        <v>800</v>
      </c>
      <c r="F86" s="514"/>
      <c r="G86" s="281">
        <f t="shared" si="1"/>
        <v>0</v>
      </c>
    </row>
    <row r="87" spans="2:7" ht="15" customHeight="1" x14ac:dyDescent="0.25">
      <c r="B87" s="261"/>
      <c r="C87" s="261" t="s">
        <v>3600</v>
      </c>
      <c r="D87" s="261" t="s">
        <v>550</v>
      </c>
      <c r="E87" s="263">
        <v>40</v>
      </c>
      <c r="F87" s="514"/>
      <c r="G87" s="281">
        <f t="shared" si="1"/>
        <v>0</v>
      </c>
    </row>
    <row r="88" spans="2:7" ht="15" customHeight="1" x14ac:dyDescent="0.25">
      <c r="B88" s="273"/>
      <c r="C88" s="261" t="s">
        <v>3183</v>
      </c>
      <c r="D88" s="261" t="s">
        <v>550</v>
      </c>
      <c r="E88" s="263">
        <v>3000</v>
      </c>
      <c r="F88" s="514"/>
      <c r="G88" s="281">
        <f t="shared" si="1"/>
        <v>0</v>
      </c>
    </row>
    <row r="89" spans="2:7" ht="15" customHeight="1" x14ac:dyDescent="0.25">
      <c r="B89" s="273"/>
      <c r="C89" s="261" t="s">
        <v>3181</v>
      </c>
      <c r="D89" s="261" t="s">
        <v>550</v>
      </c>
      <c r="E89" s="263">
        <v>60</v>
      </c>
      <c r="F89" s="514"/>
      <c r="G89" s="281">
        <f t="shared" si="1"/>
        <v>0</v>
      </c>
    </row>
    <row r="90" spans="2:7" ht="15" customHeight="1" x14ac:dyDescent="0.25">
      <c r="B90" s="273"/>
      <c r="C90" s="261" t="s">
        <v>3184</v>
      </c>
      <c r="D90" s="261" t="s">
        <v>550</v>
      </c>
      <c r="E90" s="263">
        <v>70</v>
      </c>
      <c r="F90" s="514"/>
      <c r="G90" s="281">
        <f t="shared" si="1"/>
        <v>0</v>
      </c>
    </row>
    <row r="91" spans="2:7" ht="15" customHeight="1" x14ac:dyDescent="0.25">
      <c r="B91" s="273"/>
      <c r="C91" s="261" t="s">
        <v>781</v>
      </c>
      <c r="D91" s="261" t="s">
        <v>550</v>
      </c>
      <c r="E91" s="263">
        <v>3100</v>
      </c>
      <c r="F91" s="514"/>
      <c r="G91" s="281">
        <f t="shared" si="1"/>
        <v>0</v>
      </c>
    </row>
    <row r="92" spans="2:7" ht="15" customHeight="1" x14ac:dyDescent="0.25">
      <c r="B92" s="273"/>
      <c r="C92" s="261" t="s">
        <v>3544</v>
      </c>
      <c r="D92" s="261" t="s">
        <v>3202</v>
      </c>
      <c r="E92" s="263">
        <v>14</v>
      </c>
      <c r="F92" s="514"/>
      <c r="G92" s="281">
        <f t="shared" si="1"/>
        <v>0</v>
      </c>
    </row>
    <row r="93" spans="2:7" ht="15" customHeight="1" x14ac:dyDescent="0.25">
      <c r="B93" s="273"/>
      <c r="C93" s="261" t="s">
        <v>3545</v>
      </c>
      <c r="D93" s="261" t="s">
        <v>3202</v>
      </c>
      <c r="E93" s="263">
        <v>14</v>
      </c>
      <c r="F93" s="514"/>
      <c r="G93" s="281">
        <f t="shared" si="1"/>
        <v>0</v>
      </c>
    </row>
    <row r="94" spans="2:7" ht="15" customHeight="1" x14ac:dyDescent="0.25">
      <c r="B94" s="273"/>
      <c r="C94" s="261" t="s">
        <v>3601</v>
      </c>
      <c r="D94" s="261" t="s">
        <v>776</v>
      </c>
      <c r="E94" s="263">
        <v>1</v>
      </c>
      <c r="F94" s="514"/>
      <c r="G94" s="281">
        <f t="shared" si="1"/>
        <v>0</v>
      </c>
    </row>
    <row r="95" spans="2:7" ht="15" customHeight="1" x14ac:dyDescent="0.25">
      <c r="B95" s="273"/>
      <c r="C95" s="261" t="s">
        <v>3469</v>
      </c>
      <c r="D95" s="261" t="s">
        <v>776</v>
      </c>
      <c r="E95" s="263">
        <v>39</v>
      </c>
      <c r="F95" s="514"/>
      <c r="G95" s="281">
        <f t="shared" si="1"/>
        <v>0</v>
      </c>
    </row>
    <row r="96" spans="2:7" ht="15" customHeight="1" x14ac:dyDescent="0.25">
      <c r="B96" s="273"/>
      <c r="C96" s="261" t="s">
        <v>3539</v>
      </c>
      <c r="D96" s="261" t="s">
        <v>776</v>
      </c>
      <c r="E96" s="263">
        <v>1</v>
      </c>
      <c r="F96" s="514"/>
      <c r="G96" s="281">
        <f t="shared" si="1"/>
        <v>0</v>
      </c>
    </row>
    <row r="97" spans="2:7" ht="15" customHeight="1" x14ac:dyDescent="0.25">
      <c r="B97" s="273"/>
      <c r="C97" s="261" t="s">
        <v>3472</v>
      </c>
      <c r="D97" s="261" t="s">
        <v>776</v>
      </c>
      <c r="E97" s="263">
        <v>7</v>
      </c>
      <c r="F97" s="514"/>
      <c r="G97" s="281">
        <f t="shared" si="1"/>
        <v>0</v>
      </c>
    </row>
    <row r="98" spans="2:7" ht="15" customHeight="1" x14ac:dyDescent="0.25">
      <c r="B98" s="273"/>
      <c r="C98" s="261" t="s">
        <v>3602</v>
      </c>
      <c r="D98" s="261" t="s">
        <v>776</v>
      </c>
      <c r="E98" s="263">
        <v>7</v>
      </c>
      <c r="F98" s="514"/>
      <c r="G98" s="281">
        <f t="shared" si="1"/>
        <v>0</v>
      </c>
    </row>
    <row r="99" spans="2:7" ht="15" customHeight="1" x14ac:dyDescent="0.25">
      <c r="B99" s="273"/>
      <c r="C99" s="261" t="s">
        <v>3535</v>
      </c>
      <c r="D99" s="261" t="s">
        <v>776</v>
      </c>
      <c r="E99" s="263">
        <v>40</v>
      </c>
      <c r="F99" s="514"/>
      <c r="G99" s="281">
        <f t="shared" si="1"/>
        <v>0</v>
      </c>
    </row>
    <row r="100" spans="2:7" ht="15" customHeight="1" x14ac:dyDescent="0.25">
      <c r="B100" s="273"/>
      <c r="C100" s="261" t="s">
        <v>3473</v>
      </c>
      <c r="D100" s="261" t="s">
        <v>776</v>
      </c>
      <c r="E100" s="263">
        <v>22</v>
      </c>
      <c r="F100" s="514"/>
      <c r="G100" s="281">
        <f t="shared" si="1"/>
        <v>0</v>
      </c>
    </row>
    <row r="101" spans="2:7" ht="15" customHeight="1" x14ac:dyDescent="0.25">
      <c r="B101" s="273"/>
      <c r="C101" s="261" t="s">
        <v>3603</v>
      </c>
      <c r="D101" s="261" t="s">
        <v>776</v>
      </c>
      <c r="E101" s="263">
        <v>66</v>
      </c>
      <c r="F101" s="514"/>
      <c r="G101" s="281">
        <f t="shared" si="1"/>
        <v>0</v>
      </c>
    </row>
    <row r="102" spans="2:7" ht="15" customHeight="1" x14ac:dyDescent="0.25">
      <c r="B102" s="273"/>
      <c r="C102" s="261" t="s">
        <v>3538</v>
      </c>
      <c r="D102" s="261" t="s">
        <v>776</v>
      </c>
      <c r="E102" s="263">
        <v>1</v>
      </c>
      <c r="F102" s="514"/>
      <c r="G102" s="281">
        <f t="shared" si="1"/>
        <v>0</v>
      </c>
    </row>
    <row r="103" spans="2:7" ht="15" customHeight="1" x14ac:dyDescent="0.25">
      <c r="B103" s="259"/>
      <c r="C103" s="261" t="s">
        <v>3536</v>
      </c>
      <c r="D103" s="261" t="s">
        <v>776</v>
      </c>
      <c r="E103" s="263">
        <v>6</v>
      </c>
      <c r="F103" s="514"/>
      <c r="G103" s="281">
        <f t="shared" si="1"/>
        <v>0</v>
      </c>
    </row>
    <row r="104" spans="2:7" ht="15" customHeight="1" x14ac:dyDescent="0.25">
      <c r="B104" s="259"/>
      <c r="C104" s="261" t="s">
        <v>3604</v>
      </c>
      <c r="D104" s="261" t="s">
        <v>776</v>
      </c>
      <c r="E104" s="263">
        <v>1</v>
      </c>
      <c r="F104" s="514"/>
      <c r="G104" s="281">
        <f t="shared" si="1"/>
        <v>0</v>
      </c>
    </row>
    <row r="105" spans="2:7" ht="15" customHeight="1" x14ac:dyDescent="0.25">
      <c r="B105" s="259"/>
      <c r="C105" s="261" t="s">
        <v>3605</v>
      </c>
      <c r="D105" s="261" t="s">
        <v>776</v>
      </c>
      <c r="E105" s="263">
        <v>18</v>
      </c>
      <c r="F105" s="514"/>
      <c r="G105" s="281">
        <f t="shared" si="1"/>
        <v>0</v>
      </c>
    </row>
    <row r="106" spans="2:7" ht="15" customHeight="1" x14ac:dyDescent="0.25">
      <c r="B106" s="259"/>
      <c r="C106" s="261" t="s">
        <v>3470</v>
      </c>
      <c r="D106" s="261" t="s">
        <v>776</v>
      </c>
      <c r="E106" s="263">
        <v>78</v>
      </c>
      <c r="F106" s="514"/>
      <c r="G106" s="281">
        <f t="shared" si="1"/>
        <v>0</v>
      </c>
    </row>
    <row r="107" spans="2:7" ht="15" customHeight="1" x14ac:dyDescent="0.25">
      <c r="B107" s="259"/>
      <c r="C107" s="261" t="s">
        <v>3574</v>
      </c>
      <c r="D107" s="261" t="s">
        <v>776</v>
      </c>
      <c r="E107" s="263">
        <v>1</v>
      </c>
      <c r="F107" s="514"/>
      <c r="G107" s="281">
        <f t="shared" si="1"/>
        <v>0</v>
      </c>
    </row>
    <row r="108" spans="2:7" ht="15" customHeight="1" x14ac:dyDescent="0.25">
      <c r="B108" s="259"/>
      <c r="C108" s="261" t="s">
        <v>3477</v>
      </c>
      <c r="D108" s="261" t="s">
        <v>776</v>
      </c>
      <c r="E108" s="263">
        <v>1</v>
      </c>
      <c r="F108" s="514"/>
      <c r="G108" s="281">
        <f t="shared" si="1"/>
        <v>0</v>
      </c>
    </row>
    <row r="109" spans="2:7" ht="15" customHeight="1" x14ac:dyDescent="0.25">
      <c r="B109" s="259"/>
      <c r="C109" s="261" t="s">
        <v>3509</v>
      </c>
      <c r="D109" s="261" t="s">
        <v>776</v>
      </c>
      <c r="E109" s="263">
        <v>24</v>
      </c>
      <c r="F109" s="514"/>
      <c r="G109" s="281">
        <f t="shared" si="1"/>
        <v>0</v>
      </c>
    </row>
    <row r="110" spans="2:7" ht="15" customHeight="1" x14ac:dyDescent="0.25">
      <c r="B110" s="259"/>
      <c r="C110" s="261" t="s">
        <v>3460</v>
      </c>
      <c r="D110" s="261" t="s">
        <v>776</v>
      </c>
      <c r="E110" s="263">
        <v>11</v>
      </c>
      <c r="F110" s="514"/>
      <c r="G110" s="281">
        <f t="shared" si="1"/>
        <v>0</v>
      </c>
    </row>
    <row r="111" spans="2:7" ht="15" customHeight="1" x14ac:dyDescent="0.25">
      <c r="B111" s="259"/>
      <c r="C111" s="261" t="s">
        <v>3461</v>
      </c>
      <c r="D111" s="261" t="s">
        <v>776</v>
      </c>
      <c r="E111" s="263">
        <v>2</v>
      </c>
      <c r="F111" s="514"/>
      <c r="G111" s="281">
        <f t="shared" si="1"/>
        <v>0</v>
      </c>
    </row>
    <row r="112" spans="2:7" ht="15" customHeight="1" x14ac:dyDescent="0.25">
      <c r="B112" s="259"/>
      <c r="C112" s="261" t="s">
        <v>3462</v>
      </c>
      <c r="D112" s="261" t="s">
        <v>776</v>
      </c>
      <c r="E112" s="263">
        <v>15</v>
      </c>
      <c r="F112" s="514"/>
      <c r="G112" s="281">
        <f t="shared" si="1"/>
        <v>0</v>
      </c>
    </row>
    <row r="113" spans="2:7" ht="15" customHeight="1" x14ac:dyDescent="0.25">
      <c r="B113" s="259"/>
      <c r="C113" s="261" t="s">
        <v>3587</v>
      </c>
      <c r="D113" s="261" t="s">
        <v>776</v>
      </c>
      <c r="E113" s="263">
        <v>1</v>
      </c>
      <c r="F113" s="514"/>
      <c r="G113" s="281">
        <f t="shared" si="1"/>
        <v>0</v>
      </c>
    </row>
    <row r="114" spans="2:7" ht="15" customHeight="1" x14ac:dyDescent="0.25">
      <c r="B114" s="259"/>
      <c r="C114" s="261" t="s">
        <v>3459</v>
      </c>
      <c r="D114" s="261" t="s">
        <v>776</v>
      </c>
      <c r="E114" s="263">
        <v>91</v>
      </c>
      <c r="F114" s="514"/>
      <c r="G114" s="281">
        <f t="shared" si="1"/>
        <v>0</v>
      </c>
    </row>
    <row r="115" spans="2:7" ht="15" customHeight="1" x14ac:dyDescent="0.25">
      <c r="B115" s="259"/>
      <c r="C115" s="261" t="s">
        <v>3457</v>
      </c>
      <c r="D115" s="261" t="s">
        <v>776</v>
      </c>
      <c r="E115" s="263">
        <v>46</v>
      </c>
      <c r="F115" s="514"/>
      <c r="G115" s="281">
        <f t="shared" si="1"/>
        <v>0</v>
      </c>
    </row>
    <row r="116" spans="2:7" ht="15" customHeight="1" x14ac:dyDescent="0.25">
      <c r="B116" s="259"/>
      <c r="C116" s="261" t="s">
        <v>3552</v>
      </c>
      <c r="D116" s="261" t="s">
        <v>776</v>
      </c>
      <c r="E116" s="263">
        <v>60</v>
      </c>
      <c r="F116" s="514"/>
      <c r="G116" s="281">
        <f t="shared" si="1"/>
        <v>0</v>
      </c>
    </row>
    <row r="117" spans="2:7" ht="15" customHeight="1" x14ac:dyDescent="0.25">
      <c r="B117" s="259"/>
      <c r="C117" s="261" t="s">
        <v>3494</v>
      </c>
      <c r="D117" s="261" t="s">
        <v>776</v>
      </c>
      <c r="E117" s="263">
        <v>3</v>
      </c>
      <c r="F117" s="514"/>
      <c r="G117" s="281">
        <f t="shared" si="1"/>
        <v>0</v>
      </c>
    </row>
    <row r="118" spans="2:7" ht="15" customHeight="1" x14ac:dyDescent="0.25">
      <c r="B118" s="259"/>
      <c r="C118" s="261" t="s">
        <v>3510</v>
      </c>
      <c r="D118" s="261" t="s">
        <v>776</v>
      </c>
      <c r="E118" s="263">
        <v>124</v>
      </c>
      <c r="F118" s="514"/>
      <c r="G118" s="281">
        <f t="shared" si="1"/>
        <v>0</v>
      </c>
    </row>
    <row r="119" spans="2:7" ht="15" customHeight="1" x14ac:dyDescent="0.25">
      <c r="B119" s="259"/>
      <c r="C119" s="270" t="s">
        <v>3455</v>
      </c>
      <c r="D119" s="261" t="s">
        <v>776</v>
      </c>
      <c r="E119" s="263">
        <v>1</v>
      </c>
      <c r="F119" s="514"/>
      <c r="G119" s="281">
        <f t="shared" si="1"/>
        <v>0</v>
      </c>
    </row>
    <row r="120" spans="2:7" ht="15" customHeight="1" x14ac:dyDescent="0.25">
      <c r="B120" s="259"/>
      <c r="C120" s="261" t="s">
        <v>3481</v>
      </c>
      <c r="D120" s="261" t="s">
        <v>776</v>
      </c>
      <c r="E120" s="263">
        <v>180</v>
      </c>
      <c r="F120" s="514"/>
      <c r="G120" s="281">
        <f t="shared" si="1"/>
        <v>0</v>
      </c>
    </row>
    <row r="121" spans="2:7" ht="15" customHeight="1" x14ac:dyDescent="0.25">
      <c r="B121" s="259"/>
      <c r="C121" s="261" t="s">
        <v>3481</v>
      </c>
      <c r="D121" s="261" t="s">
        <v>776</v>
      </c>
      <c r="E121" s="263">
        <v>120</v>
      </c>
      <c r="F121" s="514"/>
      <c r="G121" s="281">
        <f t="shared" si="1"/>
        <v>0</v>
      </c>
    </row>
    <row r="122" spans="2:7" ht="15" customHeight="1" x14ac:dyDescent="0.25">
      <c r="B122" s="259"/>
      <c r="C122" s="261" t="s">
        <v>3606</v>
      </c>
      <c r="D122" s="261" t="s">
        <v>776</v>
      </c>
      <c r="E122" s="263">
        <v>360</v>
      </c>
      <c r="F122" s="514"/>
      <c r="G122" s="281">
        <f t="shared" si="1"/>
        <v>0</v>
      </c>
    </row>
    <row r="123" spans="2:7" ht="15" customHeight="1" x14ac:dyDescent="0.25">
      <c r="B123" s="259"/>
      <c r="C123" s="261" t="s">
        <v>3606</v>
      </c>
      <c r="D123" s="261" t="s">
        <v>776</v>
      </c>
      <c r="E123" s="263">
        <v>240</v>
      </c>
      <c r="F123" s="514"/>
      <c r="G123" s="281">
        <f t="shared" si="1"/>
        <v>0</v>
      </c>
    </row>
    <row r="124" spans="2:7" ht="15" customHeight="1" x14ac:dyDescent="0.25">
      <c r="B124" s="259"/>
      <c r="C124" s="261" t="s">
        <v>3485</v>
      </c>
      <c r="D124" s="261" t="s">
        <v>550</v>
      </c>
      <c r="E124" s="263">
        <v>40</v>
      </c>
      <c r="F124" s="514"/>
      <c r="G124" s="281">
        <f t="shared" si="1"/>
        <v>0</v>
      </c>
    </row>
    <row r="125" spans="2:7" ht="15" customHeight="1" x14ac:dyDescent="0.25">
      <c r="B125" s="259"/>
      <c r="C125" s="261" t="s">
        <v>3607</v>
      </c>
      <c r="D125" s="261" t="s">
        <v>776</v>
      </c>
      <c r="E125" s="263">
        <v>3</v>
      </c>
      <c r="F125" s="514"/>
      <c r="G125" s="281">
        <f t="shared" si="1"/>
        <v>0</v>
      </c>
    </row>
    <row r="126" spans="2:7" ht="15" customHeight="1" x14ac:dyDescent="0.25">
      <c r="B126" s="259"/>
      <c r="C126" s="261" t="s">
        <v>3526</v>
      </c>
      <c r="D126" s="261" t="s">
        <v>776</v>
      </c>
      <c r="E126" s="263">
        <v>21</v>
      </c>
      <c r="F126" s="514"/>
      <c r="G126" s="281">
        <f t="shared" si="1"/>
        <v>0</v>
      </c>
    </row>
    <row r="127" spans="2:7" ht="15" customHeight="1" x14ac:dyDescent="0.25">
      <c r="B127" s="259"/>
      <c r="C127" s="261" t="s">
        <v>3608</v>
      </c>
      <c r="D127" s="261" t="s">
        <v>776</v>
      </c>
      <c r="E127" s="263">
        <v>1</v>
      </c>
      <c r="F127" s="514"/>
      <c r="G127" s="281">
        <f t="shared" si="1"/>
        <v>0</v>
      </c>
    </row>
    <row r="128" spans="2:7" ht="15" customHeight="1" x14ac:dyDescent="0.25">
      <c r="B128" s="259"/>
      <c r="C128" s="261" t="s">
        <v>3540</v>
      </c>
      <c r="D128" s="261" t="s">
        <v>776</v>
      </c>
      <c r="E128" s="263">
        <v>4</v>
      </c>
      <c r="F128" s="514"/>
      <c r="G128" s="281">
        <f t="shared" si="1"/>
        <v>0</v>
      </c>
    </row>
    <row r="129" spans="2:7" ht="15" customHeight="1" x14ac:dyDescent="0.25">
      <c r="B129" s="259"/>
      <c r="C129" s="261" t="s">
        <v>3542</v>
      </c>
      <c r="D129" s="261" t="s">
        <v>776</v>
      </c>
      <c r="E129" s="263">
        <v>21</v>
      </c>
      <c r="F129" s="514"/>
      <c r="G129" s="281">
        <f t="shared" si="1"/>
        <v>0</v>
      </c>
    </row>
    <row r="130" spans="2:7" ht="15" customHeight="1" x14ac:dyDescent="0.25">
      <c r="B130" s="259"/>
      <c r="C130" s="261" t="s">
        <v>3484</v>
      </c>
      <c r="D130" s="261" t="s">
        <v>776</v>
      </c>
      <c r="E130" s="263">
        <v>180</v>
      </c>
      <c r="F130" s="514"/>
      <c r="G130" s="281">
        <f t="shared" si="1"/>
        <v>0</v>
      </c>
    </row>
    <row r="131" spans="2:7" ht="15" customHeight="1" x14ac:dyDescent="0.25">
      <c r="B131" s="259"/>
      <c r="C131" s="261" t="s">
        <v>3484</v>
      </c>
      <c r="D131" s="261" t="s">
        <v>776</v>
      </c>
      <c r="E131" s="263">
        <v>120</v>
      </c>
      <c r="F131" s="514"/>
      <c r="G131" s="281">
        <f t="shared" si="1"/>
        <v>0</v>
      </c>
    </row>
    <row r="132" spans="2:7" ht="15" customHeight="1" x14ac:dyDescent="0.25">
      <c r="B132" s="259"/>
      <c r="C132" s="261" t="s">
        <v>3556</v>
      </c>
      <c r="D132" s="261" t="s">
        <v>550</v>
      </c>
      <c r="E132" s="263">
        <v>26</v>
      </c>
      <c r="F132" s="514"/>
      <c r="G132" s="281">
        <f t="shared" si="1"/>
        <v>0</v>
      </c>
    </row>
    <row r="133" spans="2:7" ht="15" customHeight="1" x14ac:dyDescent="0.25">
      <c r="B133" s="259"/>
      <c r="C133" s="261" t="s">
        <v>3480</v>
      </c>
      <c r="D133" s="261" t="s">
        <v>776</v>
      </c>
      <c r="E133" s="263">
        <v>180</v>
      </c>
      <c r="F133" s="514"/>
      <c r="G133" s="281">
        <f t="shared" si="1"/>
        <v>0</v>
      </c>
    </row>
    <row r="134" spans="2:7" ht="15" customHeight="1" x14ac:dyDescent="0.25">
      <c r="B134" s="259"/>
      <c r="C134" s="261" t="s">
        <v>3480</v>
      </c>
      <c r="D134" s="261" t="s">
        <v>776</v>
      </c>
      <c r="E134" s="263">
        <v>120</v>
      </c>
      <c r="F134" s="514"/>
      <c r="G134" s="281">
        <f t="shared" si="1"/>
        <v>0</v>
      </c>
    </row>
    <row r="135" spans="2:7" ht="15" customHeight="1" x14ac:dyDescent="0.25">
      <c r="B135" s="259"/>
      <c r="C135" s="261" t="s">
        <v>3555</v>
      </c>
      <c r="D135" s="261" t="s">
        <v>550</v>
      </c>
      <c r="E135" s="263">
        <v>36</v>
      </c>
      <c r="F135" s="514"/>
      <c r="G135" s="281">
        <f t="shared" si="1"/>
        <v>0</v>
      </c>
    </row>
    <row r="136" spans="2:7" ht="15" customHeight="1" x14ac:dyDescent="0.25">
      <c r="B136" s="259"/>
      <c r="C136" s="261" t="s">
        <v>3555</v>
      </c>
      <c r="D136" s="261" t="s">
        <v>550</v>
      </c>
      <c r="E136" s="263">
        <v>36</v>
      </c>
      <c r="F136" s="514"/>
      <c r="G136" s="281">
        <f t="shared" ref="G136:G155" si="2">E136*F136</f>
        <v>0</v>
      </c>
    </row>
    <row r="137" spans="2:7" ht="15" customHeight="1" x14ac:dyDescent="0.25">
      <c r="B137" s="259"/>
      <c r="C137" s="261" t="s">
        <v>3201</v>
      </c>
      <c r="D137" s="261" t="s">
        <v>776</v>
      </c>
      <c r="E137" s="263">
        <v>1</v>
      </c>
      <c r="F137" s="514"/>
      <c r="G137" s="281">
        <f t="shared" si="2"/>
        <v>0</v>
      </c>
    </row>
    <row r="138" spans="2:7" ht="15" customHeight="1" x14ac:dyDescent="0.25">
      <c r="B138" s="259"/>
      <c r="C138" s="261" t="s">
        <v>3609</v>
      </c>
      <c r="D138" s="261" t="s">
        <v>776</v>
      </c>
      <c r="E138" s="263">
        <v>1</v>
      </c>
      <c r="F138" s="514"/>
      <c r="G138" s="281">
        <f t="shared" si="2"/>
        <v>0</v>
      </c>
    </row>
    <row r="139" spans="2:7" ht="15" customHeight="1" x14ac:dyDescent="0.25">
      <c r="B139" s="259"/>
      <c r="C139" s="261" t="s">
        <v>3478</v>
      </c>
      <c r="D139" s="261" t="s">
        <v>776</v>
      </c>
      <c r="E139" s="263">
        <v>1</v>
      </c>
      <c r="F139" s="514"/>
      <c r="G139" s="281">
        <f t="shared" si="2"/>
        <v>0</v>
      </c>
    </row>
    <row r="140" spans="2:7" ht="15" customHeight="1" x14ac:dyDescent="0.25">
      <c r="B140" s="259"/>
      <c r="C140" s="261" t="s">
        <v>3550</v>
      </c>
      <c r="D140" s="261" t="s">
        <v>776</v>
      </c>
      <c r="E140" s="263">
        <v>2</v>
      </c>
      <c r="F140" s="514"/>
      <c r="G140" s="281">
        <f t="shared" si="2"/>
        <v>0</v>
      </c>
    </row>
    <row r="141" spans="2:7" ht="15" customHeight="1" x14ac:dyDescent="0.25">
      <c r="B141" s="259"/>
      <c r="C141" s="261" t="s">
        <v>3610</v>
      </c>
      <c r="D141" s="261" t="s">
        <v>776</v>
      </c>
      <c r="E141" s="263">
        <v>1</v>
      </c>
      <c r="F141" s="514"/>
      <c r="G141" s="281">
        <f t="shared" si="2"/>
        <v>0</v>
      </c>
    </row>
    <row r="142" spans="2:7" ht="15" customHeight="1" x14ac:dyDescent="0.25">
      <c r="B142" s="259"/>
      <c r="C142" s="261" t="s">
        <v>3611</v>
      </c>
      <c r="D142" s="261" t="s">
        <v>776</v>
      </c>
      <c r="E142" s="263">
        <v>1</v>
      </c>
      <c r="F142" s="514"/>
      <c r="G142" s="281">
        <f t="shared" si="2"/>
        <v>0</v>
      </c>
    </row>
    <row r="143" spans="2:7" ht="15" customHeight="1" x14ac:dyDescent="0.25">
      <c r="B143" s="259"/>
      <c r="C143" s="261" t="s">
        <v>3581</v>
      </c>
      <c r="D143" s="261" t="s">
        <v>776</v>
      </c>
      <c r="E143" s="263">
        <v>1</v>
      </c>
      <c r="F143" s="514"/>
      <c r="G143" s="281">
        <f t="shared" si="2"/>
        <v>0</v>
      </c>
    </row>
    <row r="144" spans="2:7" ht="15" customHeight="1" x14ac:dyDescent="0.25">
      <c r="B144" s="259"/>
      <c r="C144" s="261" t="s">
        <v>3516</v>
      </c>
      <c r="D144" s="261" t="s">
        <v>776</v>
      </c>
      <c r="E144" s="263">
        <v>2</v>
      </c>
      <c r="F144" s="514"/>
      <c r="G144" s="281">
        <f t="shared" si="2"/>
        <v>0</v>
      </c>
    </row>
    <row r="145" spans="2:7" ht="15" customHeight="1" x14ac:dyDescent="0.25">
      <c r="B145" s="259"/>
      <c r="C145" s="261" t="s">
        <v>3516</v>
      </c>
      <c r="D145" s="261" t="s">
        <v>776</v>
      </c>
      <c r="E145" s="263">
        <v>1</v>
      </c>
      <c r="F145" s="514"/>
      <c r="G145" s="281">
        <f t="shared" si="2"/>
        <v>0</v>
      </c>
    </row>
    <row r="146" spans="2:7" ht="15" customHeight="1" x14ac:dyDescent="0.25">
      <c r="B146" s="259"/>
      <c r="C146" s="261" t="s">
        <v>3209</v>
      </c>
      <c r="D146" s="261" t="s">
        <v>776</v>
      </c>
      <c r="E146" s="263">
        <v>1</v>
      </c>
      <c r="F146" s="514"/>
      <c r="G146" s="281">
        <f t="shared" si="2"/>
        <v>0</v>
      </c>
    </row>
    <row r="147" spans="2:7" ht="15" customHeight="1" x14ac:dyDescent="0.25">
      <c r="B147" s="259"/>
      <c r="C147" s="261" t="s">
        <v>3584</v>
      </c>
      <c r="D147" s="261" t="s">
        <v>776</v>
      </c>
      <c r="E147" s="263">
        <v>19</v>
      </c>
      <c r="F147" s="514"/>
      <c r="G147" s="281">
        <f t="shared" si="2"/>
        <v>0</v>
      </c>
    </row>
    <row r="148" spans="2:7" ht="15" customHeight="1" x14ac:dyDescent="0.25">
      <c r="B148" s="259"/>
      <c r="C148" s="261" t="s">
        <v>3557</v>
      </c>
      <c r="D148" s="261" t="s">
        <v>550</v>
      </c>
      <c r="E148" s="263">
        <v>90</v>
      </c>
      <c r="F148" s="514"/>
      <c r="G148" s="281">
        <f t="shared" si="2"/>
        <v>0</v>
      </c>
    </row>
    <row r="149" spans="2:7" ht="15" customHeight="1" x14ac:dyDescent="0.25">
      <c r="B149" s="259"/>
      <c r="C149" s="261" t="s">
        <v>3585</v>
      </c>
      <c r="D149" s="261" t="s">
        <v>776</v>
      </c>
      <c r="E149" s="263">
        <v>2</v>
      </c>
      <c r="F149" s="514"/>
      <c r="G149" s="281">
        <f t="shared" si="2"/>
        <v>0</v>
      </c>
    </row>
    <row r="150" spans="2:7" ht="15" customHeight="1" x14ac:dyDescent="0.25">
      <c r="B150" s="259"/>
      <c r="C150" s="261" t="s">
        <v>3586</v>
      </c>
      <c r="D150" s="261" t="s">
        <v>776</v>
      </c>
      <c r="E150" s="263">
        <v>20</v>
      </c>
      <c r="F150" s="514"/>
      <c r="G150" s="281">
        <f t="shared" si="2"/>
        <v>0</v>
      </c>
    </row>
    <row r="151" spans="2:7" ht="15" customHeight="1" x14ac:dyDescent="0.25">
      <c r="B151" s="259"/>
      <c r="C151" s="261" t="s">
        <v>3612</v>
      </c>
      <c r="D151" s="261" t="s">
        <v>776</v>
      </c>
      <c r="E151" s="263">
        <v>7</v>
      </c>
      <c r="F151" s="514"/>
      <c r="G151" s="281">
        <f t="shared" si="2"/>
        <v>0</v>
      </c>
    </row>
    <row r="152" spans="2:7" ht="15" customHeight="1" x14ac:dyDescent="0.25">
      <c r="B152" s="259"/>
      <c r="C152" s="261" t="s">
        <v>3613</v>
      </c>
      <c r="D152" s="261" t="s">
        <v>776</v>
      </c>
      <c r="E152" s="263">
        <v>96</v>
      </c>
      <c r="F152" s="514"/>
      <c r="G152" s="281">
        <f t="shared" si="2"/>
        <v>0</v>
      </c>
    </row>
    <row r="153" spans="2:7" ht="15" customHeight="1" x14ac:dyDescent="0.25">
      <c r="B153" s="259"/>
      <c r="C153" s="261" t="s">
        <v>3614</v>
      </c>
      <c r="D153" s="261" t="s">
        <v>550</v>
      </c>
      <c r="E153" s="263">
        <v>60</v>
      </c>
      <c r="F153" s="514"/>
      <c r="G153" s="281">
        <f t="shared" si="2"/>
        <v>0</v>
      </c>
    </row>
    <row r="154" spans="2:7" ht="15" customHeight="1" x14ac:dyDescent="0.25">
      <c r="B154" s="259"/>
      <c r="C154" s="261" t="s">
        <v>3615</v>
      </c>
      <c r="D154" s="261" t="s">
        <v>776</v>
      </c>
      <c r="E154" s="263">
        <v>66</v>
      </c>
      <c r="F154" s="514"/>
      <c r="G154" s="281">
        <f t="shared" si="2"/>
        <v>0</v>
      </c>
    </row>
    <row r="155" spans="2:7" ht="15" customHeight="1" x14ac:dyDescent="0.25">
      <c r="B155" s="259"/>
      <c r="C155" s="261" t="s">
        <v>3553</v>
      </c>
      <c r="D155" s="261" t="s">
        <v>776</v>
      </c>
      <c r="E155" s="263">
        <v>200</v>
      </c>
      <c r="F155" s="514"/>
      <c r="G155" s="281">
        <f t="shared" si="2"/>
        <v>0</v>
      </c>
    </row>
    <row r="156" spans="2:7" ht="15" customHeight="1" x14ac:dyDescent="0.25">
      <c r="B156" s="276"/>
      <c r="C156" s="690" t="s">
        <v>511</v>
      </c>
      <c r="D156" s="690"/>
      <c r="E156" s="690"/>
      <c r="F156" s="690"/>
      <c r="G156" s="282">
        <f>SUM(G40:G155)</f>
        <v>0</v>
      </c>
    </row>
    <row r="157" spans="2:7" ht="15" customHeight="1" x14ac:dyDescent="0.25">
      <c r="D157" s="200"/>
    </row>
    <row r="158" spans="2:7" ht="15" customHeight="1" x14ac:dyDescent="0.25">
      <c r="D158" s="200"/>
    </row>
    <row r="159" spans="2:7" ht="15" customHeight="1" x14ac:dyDescent="0.25">
      <c r="D159" s="200"/>
    </row>
    <row r="160" spans="2:7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75" customHeight="1" x14ac:dyDescent="0.25">
      <c r="A2" s="673" t="s">
        <v>2566</v>
      </c>
      <c r="B2" s="674"/>
      <c r="C2" s="674"/>
      <c r="D2" s="674"/>
      <c r="E2" s="674"/>
      <c r="F2" s="674"/>
      <c r="G2" s="674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785</v>
      </c>
      <c r="F5" s="467"/>
      <c r="G5" s="398"/>
    </row>
    <row r="6" spans="1:7" ht="36" x14ac:dyDescent="0.2">
      <c r="C6" s="399" t="s">
        <v>786</v>
      </c>
      <c r="F6" s="467"/>
    </row>
    <row r="7" spans="1:7" x14ac:dyDescent="0.2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75" t="s">
        <v>789</v>
      </c>
      <c r="G7" s="403" t="s">
        <v>12</v>
      </c>
    </row>
    <row r="8" spans="1:7" x14ac:dyDescent="0.2">
      <c r="A8" s="404">
        <f>ROW(A1)</f>
        <v>1</v>
      </c>
      <c r="B8" s="404" t="s">
        <v>790</v>
      </c>
      <c r="C8" s="405" t="s">
        <v>791</v>
      </c>
      <c r="D8" s="406">
        <v>315</v>
      </c>
      <c r="E8" s="397" t="s">
        <v>303</v>
      </c>
      <c r="F8" s="471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792</v>
      </c>
      <c r="C9" s="405" t="s">
        <v>793</v>
      </c>
      <c r="D9" s="406">
        <v>201</v>
      </c>
      <c r="E9" s="397" t="s">
        <v>303</v>
      </c>
      <c r="F9" s="471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1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1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798</v>
      </c>
      <c r="C12" s="405" t="s">
        <v>799</v>
      </c>
      <c r="D12" s="397">
        <v>540</v>
      </c>
      <c r="E12" s="397" t="s">
        <v>303</v>
      </c>
      <c r="F12" s="471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800</v>
      </c>
      <c r="C13" s="405" t="s">
        <v>801</v>
      </c>
      <c r="D13" s="397">
        <v>516</v>
      </c>
      <c r="E13" s="397" t="s">
        <v>303</v>
      </c>
      <c r="F13" s="471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1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804</v>
      </c>
      <c r="C15" s="405" t="s">
        <v>805</v>
      </c>
      <c r="D15" s="397">
        <v>352</v>
      </c>
      <c r="E15" s="397" t="s">
        <v>223</v>
      </c>
      <c r="F15" s="471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806</v>
      </c>
      <c r="C16" s="405" t="s">
        <v>807</v>
      </c>
      <c r="D16" s="397">
        <v>198</v>
      </c>
      <c r="E16" s="397" t="s">
        <v>223</v>
      </c>
      <c r="F16" s="471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808</v>
      </c>
      <c r="C17" s="405" t="s">
        <v>809</v>
      </c>
      <c r="D17" s="397">
        <v>459</v>
      </c>
      <c r="E17" s="404" t="s">
        <v>223</v>
      </c>
      <c r="F17" s="472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810</v>
      </c>
      <c r="C18" s="405" t="s">
        <v>811</v>
      </c>
      <c r="D18" s="397">
        <v>286</v>
      </c>
      <c r="E18" s="404" t="s">
        <v>223</v>
      </c>
      <c r="F18" s="472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812</v>
      </c>
      <c r="C19" s="405" t="s">
        <v>813</v>
      </c>
      <c r="D19" s="397">
        <v>550</v>
      </c>
      <c r="E19" s="397" t="s">
        <v>223</v>
      </c>
      <c r="F19" s="471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814</v>
      </c>
      <c r="C20" s="405" t="s">
        <v>815</v>
      </c>
      <c r="D20" s="397">
        <v>550</v>
      </c>
      <c r="E20" s="397" t="s">
        <v>223</v>
      </c>
      <c r="F20" s="471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816</v>
      </c>
      <c r="C21" s="405" t="s">
        <v>817</v>
      </c>
      <c r="D21" s="397">
        <v>550</v>
      </c>
      <c r="E21" s="397" t="s">
        <v>223</v>
      </c>
      <c r="F21" s="471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818</v>
      </c>
      <c r="C22" s="405" t="s">
        <v>819</v>
      </c>
      <c r="D22" s="397">
        <v>4</v>
      </c>
      <c r="E22" s="397" t="s">
        <v>303</v>
      </c>
      <c r="F22" s="471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820</v>
      </c>
      <c r="C23" s="405" t="s">
        <v>821</v>
      </c>
      <c r="D23" s="397">
        <v>4</v>
      </c>
      <c r="E23" s="397" t="s">
        <v>303</v>
      </c>
      <c r="F23" s="471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822</v>
      </c>
      <c r="C24" s="405" t="s">
        <v>823</v>
      </c>
      <c r="D24" s="397">
        <v>80</v>
      </c>
      <c r="E24" s="397" t="s">
        <v>223</v>
      </c>
      <c r="F24" s="471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824</v>
      </c>
      <c r="C25" s="405" t="s">
        <v>825</v>
      </c>
      <c r="D25" s="397">
        <v>80</v>
      </c>
      <c r="E25" s="397" t="s">
        <v>223</v>
      </c>
      <c r="F25" s="471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826</v>
      </c>
      <c r="D26" s="404">
        <v>74</v>
      </c>
      <c r="E26" s="397" t="s">
        <v>223</v>
      </c>
      <c r="F26" s="471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1773</v>
      </c>
      <c r="C27" s="405" t="s">
        <v>1774</v>
      </c>
      <c r="D27" s="404">
        <v>71</v>
      </c>
      <c r="E27" s="404" t="s">
        <v>223</v>
      </c>
      <c r="F27" s="472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827</v>
      </c>
      <c r="C28" s="405" t="s">
        <v>828</v>
      </c>
      <c r="D28" s="404">
        <v>148</v>
      </c>
      <c r="E28" s="404" t="s">
        <v>303</v>
      </c>
      <c r="F28" s="472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1775</v>
      </c>
      <c r="C29" s="405" t="s">
        <v>1776</v>
      </c>
      <c r="D29" s="397">
        <v>142</v>
      </c>
      <c r="E29" s="397" t="s">
        <v>303</v>
      </c>
      <c r="F29" s="471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829</v>
      </c>
      <c r="C30" s="405" t="s">
        <v>830</v>
      </c>
      <c r="D30" s="397">
        <v>290</v>
      </c>
      <c r="E30" s="397" t="s">
        <v>303</v>
      </c>
      <c r="F30" s="471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831</v>
      </c>
      <c r="C31" s="405" t="s">
        <v>832</v>
      </c>
      <c r="D31" s="397">
        <v>1377</v>
      </c>
      <c r="E31" s="404" t="s">
        <v>303</v>
      </c>
      <c r="F31" s="472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2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1777</v>
      </c>
      <c r="C33" s="405" t="s">
        <v>1778</v>
      </c>
      <c r="D33" s="404">
        <v>290</v>
      </c>
      <c r="E33" s="404" t="s">
        <v>303</v>
      </c>
      <c r="F33" s="472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1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837</v>
      </c>
      <c r="C35" s="405" t="s">
        <v>838</v>
      </c>
      <c r="D35" s="397">
        <v>0.4</v>
      </c>
      <c r="E35" s="397" t="s">
        <v>158</v>
      </c>
      <c r="F35" s="471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839</v>
      </c>
      <c r="C36" s="405" t="s">
        <v>840</v>
      </c>
      <c r="D36" s="397">
        <v>0.7</v>
      </c>
      <c r="E36" s="397" t="s">
        <v>158</v>
      </c>
      <c r="F36" s="471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841</v>
      </c>
      <c r="D37" s="404">
        <v>6</v>
      </c>
      <c r="E37" s="404" t="s">
        <v>753</v>
      </c>
      <c r="F37" s="472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842</v>
      </c>
      <c r="D38" s="404">
        <v>8</v>
      </c>
      <c r="E38" s="404" t="s">
        <v>753</v>
      </c>
      <c r="F38" s="472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843</v>
      </c>
      <c r="D39" s="404">
        <v>8</v>
      </c>
      <c r="E39" s="404" t="s">
        <v>753</v>
      </c>
      <c r="F39" s="472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2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845</v>
      </c>
      <c r="D41" s="404">
        <v>12</v>
      </c>
      <c r="E41" s="404" t="s">
        <v>753</v>
      </c>
      <c r="F41" s="472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3"/>
      <c r="G42" s="411">
        <f>SUM(G8:G41)</f>
        <v>0</v>
      </c>
    </row>
    <row r="43" spans="1:7" x14ac:dyDescent="0.2">
      <c r="B43" s="412"/>
      <c r="C43" s="75"/>
      <c r="D43" s="82"/>
      <c r="E43" s="82"/>
      <c r="F43" s="474"/>
      <c r="G43" s="413"/>
    </row>
    <row r="44" spans="1:7" ht="12.75" customHeight="1" x14ac:dyDescent="0.2">
      <c r="F44" s="467"/>
    </row>
    <row r="45" spans="1:7" ht="12.75" customHeight="1" x14ac:dyDescent="0.25">
      <c r="C45" s="123" t="s">
        <v>846</v>
      </c>
      <c r="F45" s="467"/>
    </row>
    <row r="46" spans="1:7" ht="12.75" customHeight="1" x14ac:dyDescent="0.2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5" t="s">
        <v>789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847</v>
      </c>
      <c r="D47" s="406">
        <v>9</v>
      </c>
      <c r="E47" s="406" t="s">
        <v>303</v>
      </c>
      <c r="F47" s="476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848</v>
      </c>
      <c r="D48" s="406">
        <v>8190</v>
      </c>
      <c r="E48" s="406" t="s">
        <v>223</v>
      </c>
      <c r="F48" s="476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849</v>
      </c>
      <c r="D49" s="406">
        <v>252</v>
      </c>
      <c r="E49" s="406" t="s">
        <v>303</v>
      </c>
      <c r="F49" s="476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850</v>
      </c>
      <c r="D50" s="406">
        <v>126</v>
      </c>
      <c r="E50" s="406" t="s">
        <v>303</v>
      </c>
      <c r="F50" s="476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851</v>
      </c>
      <c r="D51" s="406">
        <v>63</v>
      </c>
      <c r="E51" s="406" t="s">
        <v>303</v>
      </c>
      <c r="F51" s="476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852</v>
      </c>
      <c r="D52" s="406">
        <v>126</v>
      </c>
      <c r="E52" s="406" t="s">
        <v>303</v>
      </c>
      <c r="F52" s="476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853</v>
      </c>
      <c r="D53" s="406">
        <v>126</v>
      </c>
      <c r="E53" s="406" t="s">
        <v>303</v>
      </c>
      <c r="F53" s="476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854</v>
      </c>
      <c r="D54" s="406">
        <v>8</v>
      </c>
      <c r="E54" s="406" t="s">
        <v>753</v>
      </c>
      <c r="F54" s="476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855</v>
      </c>
      <c r="C55" s="405" t="s">
        <v>856</v>
      </c>
      <c r="D55" s="406">
        <v>1</v>
      </c>
      <c r="E55" s="406" t="s">
        <v>303</v>
      </c>
      <c r="F55" s="476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857</v>
      </c>
      <c r="D56" s="406">
        <v>2</v>
      </c>
      <c r="E56" s="406" t="s">
        <v>303</v>
      </c>
      <c r="F56" s="476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858</v>
      </c>
      <c r="C57" s="405" t="s">
        <v>859</v>
      </c>
      <c r="D57" s="406">
        <v>2</v>
      </c>
      <c r="E57" s="406" t="s">
        <v>303</v>
      </c>
      <c r="F57" s="476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860</v>
      </c>
      <c r="C58" s="405" t="s">
        <v>861</v>
      </c>
      <c r="D58" s="406">
        <v>1</v>
      </c>
      <c r="E58" s="406" t="s">
        <v>303</v>
      </c>
      <c r="F58" s="476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862</v>
      </c>
      <c r="C59" s="405" t="s">
        <v>863</v>
      </c>
      <c r="D59" s="406">
        <v>1</v>
      </c>
      <c r="E59" s="406" t="s">
        <v>303</v>
      </c>
      <c r="F59" s="476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818</v>
      </c>
      <c r="C60" s="405" t="s">
        <v>819</v>
      </c>
      <c r="D60" s="406">
        <v>1</v>
      </c>
      <c r="E60" s="406" t="s">
        <v>303</v>
      </c>
      <c r="F60" s="476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820</v>
      </c>
      <c r="C61" s="405" t="s">
        <v>821</v>
      </c>
      <c r="D61" s="406">
        <v>1</v>
      </c>
      <c r="E61" s="406" t="s">
        <v>303</v>
      </c>
      <c r="F61" s="476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864</v>
      </c>
      <c r="C62" s="405" t="s">
        <v>865</v>
      </c>
      <c r="D62" s="406">
        <v>30</v>
      </c>
      <c r="E62" s="406" t="s">
        <v>223</v>
      </c>
      <c r="F62" s="476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866</v>
      </c>
      <c r="C63" s="405" t="s">
        <v>867</v>
      </c>
      <c r="D63" s="406">
        <v>1</v>
      </c>
      <c r="E63" s="406" t="s">
        <v>303</v>
      </c>
      <c r="F63" s="476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868</v>
      </c>
      <c r="C64" s="405" t="s">
        <v>869</v>
      </c>
      <c r="D64" s="406">
        <v>30</v>
      </c>
      <c r="E64" s="406" t="s">
        <v>223</v>
      </c>
      <c r="F64" s="476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842</v>
      </c>
      <c r="D65" s="406">
        <v>16</v>
      </c>
      <c r="E65" s="406" t="s">
        <v>753</v>
      </c>
      <c r="F65" s="476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843</v>
      </c>
      <c r="D66" s="406">
        <v>16</v>
      </c>
      <c r="E66" s="406" t="s">
        <v>753</v>
      </c>
      <c r="F66" s="476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7"/>
      <c r="G67" s="416">
        <f>SUM(G47:G66)</f>
        <v>0</v>
      </c>
    </row>
    <row r="68" spans="1:7" x14ac:dyDescent="0.2">
      <c r="B68" s="417"/>
      <c r="C68" s="75"/>
      <c r="D68" s="130"/>
      <c r="E68" s="130"/>
      <c r="F68" s="478"/>
      <c r="G68" s="413"/>
    </row>
    <row r="69" spans="1:7" x14ac:dyDescent="0.2">
      <c r="F69" s="467"/>
    </row>
    <row r="70" spans="1:7" ht="19.149999999999999" customHeight="1" x14ac:dyDescent="0.25">
      <c r="C70" s="123" t="s">
        <v>870</v>
      </c>
      <c r="F70" s="467"/>
    </row>
    <row r="71" spans="1:7" x14ac:dyDescent="0.2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5" t="s">
        <v>789</v>
      </c>
      <c r="G71" s="403" t="s">
        <v>12</v>
      </c>
    </row>
    <row r="72" spans="1:7" ht="24" x14ac:dyDescent="0.2">
      <c r="A72" s="404">
        <f t="shared" ref="A72:A86" si="4">ROW(A1)</f>
        <v>1</v>
      </c>
      <c r="B72" s="418"/>
      <c r="C72" s="418" t="s">
        <v>871</v>
      </c>
      <c r="D72" s="406">
        <v>63</v>
      </c>
      <c r="E72" s="406" t="s">
        <v>303</v>
      </c>
      <c r="F72" s="476"/>
      <c r="G72" s="407">
        <f t="shared" ref="G72:G86" si="5">D72*F72</f>
        <v>0</v>
      </c>
    </row>
    <row r="73" spans="1:7" ht="24" x14ac:dyDescent="0.2">
      <c r="A73" s="404">
        <f t="shared" si="4"/>
        <v>2</v>
      </c>
      <c r="B73" s="418"/>
      <c r="C73" s="418" t="s">
        <v>872</v>
      </c>
      <c r="D73" s="406">
        <v>63</v>
      </c>
      <c r="E73" s="406" t="s">
        <v>303</v>
      </c>
      <c r="F73" s="476"/>
      <c r="G73" s="407">
        <f t="shared" si="5"/>
        <v>0</v>
      </c>
    </row>
    <row r="74" spans="1:7" x14ac:dyDescent="0.2">
      <c r="A74" s="404">
        <f t="shared" si="4"/>
        <v>3</v>
      </c>
      <c r="B74" s="418"/>
      <c r="C74" s="418" t="s">
        <v>873</v>
      </c>
      <c r="D74" s="406">
        <v>63</v>
      </c>
      <c r="E74" s="406" t="s">
        <v>303</v>
      </c>
      <c r="F74" s="476"/>
      <c r="G74" s="407">
        <f t="shared" si="5"/>
        <v>0</v>
      </c>
    </row>
    <row r="75" spans="1:7" x14ac:dyDescent="0.2">
      <c r="A75" s="404">
        <f t="shared" si="4"/>
        <v>4</v>
      </c>
      <c r="B75" s="405"/>
      <c r="C75" s="418" t="s">
        <v>874</v>
      </c>
      <c r="D75" s="404">
        <v>126</v>
      </c>
      <c r="E75" s="404" t="s">
        <v>303</v>
      </c>
      <c r="F75" s="476"/>
      <c r="G75" s="407">
        <f t="shared" si="5"/>
        <v>0</v>
      </c>
    </row>
    <row r="76" spans="1:7" x14ac:dyDescent="0.2">
      <c r="A76" s="404">
        <f t="shared" si="4"/>
        <v>5</v>
      </c>
      <c r="B76" s="418"/>
      <c r="C76" s="418" t="s">
        <v>875</v>
      </c>
      <c r="D76" s="406">
        <v>9</v>
      </c>
      <c r="E76" s="406" t="s">
        <v>303</v>
      </c>
      <c r="F76" s="476"/>
      <c r="G76" s="407">
        <f t="shared" si="5"/>
        <v>0</v>
      </c>
    </row>
    <row r="77" spans="1:7" x14ac:dyDescent="0.2">
      <c r="A77" s="404">
        <f t="shared" si="4"/>
        <v>6</v>
      </c>
      <c r="B77" s="405"/>
      <c r="C77" s="419" t="s">
        <v>4905</v>
      </c>
      <c r="D77" s="406">
        <v>8190</v>
      </c>
      <c r="E77" s="404" t="s">
        <v>223</v>
      </c>
      <c r="F77" s="476"/>
      <c r="G77" s="407">
        <f t="shared" si="5"/>
        <v>0</v>
      </c>
    </row>
    <row r="78" spans="1:7" x14ac:dyDescent="0.2">
      <c r="A78" s="404">
        <f t="shared" si="4"/>
        <v>7</v>
      </c>
      <c r="B78" s="405"/>
      <c r="C78" s="418" t="s">
        <v>876</v>
      </c>
      <c r="D78" s="404">
        <v>126</v>
      </c>
      <c r="E78" s="404" t="s">
        <v>303</v>
      </c>
      <c r="F78" s="476"/>
      <c r="G78" s="407">
        <f t="shared" si="5"/>
        <v>0</v>
      </c>
    </row>
    <row r="79" spans="1:7" x14ac:dyDescent="0.2">
      <c r="A79" s="404">
        <f t="shared" si="4"/>
        <v>8</v>
      </c>
      <c r="B79" s="405"/>
      <c r="C79" s="418" t="s">
        <v>877</v>
      </c>
      <c r="D79" s="420">
        <v>1</v>
      </c>
      <c r="E79" s="420" t="s">
        <v>303</v>
      </c>
      <c r="F79" s="479"/>
      <c r="G79" s="407">
        <f t="shared" si="5"/>
        <v>0</v>
      </c>
    </row>
    <row r="80" spans="1:7" x14ac:dyDescent="0.2">
      <c r="A80" s="404">
        <f t="shared" si="4"/>
        <v>9</v>
      </c>
      <c r="B80" s="405"/>
      <c r="C80" s="418" t="s">
        <v>878</v>
      </c>
      <c r="D80" s="420">
        <v>1</v>
      </c>
      <c r="E80" s="420" t="s">
        <v>303</v>
      </c>
      <c r="F80" s="479"/>
      <c r="G80" s="407">
        <f t="shared" si="5"/>
        <v>0</v>
      </c>
    </row>
    <row r="81" spans="1:7" x14ac:dyDescent="0.2">
      <c r="A81" s="404">
        <f t="shared" si="4"/>
        <v>10</v>
      </c>
      <c r="B81" s="405"/>
      <c r="C81" s="418" t="s">
        <v>879</v>
      </c>
      <c r="D81" s="420">
        <v>1</v>
      </c>
      <c r="E81" s="420" t="s">
        <v>303</v>
      </c>
      <c r="F81" s="479"/>
      <c r="G81" s="407">
        <f t="shared" si="5"/>
        <v>0</v>
      </c>
    </row>
    <row r="82" spans="1:7" ht="24" x14ac:dyDescent="0.2">
      <c r="A82" s="404">
        <f t="shared" si="4"/>
        <v>11</v>
      </c>
      <c r="B82" s="405"/>
      <c r="C82" s="418" t="s">
        <v>880</v>
      </c>
      <c r="D82" s="420">
        <v>1</v>
      </c>
      <c r="E82" s="420" t="s">
        <v>303</v>
      </c>
      <c r="F82" s="479"/>
      <c r="G82" s="407">
        <f t="shared" si="5"/>
        <v>0</v>
      </c>
    </row>
    <row r="83" spans="1:7" x14ac:dyDescent="0.2">
      <c r="A83" s="404">
        <f t="shared" si="4"/>
        <v>12</v>
      </c>
      <c r="B83" s="405"/>
      <c r="C83" s="418" t="s">
        <v>881</v>
      </c>
      <c r="D83" s="420">
        <v>1</v>
      </c>
      <c r="E83" s="420" t="s">
        <v>303</v>
      </c>
      <c r="F83" s="479"/>
      <c r="G83" s="407">
        <f t="shared" si="5"/>
        <v>0</v>
      </c>
    </row>
    <row r="84" spans="1:7" x14ac:dyDescent="0.2">
      <c r="A84" s="404">
        <f t="shared" si="4"/>
        <v>13</v>
      </c>
      <c r="B84" s="405"/>
      <c r="C84" s="418" t="s">
        <v>882</v>
      </c>
      <c r="D84" s="420">
        <v>2</v>
      </c>
      <c r="E84" s="420" t="s">
        <v>303</v>
      </c>
      <c r="F84" s="479"/>
      <c r="G84" s="407">
        <f t="shared" si="5"/>
        <v>0</v>
      </c>
    </row>
    <row r="85" spans="1:7" x14ac:dyDescent="0.2">
      <c r="A85" s="404">
        <f t="shared" si="4"/>
        <v>14</v>
      </c>
      <c r="B85" s="405"/>
      <c r="C85" s="418" t="s">
        <v>883</v>
      </c>
      <c r="D85" s="420">
        <v>9</v>
      </c>
      <c r="E85" s="420" t="s">
        <v>303</v>
      </c>
      <c r="F85" s="479"/>
      <c r="G85" s="407">
        <f t="shared" si="5"/>
        <v>0</v>
      </c>
    </row>
    <row r="86" spans="1:7" x14ac:dyDescent="0.2">
      <c r="A86" s="404">
        <f t="shared" si="4"/>
        <v>15</v>
      </c>
      <c r="B86" s="405"/>
      <c r="C86" s="418" t="s">
        <v>884</v>
      </c>
      <c r="D86" s="420">
        <v>2</v>
      </c>
      <c r="E86" s="420" t="s">
        <v>303</v>
      </c>
      <c r="F86" s="479"/>
      <c r="G86" s="407">
        <f t="shared" si="5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7"/>
      <c r="G87" s="416">
        <f>SUM(G72:G86)</f>
        <v>0</v>
      </c>
    </row>
    <row r="88" spans="1:7" x14ac:dyDescent="0.2">
      <c r="B88" s="417"/>
      <c r="C88" s="75"/>
      <c r="D88" s="130"/>
      <c r="E88" s="130"/>
      <c r="F88" s="478"/>
      <c r="G88" s="413"/>
    </row>
    <row r="89" spans="1:7" x14ac:dyDescent="0.2">
      <c r="B89" s="417"/>
      <c r="C89" s="75"/>
      <c r="D89" s="130"/>
      <c r="E89" s="130"/>
      <c r="F89" s="478"/>
      <c r="G89" s="421"/>
    </row>
    <row r="90" spans="1:7" s="291" customFormat="1" ht="15.75" x14ac:dyDescent="0.2">
      <c r="C90" s="131" t="s">
        <v>906</v>
      </c>
      <c r="F90" s="467"/>
    </row>
    <row r="91" spans="1:7" s="291" customFormat="1" x14ac:dyDescent="0.2">
      <c r="A91" s="424" t="s">
        <v>787</v>
      </c>
      <c r="B91" s="424" t="s">
        <v>92</v>
      </c>
      <c r="C91" s="424" t="s">
        <v>754</v>
      </c>
      <c r="D91" s="424"/>
      <c r="E91" s="425" t="s">
        <v>907</v>
      </c>
      <c r="F91" s="480" t="s">
        <v>789</v>
      </c>
      <c r="G91" s="425" t="s">
        <v>12</v>
      </c>
    </row>
    <row r="92" spans="1:7" s="291" customFormat="1" x14ac:dyDescent="0.2">
      <c r="A92" s="406">
        <f>ROW(A1)</f>
        <v>1</v>
      </c>
      <c r="B92" s="406" t="s">
        <v>908</v>
      </c>
      <c r="C92" s="418" t="s">
        <v>909</v>
      </c>
      <c r="D92" s="406">
        <v>1</v>
      </c>
      <c r="E92" s="406" t="s">
        <v>910</v>
      </c>
      <c r="F92" s="476"/>
      <c r="G92" s="426">
        <f t="shared" ref="G92:G96" si="6">D92*F92</f>
        <v>0</v>
      </c>
    </row>
    <row r="93" spans="1:7" s="291" customFormat="1" x14ac:dyDescent="0.2">
      <c r="A93" s="406">
        <f>ROW(A2)</f>
        <v>2</v>
      </c>
      <c r="B93" s="406"/>
      <c r="C93" s="418" t="s">
        <v>911</v>
      </c>
      <c r="D93" s="406">
        <v>1</v>
      </c>
      <c r="E93" s="406" t="s">
        <v>910</v>
      </c>
      <c r="F93" s="476"/>
      <c r="G93" s="426">
        <f t="shared" si="6"/>
        <v>0</v>
      </c>
    </row>
    <row r="94" spans="1:7" s="291" customFormat="1" x14ac:dyDescent="0.2">
      <c r="A94" s="406">
        <f>ROW(A3)</f>
        <v>3</v>
      </c>
      <c r="B94" s="406"/>
      <c r="C94" s="418" t="s">
        <v>912</v>
      </c>
      <c r="D94" s="406">
        <v>8</v>
      </c>
      <c r="E94" s="406" t="s">
        <v>303</v>
      </c>
      <c r="F94" s="476"/>
      <c r="G94" s="426">
        <f t="shared" si="6"/>
        <v>0</v>
      </c>
    </row>
    <row r="95" spans="1:7" s="291" customFormat="1" x14ac:dyDescent="0.2">
      <c r="A95" s="406">
        <f>ROW(A4)</f>
        <v>4</v>
      </c>
      <c r="B95" s="406"/>
      <c r="C95" s="406" t="s">
        <v>842</v>
      </c>
      <c r="D95" s="406">
        <v>2</v>
      </c>
      <c r="E95" s="406" t="s">
        <v>753</v>
      </c>
      <c r="F95" s="476"/>
      <c r="G95" s="426">
        <f t="shared" si="6"/>
        <v>0</v>
      </c>
    </row>
    <row r="96" spans="1:7" s="291" customFormat="1" x14ac:dyDescent="0.2">
      <c r="A96" s="406">
        <f>ROW(A5)</f>
        <v>5</v>
      </c>
      <c r="B96" s="406"/>
      <c r="C96" s="406" t="s">
        <v>843</v>
      </c>
      <c r="D96" s="406">
        <v>2</v>
      </c>
      <c r="E96" s="406" t="s">
        <v>753</v>
      </c>
      <c r="F96" s="476"/>
      <c r="G96" s="426">
        <f t="shared" si="6"/>
        <v>0</v>
      </c>
    </row>
    <row r="97" spans="1:7" s="291" customFormat="1" ht="15" x14ac:dyDescent="0.2">
      <c r="A97" s="415"/>
      <c r="B97" s="415"/>
      <c r="C97" s="132" t="s">
        <v>12</v>
      </c>
      <c r="D97" s="128"/>
      <c r="E97" s="128"/>
      <c r="F97" s="477"/>
      <c r="G97" s="129">
        <f>SUM(G92:G96)</f>
        <v>0</v>
      </c>
    </row>
    <row r="98" spans="1:7" s="291" customFormat="1" x14ac:dyDescent="0.2">
      <c r="B98" s="417"/>
      <c r="C98" s="133"/>
      <c r="D98" s="130"/>
      <c r="E98" s="130"/>
      <c r="F98" s="478"/>
      <c r="G98" s="134"/>
    </row>
    <row r="99" spans="1:7" s="291" customFormat="1" x14ac:dyDescent="0.2">
      <c r="F99" s="467"/>
    </row>
    <row r="100" spans="1:7" s="291" customFormat="1" ht="15.75" x14ac:dyDescent="0.2">
      <c r="C100" s="135" t="s">
        <v>913</v>
      </c>
      <c r="F100" s="467"/>
    </row>
    <row r="101" spans="1:7" s="291" customFormat="1" x14ac:dyDescent="0.2">
      <c r="A101" s="424" t="s">
        <v>787</v>
      </c>
      <c r="B101" s="424" t="s">
        <v>92</v>
      </c>
      <c r="C101" s="424" t="s">
        <v>754</v>
      </c>
      <c r="D101" s="424"/>
      <c r="E101" s="425" t="s">
        <v>907</v>
      </c>
      <c r="F101" s="480" t="s">
        <v>789</v>
      </c>
      <c r="G101" s="425" t="s">
        <v>12</v>
      </c>
    </row>
    <row r="102" spans="1:7" s="291" customFormat="1" x14ac:dyDescent="0.2">
      <c r="A102" s="406">
        <f>ROW(A1)</f>
        <v>1</v>
      </c>
      <c r="B102" s="418"/>
      <c r="C102" s="406" t="s">
        <v>914</v>
      </c>
      <c r="D102" s="418">
        <v>1</v>
      </c>
      <c r="E102" s="418" t="s">
        <v>303</v>
      </c>
      <c r="F102" s="481"/>
      <c r="G102" s="426">
        <f>D102*F102</f>
        <v>0</v>
      </c>
    </row>
    <row r="103" spans="1:7" s="291" customFormat="1" ht="72" x14ac:dyDescent="0.2">
      <c r="A103" s="406">
        <f>ROW(A2)</f>
        <v>2</v>
      </c>
      <c r="B103" s="418"/>
      <c r="C103" s="418" t="s">
        <v>915</v>
      </c>
      <c r="D103" s="418">
        <v>1</v>
      </c>
      <c r="E103" s="418" t="s">
        <v>303</v>
      </c>
      <c r="F103" s="481"/>
      <c r="G103" s="426">
        <f t="shared" ref="G103:G104" si="7">D103*F103</f>
        <v>0</v>
      </c>
    </row>
    <row r="104" spans="1:7" s="291" customFormat="1" ht="228" x14ac:dyDescent="0.2">
      <c r="A104" s="406">
        <f>ROW(A3)</f>
        <v>3</v>
      </c>
      <c r="B104" s="418"/>
      <c r="C104" s="419" t="s">
        <v>916</v>
      </c>
      <c r="D104" s="418">
        <v>8</v>
      </c>
      <c r="E104" s="418" t="s">
        <v>303</v>
      </c>
      <c r="F104" s="481"/>
      <c r="G104" s="426">
        <f t="shared" si="7"/>
        <v>0</v>
      </c>
    </row>
    <row r="105" spans="1:7" s="291" customFormat="1" ht="15" x14ac:dyDescent="0.2">
      <c r="A105" s="415"/>
      <c r="B105" s="415"/>
      <c r="C105" s="132" t="s">
        <v>12</v>
      </c>
      <c r="D105" s="128"/>
      <c r="E105" s="128"/>
      <c r="F105" s="477"/>
      <c r="G105" s="129">
        <f>SUM(G102:G104)</f>
        <v>0</v>
      </c>
    </row>
    <row r="106" spans="1:7" s="291" customFormat="1" x14ac:dyDescent="0.2">
      <c r="B106" s="417"/>
      <c r="C106" s="133"/>
      <c r="D106" s="130"/>
      <c r="E106" s="130"/>
      <c r="F106" s="478"/>
      <c r="G106" s="134"/>
    </row>
    <row r="107" spans="1:7" s="291" customFormat="1" x14ac:dyDescent="0.2">
      <c r="B107" s="417"/>
      <c r="C107" s="133"/>
      <c r="D107" s="130"/>
      <c r="E107" s="130"/>
      <c r="F107" s="478"/>
      <c r="G107" s="134"/>
    </row>
    <row r="108" spans="1:7" s="291" customFormat="1" ht="15.75" x14ac:dyDescent="0.2">
      <c r="C108" s="135" t="s">
        <v>917</v>
      </c>
      <c r="F108" s="467"/>
    </row>
    <row r="109" spans="1:7" s="291" customFormat="1" x14ac:dyDescent="0.2">
      <c r="A109" s="424" t="s">
        <v>787</v>
      </c>
      <c r="B109" s="424" t="s">
        <v>92</v>
      </c>
      <c r="C109" s="427" t="s">
        <v>754</v>
      </c>
      <c r="D109" s="425" t="s">
        <v>907</v>
      </c>
      <c r="E109" s="424" t="s">
        <v>95</v>
      </c>
      <c r="F109" s="480" t="s">
        <v>789</v>
      </c>
      <c r="G109" s="425" t="s">
        <v>918</v>
      </c>
    </row>
    <row r="110" spans="1:7" s="291" customFormat="1" x14ac:dyDescent="0.2">
      <c r="A110" s="406">
        <f t="shared" ref="A110:A134" si="8">ROW(A1)</f>
        <v>1</v>
      </c>
      <c r="B110" s="406"/>
      <c r="C110" s="406" t="s">
        <v>919</v>
      </c>
      <c r="D110" s="406">
        <v>264</v>
      </c>
      <c r="E110" s="406" t="s">
        <v>223</v>
      </c>
      <c r="F110" s="476"/>
      <c r="G110" s="426">
        <f t="shared" ref="G110:G141" si="9">D110*F110</f>
        <v>0</v>
      </c>
    </row>
    <row r="111" spans="1:7" s="291" customFormat="1" x14ac:dyDescent="0.2">
      <c r="A111" s="406">
        <f t="shared" si="8"/>
        <v>2</v>
      </c>
      <c r="B111" s="406"/>
      <c r="C111" s="406" t="s">
        <v>920</v>
      </c>
      <c r="D111" s="406">
        <v>12</v>
      </c>
      <c r="E111" s="406" t="s">
        <v>303</v>
      </c>
      <c r="F111" s="476"/>
      <c r="G111" s="426">
        <f t="shared" si="9"/>
        <v>0</v>
      </c>
    </row>
    <row r="112" spans="1:7" s="291" customFormat="1" x14ac:dyDescent="0.2">
      <c r="A112" s="406">
        <f t="shared" si="8"/>
        <v>3</v>
      </c>
      <c r="B112" s="406"/>
      <c r="C112" s="406" t="s">
        <v>921</v>
      </c>
      <c r="D112" s="406">
        <v>16</v>
      </c>
      <c r="E112" s="406" t="s">
        <v>303</v>
      </c>
      <c r="F112" s="476"/>
      <c r="G112" s="426">
        <f t="shared" si="9"/>
        <v>0</v>
      </c>
    </row>
    <row r="113" spans="1:7" s="291" customFormat="1" x14ac:dyDescent="0.2">
      <c r="A113" s="406">
        <f t="shared" si="8"/>
        <v>4</v>
      </c>
      <c r="B113" s="406"/>
      <c r="C113" s="406" t="s">
        <v>922</v>
      </c>
      <c r="D113" s="406">
        <v>4</v>
      </c>
      <c r="E113" s="406" t="s">
        <v>303</v>
      </c>
      <c r="F113" s="476"/>
      <c r="G113" s="426">
        <f t="shared" si="9"/>
        <v>0</v>
      </c>
    </row>
    <row r="114" spans="1:7" s="291" customFormat="1" x14ac:dyDescent="0.2">
      <c r="A114" s="406">
        <f t="shared" si="8"/>
        <v>5</v>
      </c>
      <c r="B114" s="406"/>
      <c r="C114" s="406" t="s">
        <v>923</v>
      </c>
      <c r="D114" s="406">
        <v>24</v>
      </c>
      <c r="E114" s="406" t="s">
        <v>303</v>
      </c>
      <c r="F114" s="476"/>
      <c r="G114" s="426">
        <f t="shared" si="9"/>
        <v>0</v>
      </c>
    </row>
    <row r="115" spans="1:7" s="291" customFormat="1" x14ac:dyDescent="0.2">
      <c r="A115" s="406">
        <f t="shared" si="8"/>
        <v>6</v>
      </c>
      <c r="B115" s="406" t="s">
        <v>924</v>
      </c>
      <c r="C115" s="406" t="s">
        <v>925</v>
      </c>
      <c r="D115" s="406">
        <v>145</v>
      </c>
      <c r="E115" s="406" t="s">
        <v>223</v>
      </c>
      <c r="F115" s="476"/>
      <c r="G115" s="426">
        <f t="shared" si="9"/>
        <v>0</v>
      </c>
    </row>
    <row r="116" spans="1:7" s="291" customFormat="1" x14ac:dyDescent="0.2">
      <c r="A116" s="406">
        <f t="shared" si="8"/>
        <v>7</v>
      </c>
      <c r="B116" s="406" t="s">
        <v>926</v>
      </c>
      <c r="C116" s="406" t="s">
        <v>927</v>
      </c>
      <c r="D116" s="406">
        <v>66</v>
      </c>
      <c r="E116" s="406" t="s">
        <v>303</v>
      </c>
      <c r="F116" s="476"/>
      <c r="G116" s="426">
        <f t="shared" si="9"/>
        <v>0</v>
      </c>
    </row>
    <row r="117" spans="1:7" s="291" customFormat="1" x14ac:dyDescent="0.2">
      <c r="A117" s="406">
        <f t="shared" si="8"/>
        <v>8</v>
      </c>
      <c r="B117" s="406" t="s">
        <v>928</v>
      </c>
      <c r="C117" s="406" t="s">
        <v>929</v>
      </c>
      <c r="D117" s="406">
        <v>4</v>
      </c>
      <c r="E117" s="406" t="s">
        <v>303</v>
      </c>
      <c r="F117" s="476"/>
      <c r="G117" s="426">
        <f t="shared" si="9"/>
        <v>0</v>
      </c>
    </row>
    <row r="118" spans="1:7" s="291" customFormat="1" x14ac:dyDescent="0.2">
      <c r="A118" s="406">
        <f t="shared" si="8"/>
        <v>9</v>
      </c>
      <c r="B118" s="406" t="s">
        <v>930</v>
      </c>
      <c r="C118" s="406" t="s">
        <v>931</v>
      </c>
      <c r="D118" s="406">
        <v>29</v>
      </c>
      <c r="E118" s="406" t="s">
        <v>303</v>
      </c>
      <c r="F118" s="476"/>
      <c r="G118" s="426">
        <f t="shared" si="9"/>
        <v>0</v>
      </c>
    </row>
    <row r="119" spans="1:7" s="291" customFormat="1" x14ac:dyDescent="0.2">
      <c r="A119" s="406">
        <f t="shared" si="8"/>
        <v>10</v>
      </c>
      <c r="B119" s="406" t="s">
        <v>932</v>
      </c>
      <c r="C119" s="406" t="s">
        <v>933</v>
      </c>
      <c r="D119" s="406">
        <v>29</v>
      </c>
      <c r="E119" s="406" t="s">
        <v>303</v>
      </c>
      <c r="F119" s="476"/>
      <c r="G119" s="426">
        <f t="shared" si="9"/>
        <v>0</v>
      </c>
    </row>
    <row r="120" spans="1:7" x14ac:dyDescent="0.2">
      <c r="A120" s="406">
        <f t="shared" si="8"/>
        <v>11</v>
      </c>
      <c r="B120" s="406"/>
      <c r="C120" s="405" t="s">
        <v>847</v>
      </c>
      <c r="D120" s="406">
        <v>4</v>
      </c>
      <c r="E120" s="406" t="s">
        <v>303</v>
      </c>
      <c r="F120" s="476"/>
      <c r="G120" s="407">
        <f t="shared" si="9"/>
        <v>0</v>
      </c>
    </row>
    <row r="121" spans="1:7" x14ac:dyDescent="0.2">
      <c r="A121" s="406">
        <f t="shared" si="8"/>
        <v>12</v>
      </c>
      <c r="B121" s="406"/>
      <c r="C121" s="405" t="s">
        <v>848</v>
      </c>
      <c r="D121" s="406">
        <v>504</v>
      </c>
      <c r="E121" s="406" t="s">
        <v>223</v>
      </c>
      <c r="F121" s="476"/>
      <c r="G121" s="407">
        <f t="shared" si="9"/>
        <v>0</v>
      </c>
    </row>
    <row r="122" spans="1:7" x14ac:dyDescent="0.2">
      <c r="A122" s="406">
        <f t="shared" si="8"/>
        <v>13</v>
      </c>
      <c r="B122" s="406"/>
      <c r="C122" s="405" t="s">
        <v>849</v>
      </c>
      <c r="D122" s="406">
        <v>48</v>
      </c>
      <c r="E122" s="406" t="s">
        <v>303</v>
      </c>
      <c r="F122" s="476"/>
      <c r="G122" s="407">
        <f t="shared" si="9"/>
        <v>0</v>
      </c>
    </row>
    <row r="123" spans="1:7" x14ac:dyDescent="0.2">
      <c r="A123" s="406">
        <f t="shared" si="8"/>
        <v>14</v>
      </c>
      <c r="B123" s="406"/>
      <c r="C123" s="405" t="s">
        <v>850</v>
      </c>
      <c r="D123" s="406">
        <v>24</v>
      </c>
      <c r="E123" s="406" t="s">
        <v>303</v>
      </c>
      <c r="F123" s="476"/>
      <c r="G123" s="407">
        <f t="shared" si="9"/>
        <v>0</v>
      </c>
    </row>
    <row r="124" spans="1:7" x14ac:dyDescent="0.2">
      <c r="A124" s="406">
        <f t="shared" si="8"/>
        <v>15</v>
      </c>
      <c r="B124" s="406"/>
      <c r="C124" s="405" t="s">
        <v>851</v>
      </c>
      <c r="D124" s="406">
        <v>12</v>
      </c>
      <c r="E124" s="406" t="s">
        <v>303</v>
      </c>
      <c r="F124" s="476"/>
      <c r="G124" s="407">
        <f t="shared" si="9"/>
        <v>0</v>
      </c>
    </row>
    <row r="125" spans="1:7" x14ac:dyDescent="0.2">
      <c r="A125" s="406">
        <f t="shared" si="8"/>
        <v>16</v>
      </c>
      <c r="B125" s="406"/>
      <c r="C125" s="405" t="s">
        <v>852</v>
      </c>
      <c r="D125" s="406">
        <v>24</v>
      </c>
      <c r="E125" s="406" t="s">
        <v>303</v>
      </c>
      <c r="F125" s="476"/>
      <c r="G125" s="407">
        <f t="shared" si="9"/>
        <v>0</v>
      </c>
    </row>
    <row r="126" spans="1:7" x14ac:dyDescent="0.2">
      <c r="A126" s="406">
        <f t="shared" si="8"/>
        <v>17</v>
      </c>
      <c r="B126" s="406"/>
      <c r="C126" s="405" t="s">
        <v>853</v>
      </c>
      <c r="D126" s="406">
        <v>24</v>
      </c>
      <c r="E126" s="406" t="s">
        <v>303</v>
      </c>
      <c r="F126" s="476"/>
      <c r="G126" s="407">
        <f t="shared" si="9"/>
        <v>0</v>
      </c>
    </row>
    <row r="127" spans="1:7" x14ac:dyDescent="0.2">
      <c r="A127" s="406">
        <f t="shared" si="8"/>
        <v>18</v>
      </c>
      <c r="B127" s="406"/>
      <c r="C127" s="405" t="s">
        <v>854</v>
      </c>
      <c r="D127" s="406">
        <v>4</v>
      </c>
      <c r="E127" s="406" t="s">
        <v>753</v>
      </c>
      <c r="F127" s="476"/>
      <c r="G127" s="407">
        <f t="shared" si="9"/>
        <v>0</v>
      </c>
    </row>
    <row r="128" spans="1:7" x14ac:dyDescent="0.2">
      <c r="A128" s="406">
        <f t="shared" si="8"/>
        <v>19</v>
      </c>
      <c r="B128" s="406" t="s">
        <v>855</v>
      </c>
      <c r="C128" s="405" t="s">
        <v>934</v>
      </c>
      <c r="D128" s="406">
        <v>4</v>
      </c>
      <c r="E128" s="406" t="s">
        <v>303</v>
      </c>
      <c r="F128" s="476"/>
      <c r="G128" s="407">
        <f t="shared" si="9"/>
        <v>0</v>
      </c>
    </row>
    <row r="129" spans="1:7" x14ac:dyDescent="0.2">
      <c r="A129" s="406">
        <f t="shared" si="8"/>
        <v>20</v>
      </c>
      <c r="B129" s="406"/>
      <c r="C129" s="405" t="s">
        <v>857</v>
      </c>
      <c r="D129" s="406">
        <v>4</v>
      </c>
      <c r="E129" s="406" t="s">
        <v>303</v>
      </c>
      <c r="F129" s="476"/>
      <c r="G129" s="407">
        <f t="shared" si="9"/>
        <v>0</v>
      </c>
    </row>
    <row r="130" spans="1:7" x14ac:dyDescent="0.2">
      <c r="A130" s="406">
        <f t="shared" si="8"/>
        <v>21</v>
      </c>
      <c r="B130" s="406" t="s">
        <v>858</v>
      </c>
      <c r="C130" s="405" t="s">
        <v>859</v>
      </c>
      <c r="D130" s="406">
        <v>4</v>
      </c>
      <c r="E130" s="406" t="s">
        <v>303</v>
      </c>
      <c r="F130" s="476"/>
      <c r="G130" s="407">
        <f t="shared" si="9"/>
        <v>0</v>
      </c>
    </row>
    <row r="131" spans="1:7" x14ac:dyDescent="0.2">
      <c r="A131" s="406">
        <f t="shared" si="8"/>
        <v>22</v>
      </c>
      <c r="B131" s="406" t="s">
        <v>860</v>
      </c>
      <c r="C131" s="405" t="s">
        <v>861</v>
      </c>
      <c r="D131" s="406">
        <v>4</v>
      </c>
      <c r="E131" s="406" t="s">
        <v>303</v>
      </c>
      <c r="F131" s="476"/>
      <c r="G131" s="407">
        <f t="shared" si="9"/>
        <v>0</v>
      </c>
    </row>
    <row r="132" spans="1:7" x14ac:dyDescent="0.2">
      <c r="A132" s="406">
        <f t="shared" si="8"/>
        <v>23</v>
      </c>
      <c r="B132" s="406" t="s">
        <v>862</v>
      </c>
      <c r="C132" s="405" t="s">
        <v>863</v>
      </c>
      <c r="D132" s="406">
        <v>4</v>
      </c>
      <c r="E132" s="406" t="s">
        <v>303</v>
      </c>
      <c r="F132" s="476"/>
      <c r="G132" s="407">
        <f t="shared" si="9"/>
        <v>0</v>
      </c>
    </row>
    <row r="133" spans="1:7" x14ac:dyDescent="0.2">
      <c r="A133" s="406">
        <f t="shared" si="8"/>
        <v>24</v>
      </c>
      <c r="B133" s="406" t="s">
        <v>818</v>
      </c>
      <c r="C133" s="405" t="s">
        <v>819</v>
      </c>
      <c r="D133" s="406">
        <v>4</v>
      </c>
      <c r="E133" s="406" t="s">
        <v>303</v>
      </c>
      <c r="F133" s="476"/>
      <c r="G133" s="407">
        <f t="shared" si="9"/>
        <v>0</v>
      </c>
    </row>
    <row r="134" spans="1:7" x14ac:dyDescent="0.2">
      <c r="A134" s="406">
        <f t="shared" si="8"/>
        <v>25</v>
      </c>
      <c r="B134" s="406" t="s">
        <v>820</v>
      </c>
      <c r="C134" s="405" t="s">
        <v>821</v>
      </c>
      <c r="D134" s="406">
        <v>4</v>
      </c>
      <c r="E134" s="406" t="s">
        <v>303</v>
      </c>
      <c r="F134" s="476"/>
      <c r="G134" s="407">
        <f t="shared" si="9"/>
        <v>0</v>
      </c>
    </row>
    <row r="135" spans="1:7" x14ac:dyDescent="0.2">
      <c r="A135" s="406">
        <v>26</v>
      </c>
      <c r="B135" s="406" t="s">
        <v>864</v>
      </c>
      <c r="C135" s="405" t="s">
        <v>865</v>
      </c>
      <c r="D135" s="406">
        <v>80</v>
      </c>
      <c r="E135" s="406" t="s">
        <v>223</v>
      </c>
      <c r="F135" s="476"/>
      <c r="G135" s="407">
        <f t="shared" si="9"/>
        <v>0</v>
      </c>
    </row>
    <row r="136" spans="1:7" x14ac:dyDescent="0.2">
      <c r="A136" s="406">
        <v>27</v>
      </c>
      <c r="B136" s="406" t="s">
        <v>866</v>
      </c>
      <c r="C136" s="405" t="s">
        <v>867</v>
      </c>
      <c r="D136" s="406">
        <v>4</v>
      </c>
      <c r="E136" s="406" t="s">
        <v>303</v>
      </c>
      <c r="F136" s="476"/>
      <c r="G136" s="407">
        <f t="shared" si="9"/>
        <v>0</v>
      </c>
    </row>
    <row r="137" spans="1:7" x14ac:dyDescent="0.2">
      <c r="A137" s="406">
        <v>28</v>
      </c>
      <c r="B137" s="406" t="s">
        <v>868</v>
      </c>
      <c r="C137" s="405" t="s">
        <v>869</v>
      </c>
      <c r="D137" s="406">
        <v>80</v>
      </c>
      <c r="E137" s="406" t="s">
        <v>223</v>
      </c>
      <c r="F137" s="476"/>
      <c r="G137" s="407">
        <f t="shared" si="9"/>
        <v>0</v>
      </c>
    </row>
    <row r="138" spans="1:7" s="291" customFormat="1" x14ac:dyDescent="0.2">
      <c r="A138" s="406">
        <v>29</v>
      </c>
      <c r="B138" s="406"/>
      <c r="C138" s="406" t="s">
        <v>935</v>
      </c>
      <c r="D138" s="406">
        <v>8</v>
      </c>
      <c r="E138" s="406" t="s">
        <v>97</v>
      </c>
      <c r="F138" s="476"/>
      <c r="G138" s="407">
        <f t="shared" si="9"/>
        <v>0</v>
      </c>
    </row>
    <row r="139" spans="1:7" s="291" customFormat="1" x14ac:dyDescent="0.2">
      <c r="A139" s="406">
        <v>30</v>
      </c>
      <c r="B139" s="406"/>
      <c r="C139" s="406" t="s">
        <v>936</v>
      </c>
      <c r="D139" s="406">
        <v>4</v>
      </c>
      <c r="E139" s="406" t="s">
        <v>97</v>
      </c>
      <c r="F139" s="476"/>
      <c r="G139" s="407">
        <f t="shared" si="9"/>
        <v>0</v>
      </c>
    </row>
    <row r="140" spans="1:7" s="291" customFormat="1" x14ac:dyDescent="0.2">
      <c r="A140" s="406">
        <v>31</v>
      </c>
      <c r="B140" s="406"/>
      <c r="C140" s="406" t="s">
        <v>842</v>
      </c>
      <c r="D140" s="406">
        <v>2</v>
      </c>
      <c r="E140" s="406" t="s">
        <v>753</v>
      </c>
      <c r="F140" s="476"/>
      <c r="G140" s="426">
        <f t="shared" si="9"/>
        <v>0</v>
      </c>
    </row>
    <row r="141" spans="1:7" s="291" customFormat="1" x14ac:dyDescent="0.2">
      <c r="A141" s="406">
        <v>32</v>
      </c>
      <c r="B141" s="406"/>
      <c r="C141" s="406" t="s">
        <v>843</v>
      </c>
      <c r="D141" s="406">
        <v>2</v>
      </c>
      <c r="E141" s="406" t="s">
        <v>753</v>
      </c>
      <c r="F141" s="476"/>
      <c r="G141" s="426">
        <f t="shared" si="9"/>
        <v>0</v>
      </c>
    </row>
    <row r="142" spans="1:7" s="291" customFormat="1" ht="15" x14ac:dyDescent="0.2">
      <c r="A142" s="415"/>
      <c r="B142" s="415"/>
      <c r="C142" s="136" t="s">
        <v>12</v>
      </c>
      <c r="D142" s="128"/>
      <c r="E142" s="128"/>
      <c r="F142" s="477"/>
      <c r="G142" s="129">
        <f>SUM(G110:G141)</f>
        <v>0</v>
      </c>
    </row>
    <row r="143" spans="1:7" s="291" customFormat="1" x14ac:dyDescent="0.2">
      <c r="B143" s="417"/>
      <c r="C143" s="18"/>
      <c r="D143" s="130"/>
      <c r="E143" s="130"/>
      <c r="F143" s="478"/>
      <c r="G143" s="134"/>
    </row>
    <row r="144" spans="1:7" s="291" customFormat="1" x14ac:dyDescent="0.2">
      <c r="C144" s="295"/>
      <c r="F144" s="467"/>
    </row>
    <row r="145" spans="1:7" s="291" customFormat="1" ht="15.75" x14ac:dyDescent="0.2">
      <c r="C145" s="135" t="s">
        <v>937</v>
      </c>
      <c r="F145" s="467"/>
    </row>
    <row r="146" spans="1:7" s="291" customFormat="1" x14ac:dyDescent="0.2">
      <c r="A146" s="424" t="s">
        <v>787</v>
      </c>
      <c r="B146" s="424" t="s">
        <v>92</v>
      </c>
      <c r="C146" s="427" t="s">
        <v>754</v>
      </c>
      <c r="D146" s="425" t="s">
        <v>907</v>
      </c>
      <c r="E146" s="424"/>
      <c r="F146" s="480" t="s">
        <v>789</v>
      </c>
      <c r="G146" s="425" t="s">
        <v>918</v>
      </c>
    </row>
    <row r="147" spans="1:7" s="291" customFormat="1" x14ac:dyDescent="0.2">
      <c r="A147" s="406">
        <f t="shared" ref="A147:A169" si="10">ROW(A1)</f>
        <v>1</v>
      </c>
      <c r="B147" s="406"/>
      <c r="C147" s="406" t="s">
        <v>938</v>
      </c>
      <c r="D147" s="406">
        <v>12</v>
      </c>
      <c r="E147" s="406" t="s">
        <v>303</v>
      </c>
      <c r="F147" s="476"/>
      <c r="G147" s="426">
        <f t="shared" ref="G147:G170" si="11">D147*F147</f>
        <v>0</v>
      </c>
    </row>
    <row r="148" spans="1:7" s="291" customFormat="1" x14ac:dyDescent="0.2">
      <c r="A148" s="406">
        <f t="shared" si="10"/>
        <v>2</v>
      </c>
      <c r="B148" s="406"/>
      <c r="C148" s="406" t="s">
        <v>939</v>
      </c>
      <c r="D148" s="406">
        <v>16</v>
      </c>
      <c r="E148" s="406" t="s">
        <v>303</v>
      </c>
      <c r="F148" s="476"/>
      <c r="G148" s="426">
        <f t="shared" si="11"/>
        <v>0</v>
      </c>
    </row>
    <row r="149" spans="1:7" s="291" customFormat="1" x14ac:dyDescent="0.2">
      <c r="A149" s="406">
        <f t="shared" si="10"/>
        <v>3</v>
      </c>
      <c r="B149" s="406"/>
      <c r="C149" s="406" t="s">
        <v>4901</v>
      </c>
      <c r="D149" s="406">
        <v>4</v>
      </c>
      <c r="E149" s="406" t="s">
        <v>303</v>
      </c>
      <c r="F149" s="476"/>
      <c r="G149" s="426">
        <f t="shared" si="11"/>
        <v>0</v>
      </c>
    </row>
    <row r="150" spans="1:7" s="291" customFormat="1" x14ac:dyDescent="0.2">
      <c r="A150" s="406">
        <f t="shared" si="10"/>
        <v>4</v>
      </c>
      <c r="B150" s="406"/>
      <c r="C150" s="406" t="s">
        <v>941</v>
      </c>
      <c r="D150" s="406">
        <v>264</v>
      </c>
      <c r="E150" s="406" t="s">
        <v>223</v>
      </c>
      <c r="F150" s="476"/>
      <c r="G150" s="426">
        <f t="shared" si="11"/>
        <v>0</v>
      </c>
    </row>
    <row r="151" spans="1:7" s="291" customFormat="1" ht="24" x14ac:dyDescent="0.2">
      <c r="A151" s="406">
        <f t="shared" si="10"/>
        <v>5</v>
      </c>
      <c r="B151" s="406"/>
      <c r="C151" s="418" t="s">
        <v>942</v>
      </c>
      <c r="D151" s="406">
        <v>12</v>
      </c>
      <c r="E151" s="406" t="s">
        <v>303</v>
      </c>
      <c r="F151" s="476"/>
      <c r="G151" s="426">
        <f t="shared" si="11"/>
        <v>0</v>
      </c>
    </row>
    <row r="152" spans="1:7" s="291" customFormat="1" x14ac:dyDescent="0.2">
      <c r="A152" s="406">
        <f t="shared" si="10"/>
        <v>6</v>
      </c>
      <c r="B152" s="406"/>
      <c r="C152" s="406" t="s">
        <v>943</v>
      </c>
      <c r="D152" s="406">
        <v>145</v>
      </c>
      <c r="E152" s="406" t="s">
        <v>223</v>
      </c>
      <c r="F152" s="476"/>
      <c r="G152" s="426">
        <f t="shared" si="11"/>
        <v>0</v>
      </c>
    </row>
    <row r="153" spans="1:7" s="291" customFormat="1" ht="96" x14ac:dyDescent="0.2">
      <c r="A153" s="406">
        <f t="shared" si="10"/>
        <v>7</v>
      </c>
      <c r="B153" s="406"/>
      <c r="C153" s="419" t="s">
        <v>4902</v>
      </c>
      <c r="D153" s="406">
        <v>29</v>
      </c>
      <c r="E153" s="406" t="s">
        <v>303</v>
      </c>
      <c r="F153" s="476"/>
      <c r="G153" s="426">
        <f t="shared" si="11"/>
        <v>0</v>
      </c>
    </row>
    <row r="154" spans="1:7" s="291" customFormat="1" ht="60" x14ac:dyDescent="0.2">
      <c r="A154" s="406">
        <f t="shared" si="10"/>
        <v>8</v>
      </c>
      <c r="B154" s="406"/>
      <c r="C154" s="419" t="s">
        <v>944</v>
      </c>
      <c r="D154" s="406">
        <v>4</v>
      </c>
      <c r="E154" s="406" t="s">
        <v>303</v>
      </c>
      <c r="F154" s="476"/>
      <c r="G154" s="426">
        <f t="shared" si="11"/>
        <v>0</v>
      </c>
    </row>
    <row r="155" spans="1:7" ht="24" x14ac:dyDescent="0.2">
      <c r="A155" s="406">
        <f t="shared" si="10"/>
        <v>9</v>
      </c>
      <c r="B155" s="418"/>
      <c r="C155" s="418" t="s">
        <v>871</v>
      </c>
      <c r="D155" s="406">
        <v>12</v>
      </c>
      <c r="E155" s="406" t="s">
        <v>303</v>
      </c>
      <c r="F155" s="476"/>
      <c r="G155" s="407">
        <f t="shared" si="11"/>
        <v>0</v>
      </c>
    </row>
    <row r="156" spans="1:7" ht="24" x14ac:dyDescent="0.2">
      <c r="A156" s="406">
        <f t="shared" si="10"/>
        <v>10</v>
      </c>
      <c r="B156" s="418"/>
      <c r="C156" s="418" t="s">
        <v>872</v>
      </c>
      <c r="D156" s="406">
        <v>12</v>
      </c>
      <c r="E156" s="406" t="s">
        <v>303</v>
      </c>
      <c r="F156" s="476"/>
      <c r="G156" s="407">
        <f t="shared" si="11"/>
        <v>0</v>
      </c>
    </row>
    <row r="157" spans="1:7" x14ac:dyDescent="0.2">
      <c r="A157" s="406">
        <f t="shared" si="10"/>
        <v>11</v>
      </c>
      <c r="B157" s="418"/>
      <c r="C157" s="418" t="s">
        <v>873</v>
      </c>
      <c r="D157" s="406">
        <v>12</v>
      </c>
      <c r="E157" s="406" t="s">
        <v>303</v>
      </c>
      <c r="F157" s="476"/>
      <c r="G157" s="407">
        <f t="shared" si="11"/>
        <v>0</v>
      </c>
    </row>
    <row r="158" spans="1:7" x14ac:dyDescent="0.2">
      <c r="A158" s="406">
        <f t="shared" si="10"/>
        <v>12</v>
      </c>
      <c r="B158" s="405"/>
      <c r="C158" s="418" t="s">
        <v>874</v>
      </c>
      <c r="D158" s="404">
        <v>24</v>
      </c>
      <c r="E158" s="404" t="s">
        <v>303</v>
      </c>
      <c r="F158" s="476"/>
      <c r="G158" s="407">
        <f t="shared" si="11"/>
        <v>0</v>
      </c>
    </row>
    <row r="159" spans="1:7" x14ac:dyDescent="0.2">
      <c r="A159" s="406">
        <f t="shared" si="10"/>
        <v>13</v>
      </c>
      <c r="B159" s="418"/>
      <c r="C159" s="418" t="s">
        <v>875</v>
      </c>
      <c r="D159" s="406">
        <v>4</v>
      </c>
      <c r="E159" s="406" t="s">
        <v>303</v>
      </c>
      <c r="F159" s="476"/>
      <c r="G159" s="407">
        <f t="shared" si="11"/>
        <v>0</v>
      </c>
    </row>
    <row r="160" spans="1:7" x14ac:dyDescent="0.2">
      <c r="A160" s="406">
        <f t="shared" si="10"/>
        <v>14</v>
      </c>
      <c r="B160" s="405"/>
      <c r="C160" s="419" t="s">
        <v>4905</v>
      </c>
      <c r="D160" s="406">
        <v>504</v>
      </c>
      <c r="E160" s="404" t="s">
        <v>223</v>
      </c>
      <c r="F160" s="476"/>
      <c r="G160" s="407">
        <f t="shared" si="11"/>
        <v>0</v>
      </c>
    </row>
    <row r="161" spans="1:7" x14ac:dyDescent="0.2">
      <c r="A161" s="406">
        <f t="shared" si="10"/>
        <v>15</v>
      </c>
      <c r="B161" s="405"/>
      <c r="C161" s="418" t="s">
        <v>876</v>
      </c>
      <c r="D161" s="404">
        <v>56</v>
      </c>
      <c r="E161" s="404" t="s">
        <v>303</v>
      </c>
      <c r="F161" s="476"/>
      <c r="G161" s="407">
        <f t="shared" si="11"/>
        <v>0</v>
      </c>
    </row>
    <row r="162" spans="1:7" x14ac:dyDescent="0.2">
      <c r="A162" s="406">
        <f t="shared" si="10"/>
        <v>16</v>
      </c>
      <c r="B162" s="418"/>
      <c r="C162" s="418" t="s">
        <v>945</v>
      </c>
      <c r="D162" s="420">
        <v>4</v>
      </c>
      <c r="E162" s="420" t="s">
        <v>303</v>
      </c>
      <c r="F162" s="479"/>
      <c r="G162" s="428">
        <f t="shared" si="11"/>
        <v>0</v>
      </c>
    </row>
    <row r="163" spans="1:7" x14ac:dyDescent="0.2">
      <c r="A163" s="406">
        <f t="shared" si="10"/>
        <v>17</v>
      </c>
      <c r="B163" s="418"/>
      <c r="C163" s="418" t="s">
        <v>946</v>
      </c>
      <c r="D163" s="420">
        <v>4</v>
      </c>
      <c r="E163" s="420" t="s">
        <v>303</v>
      </c>
      <c r="F163" s="479"/>
      <c r="G163" s="428">
        <f t="shared" si="11"/>
        <v>0</v>
      </c>
    </row>
    <row r="164" spans="1:7" ht="24" x14ac:dyDescent="0.2">
      <c r="A164" s="406">
        <f t="shared" si="10"/>
        <v>18</v>
      </c>
      <c r="B164" s="418"/>
      <c r="C164" s="418" t="s">
        <v>880</v>
      </c>
      <c r="D164" s="420">
        <v>4</v>
      </c>
      <c r="E164" s="420" t="s">
        <v>303</v>
      </c>
      <c r="F164" s="479"/>
      <c r="G164" s="428">
        <f t="shared" si="11"/>
        <v>0</v>
      </c>
    </row>
    <row r="165" spans="1:7" x14ac:dyDescent="0.2">
      <c r="A165" s="406">
        <f t="shared" si="10"/>
        <v>19</v>
      </c>
      <c r="B165" s="418"/>
      <c r="C165" s="418" t="s">
        <v>881</v>
      </c>
      <c r="D165" s="420">
        <v>4</v>
      </c>
      <c r="E165" s="420" t="s">
        <v>303</v>
      </c>
      <c r="F165" s="479"/>
      <c r="G165" s="428">
        <f t="shared" si="11"/>
        <v>0</v>
      </c>
    </row>
    <row r="166" spans="1:7" x14ac:dyDescent="0.2">
      <c r="A166" s="406">
        <f t="shared" si="10"/>
        <v>20</v>
      </c>
      <c r="B166" s="418"/>
      <c r="C166" s="418" t="s">
        <v>882</v>
      </c>
      <c r="D166" s="420">
        <v>4</v>
      </c>
      <c r="E166" s="420" t="s">
        <v>303</v>
      </c>
      <c r="F166" s="479"/>
      <c r="G166" s="428">
        <f t="shared" si="11"/>
        <v>0</v>
      </c>
    </row>
    <row r="167" spans="1:7" x14ac:dyDescent="0.2">
      <c r="A167" s="406">
        <f t="shared" si="10"/>
        <v>21</v>
      </c>
      <c r="B167" s="418"/>
      <c r="C167" s="418" t="s">
        <v>883</v>
      </c>
      <c r="D167" s="420">
        <v>4</v>
      </c>
      <c r="E167" s="420" t="s">
        <v>303</v>
      </c>
      <c r="F167" s="479"/>
      <c r="G167" s="428">
        <f t="shared" si="11"/>
        <v>0</v>
      </c>
    </row>
    <row r="168" spans="1:7" x14ac:dyDescent="0.2">
      <c r="A168" s="406">
        <f t="shared" si="10"/>
        <v>22</v>
      </c>
      <c r="B168" s="405"/>
      <c r="C168" s="418" t="s">
        <v>884</v>
      </c>
      <c r="D168" s="420">
        <v>4</v>
      </c>
      <c r="E168" s="420" t="s">
        <v>303</v>
      </c>
      <c r="F168" s="479"/>
      <c r="G168" s="407">
        <f t="shared" si="11"/>
        <v>0</v>
      </c>
    </row>
    <row r="169" spans="1:7" ht="228" x14ac:dyDescent="0.2">
      <c r="A169" s="406">
        <f t="shared" si="10"/>
        <v>23</v>
      </c>
      <c r="B169" s="418"/>
      <c r="C169" s="418" t="s">
        <v>947</v>
      </c>
      <c r="D169" s="420">
        <v>8</v>
      </c>
      <c r="E169" s="420" t="s">
        <v>303</v>
      </c>
      <c r="F169" s="479"/>
      <c r="G169" s="428">
        <f t="shared" si="11"/>
        <v>0</v>
      </c>
    </row>
    <row r="170" spans="1:7" ht="372" x14ac:dyDescent="0.2">
      <c r="A170" s="406">
        <f>ROW(A25)</f>
        <v>25</v>
      </c>
      <c r="B170" s="418"/>
      <c r="C170" s="418" t="s">
        <v>948</v>
      </c>
      <c r="D170" s="420">
        <v>4</v>
      </c>
      <c r="E170" s="420" t="s">
        <v>303</v>
      </c>
      <c r="F170" s="479"/>
      <c r="G170" s="428">
        <f t="shared" si="11"/>
        <v>0</v>
      </c>
    </row>
    <row r="171" spans="1:7" s="291" customFormat="1" ht="15" x14ac:dyDescent="0.2">
      <c r="A171" s="415"/>
      <c r="B171" s="415"/>
      <c r="C171" s="136" t="s">
        <v>12</v>
      </c>
      <c r="D171" s="128"/>
      <c r="E171" s="128"/>
      <c r="F171" s="477"/>
      <c r="G171" s="129">
        <f>SUM(G147:G170)</f>
        <v>0</v>
      </c>
    </row>
    <row r="172" spans="1:7" s="291" customFormat="1" x14ac:dyDescent="0.2">
      <c r="B172" s="417"/>
      <c r="C172" s="18"/>
      <c r="D172" s="130"/>
      <c r="E172" s="130"/>
      <c r="F172" s="478"/>
      <c r="G172" s="134"/>
    </row>
    <row r="173" spans="1:7" x14ac:dyDescent="0.2">
      <c r="B173" s="412"/>
      <c r="C173" s="73"/>
      <c r="D173" s="404"/>
      <c r="E173" s="82"/>
      <c r="F173" s="474"/>
      <c r="G173" s="127"/>
    </row>
    <row r="174" spans="1:7" ht="15.75" x14ac:dyDescent="0.25">
      <c r="B174"/>
      <c r="C174" s="83" t="s">
        <v>949</v>
      </c>
      <c r="D174"/>
      <c r="E174"/>
      <c r="F174" s="482"/>
      <c r="G174"/>
    </row>
    <row r="175" spans="1:7" x14ac:dyDescent="0.2">
      <c r="A175" s="400" t="s">
        <v>787</v>
      </c>
      <c r="B175" s="400" t="s">
        <v>92</v>
      </c>
      <c r="C175" s="401" t="s">
        <v>754</v>
      </c>
      <c r="D175" s="402" t="s">
        <v>95</v>
      </c>
      <c r="E175" s="400" t="s">
        <v>788</v>
      </c>
      <c r="F175" s="475" t="s">
        <v>789</v>
      </c>
      <c r="G175" s="403" t="s">
        <v>12</v>
      </c>
    </row>
    <row r="176" spans="1:7" x14ac:dyDescent="0.2">
      <c r="A176" s="404">
        <f t="shared" ref="A176:A185" si="12">ROW(A1)</f>
        <v>1</v>
      </c>
      <c r="B176" s="404"/>
      <c r="C176" s="404" t="s">
        <v>842</v>
      </c>
      <c r="D176" s="404">
        <v>2</v>
      </c>
      <c r="E176" s="404" t="s">
        <v>753</v>
      </c>
      <c r="F176" s="472"/>
      <c r="G176" s="407">
        <f t="shared" ref="G176:G185" si="13">D176*F176</f>
        <v>0</v>
      </c>
    </row>
    <row r="177" spans="1:7" x14ac:dyDescent="0.2">
      <c r="A177" s="404">
        <f t="shared" si="12"/>
        <v>2</v>
      </c>
      <c r="B177" s="404"/>
      <c r="C177" s="404" t="s">
        <v>843</v>
      </c>
      <c r="D177" s="404">
        <v>2</v>
      </c>
      <c r="E177" s="404" t="s">
        <v>753</v>
      </c>
      <c r="F177" s="472"/>
      <c r="G177" s="407">
        <f t="shared" si="13"/>
        <v>0</v>
      </c>
    </row>
    <row r="178" spans="1:7" x14ac:dyDescent="0.2">
      <c r="A178" s="404">
        <f t="shared" si="12"/>
        <v>3</v>
      </c>
      <c r="B178" s="404" t="s">
        <v>950</v>
      </c>
      <c r="C178" s="404" t="s">
        <v>951</v>
      </c>
      <c r="D178" s="404">
        <v>4</v>
      </c>
      <c r="E178" s="404" t="s">
        <v>303</v>
      </c>
      <c r="F178" s="472"/>
      <c r="G178" s="407">
        <f t="shared" si="13"/>
        <v>0</v>
      </c>
    </row>
    <row r="179" spans="1:7" x14ac:dyDescent="0.2">
      <c r="A179" s="404">
        <f t="shared" si="12"/>
        <v>4</v>
      </c>
      <c r="B179" s="404" t="s">
        <v>952</v>
      </c>
      <c r="C179" s="404" t="s">
        <v>953</v>
      </c>
      <c r="D179" s="404">
        <v>4</v>
      </c>
      <c r="E179" s="404" t="s">
        <v>303</v>
      </c>
      <c r="F179" s="472"/>
      <c r="G179" s="407">
        <f t="shared" si="13"/>
        <v>0</v>
      </c>
    </row>
    <row r="180" spans="1:7" x14ac:dyDescent="0.2">
      <c r="A180" s="404">
        <f t="shared" si="12"/>
        <v>5</v>
      </c>
      <c r="B180" s="404" t="s">
        <v>954</v>
      </c>
      <c r="C180" s="404" t="s">
        <v>955</v>
      </c>
      <c r="D180" s="404">
        <v>4</v>
      </c>
      <c r="E180" s="404" t="s">
        <v>303</v>
      </c>
      <c r="F180" s="472"/>
      <c r="G180" s="407">
        <f t="shared" si="13"/>
        <v>0</v>
      </c>
    </row>
    <row r="181" spans="1:7" x14ac:dyDescent="0.2">
      <c r="A181" s="404">
        <f t="shared" si="12"/>
        <v>6</v>
      </c>
      <c r="B181" s="404" t="s">
        <v>956</v>
      </c>
      <c r="C181" s="404" t="s">
        <v>957</v>
      </c>
      <c r="D181" s="404">
        <v>4</v>
      </c>
      <c r="E181" s="404" t="s">
        <v>303</v>
      </c>
      <c r="F181" s="472"/>
      <c r="G181" s="407">
        <f t="shared" si="13"/>
        <v>0</v>
      </c>
    </row>
    <row r="182" spans="1:7" x14ac:dyDescent="0.2">
      <c r="A182" s="404">
        <f t="shared" si="12"/>
        <v>7</v>
      </c>
      <c r="B182" s="404" t="s">
        <v>958</v>
      </c>
      <c r="C182" s="404" t="s">
        <v>959</v>
      </c>
      <c r="D182" s="404">
        <v>4</v>
      </c>
      <c r="E182" s="404" t="s">
        <v>303</v>
      </c>
      <c r="F182" s="472"/>
      <c r="G182" s="407">
        <f t="shared" si="13"/>
        <v>0</v>
      </c>
    </row>
    <row r="183" spans="1:7" x14ac:dyDescent="0.2">
      <c r="A183" s="404">
        <f t="shared" si="12"/>
        <v>8</v>
      </c>
      <c r="B183" s="404" t="s">
        <v>960</v>
      </c>
      <c r="C183" s="404" t="s">
        <v>961</v>
      </c>
      <c r="D183" s="404">
        <v>1</v>
      </c>
      <c r="E183" s="404" t="s">
        <v>303</v>
      </c>
      <c r="F183" s="472"/>
      <c r="G183" s="407">
        <f t="shared" si="13"/>
        <v>0</v>
      </c>
    </row>
    <row r="184" spans="1:7" x14ac:dyDescent="0.2">
      <c r="A184" s="404">
        <f t="shared" si="12"/>
        <v>9</v>
      </c>
      <c r="B184" s="404"/>
      <c r="C184" s="404" t="s">
        <v>962</v>
      </c>
      <c r="D184" s="404">
        <v>1</v>
      </c>
      <c r="E184" s="404" t="s">
        <v>97</v>
      </c>
      <c r="F184" s="472"/>
      <c r="G184" s="407">
        <f t="shared" si="13"/>
        <v>0</v>
      </c>
    </row>
    <row r="185" spans="1:7" x14ac:dyDescent="0.2">
      <c r="A185" s="404">
        <f t="shared" si="12"/>
        <v>10</v>
      </c>
      <c r="B185" s="404" t="s">
        <v>862</v>
      </c>
      <c r="C185" s="404" t="s">
        <v>863</v>
      </c>
      <c r="D185" s="404">
        <v>1</v>
      </c>
      <c r="E185" s="404" t="s">
        <v>303</v>
      </c>
      <c r="F185" s="472"/>
      <c r="G185" s="407">
        <f t="shared" si="13"/>
        <v>0</v>
      </c>
    </row>
    <row r="186" spans="1:7" ht="36" x14ac:dyDescent="0.2">
      <c r="A186" s="404"/>
      <c r="B186" s="422"/>
      <c r="C186" s="399" t="s">
        <v>963</v>
      </c>
      <c r="D186" s="404"/>
      <c r="E186" s="404"/>
      <c r="F186" s="472"/>
      <c r="G186" s="423"/>
    </row>
    <row r="187" spans="1:7" ht="15" x14ac:dyDescent="0.25">
      <c r="A187" s="409"/>
      <c r="B187" s="410"/>
      <c r="C187" s="137" t="s">
        <v>12</v>
      </c>
      <c r="D187" s="125"/>
      <c r="E187" s="125"/>
      <c r="F187" s="473"/>
      <c r="G187" s="411">
        <f>SUM(G176:G185)</f>
        <v>0</v>
      </c>
    </row>
    <row r="188" spans="1:7" x14ac:dyDescent="0.2">
      <c r="B188" s="412"/>
      <c r="C188" s="73"/>
      <c r="D188" s="82"/>
      <c r="E188" s="82"/>
      <c r="F188" s="474"/>
      <c r="G188" s="413"/>
    </row>
    <row r="189" spans="1:7" x14ac:dyDescent="0.2">
      <c r="B189"/>
      <c r="C189"/>
      <c r="D189"/>
      <c r="E189"/>
      <c r="F189" s="482"/>
      <c r="G189"/>
    </row>
    <row r="190" spans="1:7" ht="15.75" x14ac:dyDescent="0.25">
      <c r="B190"/>
      <c r="C190" s="83" t="s">
        <v>964</v>
      </c>
      <c r="D190"/>
      <c r="E190"/>
      <c r="F190" s="482"/>
      <c r="G190"/>
    </row>
    <row r="191" spans="1:7" x14ac:dyDescent="0.2">
      <c r="A191" s="400" t="s">
        <v>787</v>
      </c>
      <c r="B191" s="400" t="s">
        <v>92</v>
      </c>
      <c r="C191" s="401" t="s">
        <v>754</v>
      </c>
      <c r="D191" s="402" t="s">
        <v>95</v>
      </c>
      <c r="E191" s="400" t="s">
        <v>788</v>
      </c>
      <c r="F191" s="475" t="s">
        <v>789</v>
      </c>
      <c r="G191" s="403" t="s">
        <v>12</v>
      </c>
    </row>
    <row r="192" spans="1:7" ht="276" x14ac:dyDescent="0.2">
      <c r="A192" s="406">
        <f>ROW(A1)</f>
        <v>1</v>
      </c>
      <c r="B192" s="418"/>
      <c r="C192" s="418" t="s">
        <v>966</v>
      </c>
      <c r="D192" s="406">
        <v>4</v>
      </c>
      <c r="E192" s="406" t="s">
        <v>303</v>
      </c>
      <c r="F192" s="476"/>
      <c r="G192" s="428">
        <f t="shared" ref="G192:G194" si="14">D192*F192</f>
        <v>0</v>
      </c>
    </row>
    <row r="193" spans="1:7" x14ac:dyDescent="0.2">
      <c r="A193" s="406">
        <f>ROW(A2)</f>
        <v>2</v>
      </c>
      <c r="B193" s="406"/>
      <c r="C193" s="405" t="s">
        <v>967</v>
      </c>
      <c r="D193" s="406">
        <v>8</v>
      </c>
      <c r="E193" s="406" t="s">
        <v>303</v>
      </c>
      <c r="F193" s="476"/>
      <c r="G193" s="407">
        <f t="shared" si="14"/>
        <v>0</v>
      </c>
    </row>
    <row r="194" spans="1:7" x14ac:dyDescent="0.2">
      <c r="A194" s="406">
        <f>ROW(A3)</f>
        <v>3</v>
      </c>
      <c r="B194" s="406"/>
      <c r="C194" s="405" t="s">
        <v>968</v>
      </c>
      <c r="D194" s="406">
        <v>8</v>
      </c>
      <c r="E194" s="406" t="s">
        <v>303</v>
      </c>
      <c r="F194" s="476"/>
      <c r="G194" s="407">
        <f t="shared" si="14"/>
        <v>0</v>
      </c>
    </row>
    <row r="195" spans="1:7" ht="36" x14ac:dyDescent="0.2">
      <c r="A195" s="404"/>
      <c r="B195" s="422"/>
      <c r="C195" s="399" t="s">
        <v>969</v>
      </c>
      <c r="D195" s="404"/>
      <c r="E195" s="404"/>
      <c r="F195" s="472"/>
      <c r="G195" s="423"/>
    </row>
    <row r="196" spans="1:7" ht="15" x14ac:dyDescent="0.25">
      <c r="A196" s="409"/>
      <c r="B196" s="410"/>
      <c r="C196" s="137" t="s">
        <v>12</v>
      </c>
      <c r="D196" s="125"/>
      <c r="E196" s="125"/>
      <c r="F196" s="125"/>
      <c r="G196" s="411">
        <f>SUM(G192:G194)</f>
        <v>0</v>
      </c>
    </row>
    <row r="197" spans="1:7" x14ac:dyDescent="0.2">
      <c r="B197" s="412"/>
      <c r="C197" s="73"/>
      <c r="D197" s="82"/>
      <c r="E197" s="82"/>
      <c r="F197" s="82"/>
      <c r="G197" s="413"/>
    </row>
    <row r="198" spans="1:7" ht="12.75" customHeight="1" x14ac:dyDescent="0.25">
      <c r="G198" s="434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28515625" customWidth="1"/>
    <col min="8" max="8" width="12" customWidth="1"/>
    <col min="9" max="9" width="13.5703125" customWidth="1"/>
    <col min="10" max="10" width="19" customWidth="1"/>
    <col min="11" max="11" width="19" hidden="1" customWidth="1"/>
    <col min="12" max="12" width="8" customWidth="1"/>
    <col min="13" max="13" width="9.28515625" hidden="1" customWidth="1"/>
    <col min="15" max="21" width="12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28515625" customWidth="1"/>
    <col min="27" max="27" width="12.85546875" customWidth="1"/>
    <col min="28" max="28" width="14" customWidth="1"/>
    <col min="29" max="29" width="9.28515625" customWidth="1"/>
    <col min="30" max="30" width="12.85546875" customWidth="1"/>
    <col min="31" max="31" width="14" customWidth="1"/>
  </cols>
  <sheetData>
    <row r="1" spans="2:46" ht="12.75" x14ac:dyDescent="0.2"/>
    <row r="2" spans="2:46" ht="37.15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4723</v>
      </c>
    </row>
    <row r="3" spans="2:46" ht="7.1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hidden="1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65" t="s">
        <v>4921</v>
      </c>
      <c r="F7" s="666"/>
      <c r="G7" s="666"/>
      <c r="H7" s="666"/>
      <c r="L7" s="287"/>
    </row>
    <row r="8" spans="2:46" s="291" customFormat="1" ht="12" hidden="1" customHeight="1" x14ac:dyDescent="0.2">
      <c r="B8" s="292"/>
      <c r="D8" s="290" t="s">
        <v>3655</v>
      </c>
      <c r="L8" s="292"/>
    </row>
    <row r="9" spans="2:46" s="291" customFormat="1" ht="16.5" hidden="1" customHeight="1" x14ac:dyDescent="0.2">
      <c r="B9" s="292"/>
      <c r="E9" s="663" t="s">
        <v>3027</v>
      </c>
      <c r="F9" s="664"/>
      <c r="G9" s="664"/>
      <c r="H9" s="664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hidden="1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 t="s">
        <v>4920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hidden="1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3662</v>
      </c>
      <c r="J17" s="293" t="s">
        <v>771</v>
      </c>
      <c r="L17" s="292"/>
    </row>
    <row r="18" spans="2:12" s="291" customFormat="1" ht="18" hidden="1" customHeight="1" x14ac:dyDescent="0.2">
      <c r="B18" s="292"/>
      <c r="E18" s="670" t="s">
        <v>513</v>
      </c>
      <c r="F18" s="670"/>
      <c r="G18" s="670"/>
      <c r="H18" s="670"/>
      <c r="I18" s="290" t="s">
        <v>7</v>
      </c>
      <c r="J18" s="293" t="s">
        <v>771</v>
      </c>
      <c r="L18" s="292"/>
    </row>
    <row r="19" spans="2:12" s="291" customFormat="1" ht="7.1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hidden="1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hidden="1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3664</v>
      </c>
      <c r="L26" s="292"/>
    </row>
    <row r="27" spans="2:12" s="295" customFormat="1" ht="16.5" hidden="1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hidden="1" customHeight="1" x14ac:dyDescent="0.2">
      <c r="B28" s="292"/>
      <c r="L28" s="292"/>
    </row>
    <row r="29" spans="2:12" s="291" customFormat="1" ht="7.1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3665</v>
      </c>
      <c r="J30" s="300">
        <f>ROUND(J121, 2)</f>
        <v>0</v>
      </c>
      <c r="L30" s="292"/>
    </row>
    <row r="31" spans="2:12" s="291" customFormat="1" ht="7.1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hidden="1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hidden="1" customHeight="1" x14ac:dyDescent="0.2">
      <c r="B33" s="292"/>
      <c r="D33" s="302" t="s">
        <v>109</v>
      </c>
      <c r="E33" s="290" t="s">
        <v>2877</v>
      </c>
      <c r="F33" s="303">
        <f>ROUND((SUM(BE121:BE304)),  2)</f>
        <v>0</v>
      </c>
      <c r="I33" s="304">
        <v>0.21</v>
      </c>
      <c r="J33" s="303">
        <f>ROUND(((SUM(BE121:BE304))*I33),  2)</f>
        <v>0</v>
      </c>
      <c r="L33" s="292"/>
    </row>
    <row r="34" spans="2:12" s="291" customFormat="1" ht="14.65" hidden="1" customHeight="1" x14ac:dyDescent="0.2">
      <c r="B34" s="292"/>
      <c r="E34" s="290" t="s">
        <v>3669</v>
      </c>
      <c r="F34" s="303">
        <f>ROUND((SUM(BF121:BF304)),  2)</f>
        <v>0</v>
      </c>
      <c r="I34" s="304">
        <v>0.15</v>
      </c>
      <c r="J34" s="303">
        <f>ROUND(((SUM(BF121:BF304))*I34),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ROUND((SUM(BG121:BG304)),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ROUND((SUM(BH121:BH304)),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ROUND((SUM(BI121:BI304)),  2)</f>
        <v>0</v>
      </c>
      <c r="I37" s="304">
        <v>0</v>
      </c>
      <c r="J37" s="303">
        <f>0</f>
        <v>0</v>
      </c>
      <c r="L37" s="292"/>
    </row>
    <row r="38" spans="2:12" s="291" customFormat="1" ht="7.1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hidden="1" customHeight="1" x14ac:dyDescent="0.2">
      <c r="B40" s="292"/>
      <c r="L40" s="292"/>
    </row>
    <row r="41" spans="2:12" ht="14.65" hidden="1" customHeight="1" x14ac:dyDescent="0.2">
      <c r="B41" s="287"/>
      <c r="L41" s="287"/>
    </row>
    <row r="42" spans="2:12" ht="14.65" hidden="1" customHeight="1" x14ac:dyDescent="0.2">
      <c r="B42" s="287"/>
      <c r="L42" s="287"/>
    </row>
    <row r="43" spans="2:12" ht="14.65" hidden="1" customHeight="1" x14ac:dyDescent="0.2">
      <c r="B43" s="287"/>
      <c r="L43" s="287"/>
    </row>
    <row r="44" spans="2:12" ht="14.65" hidden="1" customHeight="1" x14ac:dyDescent="0.2">
      <c r="B44" s="287"/>
      <c r="L44" s="287"/>
    </row>
    <row r="45" spans="2:12" ht="14.65" hidden="1" customHeight="1" x14ac:dyDescent="0.2">
      <c r="B45" s="287"/>
      <c r="L45" s="287"/>
    </row>
    <row r="46" spans="2:12" ht="14.65" hidden="1" customHeight="1" x14ac:dyDescent="0.2">
      <c r="B46" s="287"/>
      <c r="L46" s="287"/>
    </row>
    <row r="47" spans="2:12" ht="14.65" hidden="1" customHeight="1" x14ac:dyDescent="0.2">
      <c r="B47" s="287"/>
      <c r="L47" s="287"/>
    </row>
    <row r="48" spans="2:12" ht="14.65" hidden="1" customHeight="1" x14ac:dyDescent="0.2">
      <c r="B48" s="287"/>
      <c r="L48" s="287"/>
    </row>
    <row r="49" spans="2:12" ht="14.65" hidden="1" customHeight="1" x14ac:dyDescent="0.2">
      <c r="B49" s="287"/>
      <c r="L49" s="287"/>
    </row>
    <row r="50" spans="2:12" s="291" customFormat="1" ht="14.65" hidden="1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6" t="s">
        <v>4116</v>
      </c>
      <c r="E65" s="376"/>
      <c r="F65" s="376"/>
      <c r="G65" s="506" t="s">
        <v>4117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2:12" s="291" customFormat="1" ht="14.6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7.1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hidden="1" customHeight="1" x14ac:dyDescent="0.2">
      <c r="B82" s="292"/>
      <c r="C82" s="288" t="s">
        <v>3673</v>
      </c>
      <c r="L82" s="292"/>
    </row>
    <row r="83" spans="2:47" s="291" customFormat="1" ht="7.1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65" t="str">
        <f>E7</f>
        <v>CTIV Kyjov - SO05 Opravárenská hala</v>
      </c>
      <c r="F85" s="666"/>
      <c r="G85" s="666"/>
      <c r="H85" s="666"/>
      <c r="L85" s="292"/>
    </row>
    <row r="86" spans="2:47" s="291" customFormat="1" ht="12" hidden="1" customHeight="1" x14ac:dyDescent="0.2">
      <c r="B86" s="292"/>
      <c r="C86" s="290" t="s">
        <v>3655</v>
      </c>
      <c r="L86" s="292"/>
    </row>
    <row r="87" spans="2:47" s="291" customFormat="1" ht="16.5" hidden="1" customHeight="1" x14ac:dyDescent="0.2">
      <c r="B87" s="292"/>
      <c r="E87" s="663" t="str">
        <f>E9</f>
        <v>D.105.08 - Vzduchotechnika</v>
      </c>
      <c r="F87" s="664"/>
      <c r="G87" s="664"/>
      <c r="H87" s="664"/>
      <c r="L87" s="292"/>
    </row>
    <row r="88" spans="2:47" s="291" customFormat="1" ht="7.1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 t="str">
        <f>IF(J12="","",J12)</f>
        <v>11. 12. 2023</v>
      </c>
      <c r="L89" s="292"/>
    </row>
    <row r="90" spans="2:47" s="291" customFormat="1" ht="7.15" hidden="1" customHeight="1" x14ac:dyDescent="0.2">
      <c r="B90" s="292"/>
      <c r="L90" s="292"/>
    </row>
    <row r="91" spans="2:47" s="291" customFormat="1" ht="15.4" hidden="1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4118</v>
      </c>
      <c r="J96" s="300">
        <f>J121</f>
        <v>0</v>
      </c>
      <c r="L96" s="292"/>
      <c r="AU96" s="284" t="s">
        <v>2872</v>
      </c>
    </row>
    <row r="97" spans="2:12" s="319" customFormat="1" ht="25.15" hidden="1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3680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3682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15" hidden="1" customHeight="1" x14ac:dyDescent="0.2">
      <c r="B100" s="320"/>
      <c r="D100" s="321" t="s">
        <v>3684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4016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7.1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7.1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15" customHeight="1" x14ac:dyDescent="0.2">
      <c r="B108" s="292"/>
      <c r="C108" s="288" t="s">
        <v>3691</v>
      </c>
      <c r="L108" s="292"/>
    </row>
    <row r="109" spans="2:12" s="291" customFormat="1" ht="7.1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65" t="str">
        <f>E7</f>
        <v>CTIV Kyjov - SO05 Opravárenská hala</v>
      </c>
      <c r="F111" s="666"/>
      <c r="G111" s="666"/>
      <c r="H111" s="666"/>
      <c r="L111" s="292"/>
    </row>
    <row r="112" spans="2:12" s="291" customFormat="1" ht="12" customHeight="1" x14ac:dyDescent="0.2">
      <c r="B112" s="292"/>
      <c r="C112" s="290" t="s">
        <v>3655</v>
      </c>
      <c r="L112" s="292"/>
    </row>
    <row r="113" spans="2:65" s="291" customFormat="1" ht="16.5" customHeight="1" x14ac:dyDescent="0.2">
      <c r="B113" s="292"/>
      <c r="E113" s="663" t="str">
        <f>E9</f>
        <v>D.105.08 - Vzduchotechnika</v>
      </c>
      <c r="F113" s="664"/>
      <c r="G113" s="664"/>
      <c r="H113" s="664"/>
      <c r="L113" s="292"/>
    </row>
    <row r="114" spans="2:65" s="291" customFormat="1" ht="7.1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3659</v>
      </c>
      <c r="F115" s="293" t="str">
        <f>F12</f>
        <v xml:space="preserve"> </v>
      </c>
      <c r="I115" s="290" t="s">
        <v>3660</v>
      </c>
      <c r="J115" s="294" t="str">
        <f>IF(J12="","",J12)</f>
        <v>11. 12. 2023</v>
      </c>
      <c r="L115" s="292"/>
    </row>
    <row r="116" spans="2:65" s="291" customFormat="1" ht="7.15" customHeight="1" x14ac:dyDescent="0.2">
      <c r="B116" s="292"/>
      <c r="L116" s="292"/>
    </row>
    <row r="117" spans="2:65" s="291" customFormat="1" ht="15.4" customHeight="1" x14ac:dyDescent="0.2">
      <c r="B117" s="292"/>
      <c r="C117" s="290" t="s">
        <v>3661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4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3663</v>
      </c>
      <c r="J118" s="297" t="str">
        <f>E24</f>
        <v xml:space="preserve"> </v>
      </c>
      <c r="L118" s="292"/>
    </row>
    <row r="119" spans="2:65" s="291" customFormat="1" ht="10.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3692</v>
      </c>
      <c r="D120" s="332" t="s">
        <v>3693</v>
      </c>
      <c r="E120" s="332" t="s">
        <v>3694</v>
      </c>
      <c r="F120" s="332" t="s">
        <v>1646</v>
      </c>
      <c r="G120" s="332" t="s">
        <v>94</v>
      </c>
      <c r="H120" s="332" t="s">
        <v>95</v>
      </c>
      <c r="I120" s="332" t="s">
        <v>3695</v>
      </c>
      <c r="J120" s="333" t="s">
        <v>3675</v>
      </c>
      <c r="K120" s="378" t="s">
        <v>512</v>
      </c>
      <c r="L120" s="330"/>
      <c r="M120" s="334" t="s">
        <v>771</v>
      </c>
      <c r="N120" s="335" t="s">
        <v>109</v>
      </c>
      <c r="O120" s="335" t="s">
        <v>3696</v>
      </c>
      <c r="P120" s="335" t="s">
        <v>3697</v>
      </c>
      <c r="Q120" s="335" t="s">
        <v>3698</v>
      </c>
      <c r="R120" s="335" t="s">
        <v>3699</v>
      </c>
      <c r="S120" s="335" t="s">
        <v>3700</v>
      </c>
      <c r="T120" s="335" t="s">
        <v>3701</v>
      </c>
      <c r="U120" s="336" t="s">
        <v>120</v>
      </c>
    </row>
    <row r="121" spans="2:65" s="291" customFormat="1" ht="22.9" customHeight="1" x14ac:dyDescent="0.25">
      <c r="B121" s="292"/>
      <c r="C121" s="337" t="s">
        <v>2871</v>
      </c>
      <c r="J121" s="338">
        <f>BK121</f>
        <v>0</v>
      </c>
      <c r="L121" s="292"/>
      <c r="M121" s="339"/>
      <c r="N121" s="298"/>
      <c r="O121" s="298"/>
      <c r="P121" s="340">
        <f>P122+P146</f>
        <v>497.33600000000007</v>
      </c>
      <c r="Q121" s="298"/>
      <c r="R121" s="340">
        <f>R122+R146</f>
        <v>4.1360799999999998</v>
      </c>
      <c r="S121" s="298"/>
      <c r="T121" s="340">
        <f>T122+T146</f>
        <v>1.5839999999999999</v>
      </c>
      <c r="U121" s="379"/>
      <c r="AT121" s="284" t="s">
        <v>514</v>
      </c>
      <c r="AU121" s="284" t="s">
        <v>2872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106.38200000000001</v>
      </c>
      <c r="R122" s="349">
        <f>R123+R127</f>
        <v>0.33</v>
      </c>
      <c r="T122" s="349">
        <f>T123+T127</f>
        <v>1.5839999999999999</v>
      </c>
      <c r="U122" s="380"/>
      <c r="AR122" s="345" t="s">
        <v>45</v>
      </c>
      <c r="AT122" s="351" t="s">
        <v>514</v>
      </c>
      <c r="AU122" s="351" t="s">
        <v>2873</v>
      </c>
      <c r="AY122" s="345" t="s">
        <v>2874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81.400000000000006</v>
      </c>
      <c r="R123" s="349">
        <f>SUM(R124:R126)</f>
        <v>0.33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2874</v>
      </c>
      <c r="BK123" s="352">
        <f>SUM(BK124:BK126)</f>
        <v>0</v>
      </c>
    </row>
    <row r="124" spans="2:65" s="291" customFormat="1" ht="24.4" customHeight="1" x14ac:dyDescent="0.2">
      <c r="B124" s="292"/>
      <c r="C124" s="453" t="s">
        <v>45</v>
      </c>
      <c r="D124" s="453" t="s">
        <v>516</v>
      </c>
      <c r="E124" s="454" t="s">
        <v>1001</v>
      </c>
      <c r="F124" s="455" t="s">
        <v>1779</v>
      </c>
      <c r="G124" s="456" t="s">
        <v>223</v>
      </c>
      <c r="H124" s="457">
        <v>220</v>
      </c>
      <c r="I124" s="356"/>
      <c r="J124" s="465">
        <f>ROUND(I124*H124,2)</f>
        <v>0</v>
      </c>
      <c r="K124" s="381"/>
      <c r="L124" s="292"/>
      <c r="M124" s="357" t="s">
        <v>771</v>
      </c>
      <c r="N124" s="358" t="s">
        <v>2877</v>
      </c>
      <c r="O124" s="359">
        <v>0.37</v>
      </c>
      <c r="P124" s="359">
        <f>O124*H124</f>
        <v>81.400000000000006</v>
      </c>
      <c r="Q124" s="359">
        <v>1.5E-3</v>
      </c>
      <c r="R124" s="359">
        <f>Q124*H124</f>
        <v>0.33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2874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4724</v>
      </c>
    </row>
    <row r="125" spans="2:65" s="291" customFormat="1" ht="19.5" x14ac:dyDescent="0.2">
      <c r="B125" s="292"/>
      <c r="D125" s="509" t="s">
        <v>3004</v>
      </c>
      <c r="F125" s="510" t="s">
        <v>1002</v>
      </c>
      <c r="I125" s="467"/>
      <c r="L125" s="292"/>
      <c r="M125" s="363"/>
      <c r="U125" s="364"/>
      <c r="AT125" s="284" t="s">
        <v>3004</v>
      </c>
      <c r="AU125" s="284" t="s">
        <v>47</v>
      </c>
    </row>
    <row r="126" spans="2:65" s="291" customFormat="1" ht="12.75" x14ac:dyDescent="0.2">
      <c r="B126" s="292"/>
      <c r="D126" s="458" t="s">
        <v>3704</v>
      </c>
      <c r="F126" s="459" t="s">
        <v>4018</v>
      </c>
      <c r="I126" s="467"/>
      <c r="L126" s="292"/>
      <c r="M126" s="363"/>
      <c r="U126" s="364"/>
      <c r="AT126" s="284" t="s">
        <v>3704</v>
      </c>
      <c r="AU126" s="284" t="s">
        <v>47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I127" s="468"/>
      <c r="J127" s="354">
        <f>BK127</f>
        <v>0</v>
      </c>
      <c r="L127" s="344"/>
      <c r="M127" s="348"/>
      <c r="P127" s="349">
        <f>SUM(P128:P145)</f>
        <v>24.982000000000003</v>
      </c>
      <c r="R127" s="349">
        <f>SUM(R128:R145)</f>
        <v>0</v>
      </c>
      <c r="T127" s="349">
        <f>SUM(T128:T145)</f>
        <v>1.5839999999999999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2874</v>
      </c>
      <c r="BK127" s="352">
        <f>SUM(BK128:BK145)</f>
        <v>0</v>
      </c>
    </row>
    <row r="128" spans="2:65" s="291" customFormat="1" ht="24.4" customHeight="1" x14ac:dyDescent="0.2">
      <c r="B128" s="292"/>
      <c r="C128" s="453" t="s">
        <v>47</v>
      </c>
      <c r="D128" s="453" t="s">
        <v>516</v>
      </c>
      <c r="E128" s="454" t="s">
        <v>1003</v>
      </c>
      <c r="F128" s="455" t="s">
        <v>1780</v>
      </c>
      <c r="G128" s="456" t="s">
        <v>99</v>
      </c>
      <c r="H128" s="457">
        <v>30</v>
      </c>
      <c r="I128" s="356"/>
      <c r="J128" s="465">
        <f>ROUND(I128*H128,2)</f>
        <v>0</v>
      </c>
      <c r="K128" s="381"/>
      <c r="L128" s="292"/>
      <c r="M128" s="357" t="s">
        <v>771</v>
      </c>
      <c r="N128" s="358" t="s">
        <v>2877</v>
      </c>
      <c r="O128" s="359">
        <v>0.16</v>
      </c>
      <c r="P128" s="359">
        <f>O128*H128</f>
        <v>4.8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0.12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4725</v>
      </c>
    </row>
    <row r="129" spans="2:65" s="291" customFormat="1" ht="29.25" x14ac:dyDescent="0.2">
      <c r="B129" s="292"/>
      <c r="D129" s="509" t="s">
        <v>3004</v>
      </c>
      <c r="F129" s="510" t="s">
        <v>1004</v>
      </c>
      <c r="I129" s="467"/>
      <c r="L129" s="292"/>
      <c r="M129" s="363"/>
      <c r="U129" s="364"/>
      <c r="AT129" s="284" t="s">
        <v>3004</v>
      </c>
      <c r="AU129" s="284" t="s">
        <v>47</v>
      </c>
    </row>
    <row r="130" spans="2:65" s="291" customFormat="1" ht="12.75" x14ac:dyDescent="0.2">
      <c r="B130" s="292"/>
      <c r="D130" s="458" t="s">
        <v>3704</v>
      </c>
      <c r="F130" s="459" t="s">
        <v>4020</v>
      </c>
      <c r="I130" s="467"/>
      <c r="L130" s="292"/>
      <c r="M130" s="363"/>
      <c r="U130" s="364"/>
      <c r="AT130" s="284" t="s">
        <v>3704</v>
      </c>
      <c r="AU130" s="284" t="s">
        <v>47</v>
      </c>
    </row>
    <row r="131" spans="2:65" s="291" customFormat="1" ht="24.4" customHeight="1" x14ac:dyDescent="0.2">
      <c r="B131" s="292"/>
      <c r="C131" s="453" t="s">
        <v>49</v>
      </c>
      <c r="D131" s="453" t="s">
        <v>516</v>
      </c>
      <c r="E131" s="454" t="s">
        <v>1781</v>
      </c>
      <c r="F131" s="455" t="s">
        <v>1782</v>
      </c>
      <c r="G131" s="456" t="s">
        <v>99</v>
      </c>
      <c r="H131" s="457">
        <v>6</v>
      </c>
      <c r="I131" s="356"/>
      <c r="J131" s="465">
        <f>ROUND(I131*H131,2)</f>
        <v>0</v>
      </c>
      <c r="K131" s="381"/>
      <c r="L131" s="292"/>
      <c r="M131" s="357" t="s">
        <v>771</v>
      </c>
      <c r="N131" s="358" t="s">
        <v>2877</v>
      </c>
      <c r="O131" s="359">
        <v>0.24299999999999999</v>
      </c>
      <c r="P131" s="359">
        <f>O131*H131</f>
        <v>1.458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4.8000000000000001E-2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4726</v>
      </c>
    </row>
    <row r="132" spans="2:65" s="291" customFormat="1" ht="29.25" x14ac:dyDescent="0.2">
      <c r="B132" s="292"/>
      <c r="D132" s="509" t="s">
        <v>3004</v>
      </c>
      <c r="F132" s="510" t="s">
        <v>4294</v>
      </c>
      <c r="I132" s="467"/>
      <c r="L132" s="292"/>
      <c r="M132" s="363"/>
      <c r="U132" s="364"/>
      <c r="AT132" s="284" t="s">
        <v>3004</v>
      </c>
      <c r="AU132" s="284" t="s">
        <v>47</v>
      </c>
    </row>
    <row r="133" spans="2:65" s="291" customFormat="1" ht="12.75" x14ac:dyDescent="0.2">
      <c r="B133" s="292"/>
      <c r="D133" s="458" t="s">
        <v>3704</v>
      </c>
      <c r="F133" s="459" t="s">
        <v>4295</v>
      </c>
      <c r="I133" s="467"/>
      <c r="L133" s="292"/>
      <c r="M133" s="363"/>
      <c r="U133" s="364"/>
      <c r="AT133" s="284" t="s">
        <v>3704</v>
      </c>
      <c r="AU133" s="284" t="s">
        <v>47</v>
      </c>
    </row>
    <row r="134" spans="2:65" s="291" customFormat="1" ht="24.4" customHeight="1" x14ac:dyDescent="0.2">
      <c r="B134" s="292"/>
      <c r="C134" s="453" t="s">
        <v>51</v>
      </c>
      <c r="D134" s="453" t="s">
        <v>516</v>
      </c>
      <c r="E134" s="454" t="s">
        <v>1783</v>
      </c>
      <c r="F134" s="455" t="s">
        <v>1784</v>
      </c>
      <c r="G134" s="456" t="s">
        <v>99</v>
      </c>
      <c r="H134" s="457">
        <v>4</v>
      </c>
      <c r="I134" s="356"/>
      <c r="J134" s="465">
        <f>ROUND(I134*H134,2)</f>
        <v>0</v>
      </c>
      <c r="K134" s="381"/>
      <c r="L134" s="292"/>
      <c r="M134" s="357" t="s">
        <v>771</v>
      </c>
      <c r="N134" s="358" t="s">
        <v>2877</v>
      </c>
      <c r="O134" s="359">
        <v>0.61399999999999999</v>
      </c>
      <c r="P134" s="359">
        <f>O134*H134</f>
        <v>2.456</v>
      </c>
      <c r="Q134" s="359">
        <v>0</v>
      </c>
      <c r="R134" s="359">
        <f>Q134*H134</f>
        <v>0</v>
      </c>
      <c r="S134" s="359">
        <v>1.2E-2</v>
      </c>
      <c r="T134" s="359">
        <f>S134*H134</f>
        <v>4.8000000000000001E-2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2874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4727</v>
      </c>
    </row>
    <row r="135" spans="2:65" s="291" customFormat="1" ht="29.25" x14ac:dyDescent="0.2">
      <c r="B135" s="292"/>
      <c r="D135" s="509" t="s">
        <v>3004</v>
      </c>
      <c r="F135" s="510" t="s">
        <v>4297</v>
      </c>
      <c r="I135" s="467"/>
      <c r="L135" s="292"/>
      <c r="M135" s="363"/>
      <c r="U135" s="364"/>
      <c r="AT135" s="284" t="s">
        <v>3004</v>
      </c>
      <c r="AU135" s="284" t="s">
        <v>47</v>
      </c>
    </row>
    <row r="136" spans="2:65" s="291" customFormat="1" ht="12.75" x14ac:dyDescent="0.2">
      <c r="B136" s="292"/>
      <c r="D136" s="458" t="s">
        <v>3704</v>
      </c>
      <c r="F136" s="459" t="s">
        <v>4298</v>
      </c>
      <c r="I136" s="467"/>
      <c r="L136" s="292"/>
      <c r="M136" s="363"/>
      <c r="U136" s="364"/>
      <c r="AT136" s="284" t="s">
        <v>3704</v>
      </c>
      <c r="AU136" s="284" t="s">
        <v>47</v>
      </c>
    </row>
    <row r="137" spans="2:65" s="291" customFormat="1" ht="24.4" customHeight="1" x14ac:dyDescent="0.2">
      <c r="B137" s="292"/>
      <c r="C137" s="453" t="s">
        <v>53</v>
      </c>
      <c r="D137" s="453" t="s">
        <v>516</v>
      </c>
      <c r="E137" s="454" t="s">
        <v>1785</v>
      </c>
      <c r="F137" s="455" t="s">
        <v>1786</v>
      </c>
      <c r="G137" s="456" t="s">
        <v>99</v>
      </c>
      <c r="H137" s="457">
        <v>6</v>
      </c>
      <c r="I137" s="356"/>
      <c r="J137" s="465">
        <f>ROUND(I137*H137,2)</f>
        <v>0</v>
      </c>
      <c r="K137" s="381"/>
      <c r="L137" s="292"/>
      <c r="M137" s="357" t="s">
        <v>771</v>
      </c>
      <c r="N137" s="358" t="s">
        <v>2877</v>
      </c>
      <c r="O137" s="359">
        <v>0.84</v>
      </c>
      <c r="P137" s="359">
        <f>O137*H137</f>
        <v>5.04</v>
      </c>
      <c r="Q137" s="359">
        <v>0</v>
      </c>
      <c r="R137" s="359">
        <f>Q137*H137</f>
        <v>0</v>
      </c>
      <c r="S137" s="359">
        <v>1.6E-2</v>
      </c>
      <c r="T137" s="359">
        <f>S137*H137</f>
        <v>9.6000000000000002E-2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2874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4728</v>
      </c>
    </row>
    <row r="138" spans="2:65" s="291" customFormat="1" ht="29.25" x14ac:dyDescent="0.2">
      <c r="B138" s="292"/>
      <c r="D138" s="509" t="s">
        <v>3004</v>
      </c>
      <c r="F138" s="510" t="s">
        <v>4300</v>
      </c>
      <c r="I138" s="467"/>
      <c r="L138" s="292"/>
      <c r="M138" s="363"/>
      <c r="U138" s="364"/>
      <c r="AT138" s="284" t="s">
        <v>3004</v>
      </c>
      <c r="AU138" s="284" t="s">
        <v>47</v>
      </c>
    </row>
    <row r="139" spans="2:65" s="291" customFormat="1" ht="12.75" x14ac:dyDescent="0.2">
      <c r="B139" s="292"/>
      <c r="D139" s="458" t="s">
        <v>3704</v>
      </c>
      <c r="F139" s="459" t="s">
        <v>4301</v>
      </c>
      <c r="I139" s="467"/>
      <c r="L139" s="292"/>
      <c r="M139" s="363"/>
      <c r="U139" s="364"/>
      <c r="AT139" s="284" t="s">
        <v>3704</v>
      </c>
      <c r="AU139" s="284" t="s">
        <v>47</v>
      </c>
    </row>
    <row r="140" spans="2:65" s="291" customFormat="1" ht="24.4" customHeight="1" x14ac:dyDescent="0.2">
      <c r="B140" s="292"/>
      <c r="C140" s="453" t="s">
        <v>55</v>
      </c>
      <c r="D140" s="453" t="s">
        <v>516</v>
      </c>
      <c r="E140" s="454" t="s">
        <v>1720</v>
      </c>
      <c r="F140" s="455" t="s">
        <v>1721</v>
      </c>
      <c r="G140" s="456" t="s">
        <v>99</v>
      </c>
      <c r="H140" s="457">
        <v>6</v>
      </c>
      <c r="I140" s="356"/>
      <c r="J140" s="465">
        <f>ROUND(I140*H140,2)</f>
        <v>0</v>
      </c>
      <c r="K140" s="381"/>
      <c r="L140" s="292"/>
      <c r="M140" s="357" t="s">
        <v>771</v>
      </c>
      <c r="N140" s="358" t="s">
        <v>2877</v>
      </c>
      <c r="O140" s="359">
        <v>0.84599999999999997</v>
      </c>
      <c r="P140" s="359">
        <f>O140*H140</f>
        <v>5.0759999999999996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0.44399999999999995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2874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4729</v>
      </c>
    </row>
    <row r="141" spans="2:65" s="291" customFormat="1" ht="29.25" x14ac:dyDescent="0.2">
      <c r="B141" s="292"/>
      <c r="D141" s="509" t="s">
        <v>3004</v>
      </c>
      <c r="F141" s="510" t="s">
        <v>4224</v>
      </c>
      <c r="I141" s="467"/>
      <c r="L141" s="292"/>
      <c r="M141" s="363"/>
      <c r="U141" s="364"/>
      <c r="AT141" s="284" t="s">
        <v>3004</v>
      </c>
      <c r="AU141" s="284" t="s">
        <v>47</v>
      </c>
    </row>
    <row r="142" spans="2:65" s="291" customFormat="1" ht="12.75" x14ac:dyDescent="0.2">
      <c r="B142" s="292"/>
      <c r="D142" s="458" t="s">
        <v>3704</v>
      </c>
      <c r="F142" s="459" t="s">
        <v>4225</v>
      </c>
      <c r="I142" s="467"/>
      <c r="L142" s="292"/>
      <c r="M142" s="363"/>
      <c r="U142" s="364"/>
      <c r="AT142" s="284" t="s">
        <v>3704</v>
      </c>
      <c r="AU142" s="284" t="s">
        <v>47</v>
      </c>
    </row>
    <row r="143" spans="2:65" s="291" customFormat="1" ht="24.4" customHeight="1" x14ac:dyDescent="0.2">
      <c r="B143" s="292"/>
      <c r="C143" s="453" t="s">
        <v>2894</v>
      </c>
      <c r="D143" s="453" t="s">
        <v>516</v>
      </c>
      <c r="E143" s="454" t="s">
        <v>1787</v>
      </c>
      <c r="F143" s="455" t="s">
        <v>1788</v>
      </c>
      <c r="G143" s="456" t="s">
        <v>99</v>
      </c>
      <c r="H143" s="457">
        <v>4</v>
      </c>
      <c r="I143" s="356"/>
      <c r="J143" s="465">
        <f>ROUND(I143*H143,2)</f>
        <v>0</v>
      </c>
      <c r="K143" s="381"/>
      <c r="L143" s="292"/>
      <c r="M143" s="357" t="s">
        <v>771</v>
      </c>
      <c r="N143" s="358" t="s">
        <v>2877</v>
      </c>
      <c r="O143" s="359">
        <v>1.538</v>
      </c>
      <c r="P143" s="359">
        <f>O143*H143</f>
        <v>6.1520000000000001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0.82799999999999996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4730</v>
      </c>
    </row>
    <row r="144" spans="2:65" s="291" customFormat="1" ht="29.25" x14ac:dyDescent="0.2">
      <c r="B144" s="292"/>
      <c r="D144" s="509" t="s">
        <v>3004</v>
      </c>
      <c r="F144" s="510" t="s">
        <v>4304</v>
      </c>
      <c r="I144" s="467"/>
      <c r="L144" s="292"/>
      <c r="M144" s="363"/>
      <c r="U144" s="364"/>
      <c r="AT144" s="284" t="s">
        <v>3004</v>
      </c>
      <c r="AU144" s="284" t="s">
        <v>47</v>
      </c>
    </row>
    <row r="145" spans="2:65" s="291" customFormat="1" ht="12.75" x14ac:dyDescent="0.2">
      <c r="B145" s="292"/>
      <c r="D145" s="458" t="s">
        <v>3704</v>
      </c>
      <c r="F145" s="459" t="s">
        <v>4305</v>
      </c>
      <c r="I145" s="467"/>
      <c r="L145" s="292"/>
      <c r="M145" s="363"/>
      <c r="U145" s="364"/>
      <c r="AT145" s="284" t="s">
        <v>3704</v>
      </c>
      <c r="AU145" s="284" t="s">
        <v>47</v>
      </c>
    </row>
    <row r="146" spans="2:65" s="343" customFormat="1" ht="25.9" customHeight="1" x14ac:dyDescent="0.2">
      <c r="B146" s="344"/>
      <c r="D146" s="345" t="s">
        <v>514</v>
      </c>
      <c r="E146" s="346" t="s">
        <v>14</v>
      </c>
      <c r="F146" s="346" t="s">
        <v>547</v>
      </c>
      <c r="I146" s="468"/>
      <c r="J146" s="347">
        <f>BK146</f>
        <v>0</v>
      </c>
      <c r="L146" s="344"/>
      <c r="M146" s="348"/>
      <c r="P146" s="349">
        <f>P147</f>
        <v>390.95400000000006</v>
      </c>
      <c r="R146" s="349">
        <f>R147</f>
        <v>3.8060799999999997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2873</v>
      </c>
      <c r="AY146" s="345" t="s">
        <v>2874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514</v>
      </c>
      <c r="E147" s="353" t="s">
        <v>1009</v>
      </c>
      <c r="F147" s="353" t="s">
        <v>1010</v>
      </c>
      <c r="I147" s="468"/>
      <c r="J147" s="354">
        <f>BK147</f>
        <v>0</v>
      </c>
      <c r="L147" s="344"/>
      <c r="M147" s="348"/>
      <c r="P147" s="349">
        <f>SUM(P148:P304)</f>
        <v>390.95400000000006</v>
      </c>
      <c r="R147" s="349">
        <f>SUM(R148:R304)</f>
        <v>3.8060799999999997</v>
      </c>
      <c r="T147" s="349">
        <f>SUM(T148:T304)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2874</v>
      </c>
      <c r="BK147" s="352">
        <f>SUM(BK148:BK304)</f>
        <v>0</v>
      </c>
    </row>
    <row r="148" spans="2:65" s="291" customFormat="1" ht="24.4" customHeight="1" x14ac:dyDescent="0.2">
      <c r="B148" s="292"/>
      <c r="C148" s="453" t="s">
        <v>527</v>
      </c>
      <c r="D148" s="453" t="s">
        <v>516</v>
      </c>
      <c r="E148" s="454" t="s">
        <v>1789</v>
      </c>
      <c r="F148" s="455" t="s">
        <v>1790</v>
      </c>
      <c r="G148" s="456" t="s">
        <v>99</v>
      </c>
      <c r="H148" s="457">
        <v>5</v>
      </c>
      <c r="I148" s="356"/>
      <c r="J148" s="465">
        <f>ROUND(I148*H148,2)</f>
        <v>0</v>
      </c>
      <c r="K148" s="381"/>
      <c r="L148" s="292"/>
      <c r="M148" s="357" t="s">
        <v>771</v>
      </c>
      <c r="N148" s="358" t="s">
        <v>2877</v>
      </c>
      <c r="O148" s="359">
        <v>0.48299999999999998</v>
      </c>
      <c r="P148" s="359">
        <f>O148*H148</f>
        <v>2.415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4731</v>
      </c>
    </row>
    <row r="149" spans="2:65" s="291" customFormat="1" ht="19.5" x14ac:dyDescent="0.2">
      <c r="B149" s="292"/>
      <c r="D149" s="509" t="s">
        <v>3004</v>
      </c>
      <c r="F149" s="510" t="s">
        <v>4307</v>
      </c>
      <c r="I149" s="467"/>
      <c r="L149" s="292"/>
      <c r="M149" s="363"/>
      <c r="U149" s="364"/>
      <c r="AT149" s="284" t="s">
        <v>3004</v>
      </c>
      <c r="AU149" s="284" t="s">
        <v>47</v>
      </c>
    </row>
    <row r="150" spans="2:65" s="291" customFormat="1" ht="12.75" x14ac:dyDescent="0.2">
      <c r="B150" s="292"/>
      <c r="D150" s="458" t="s">
        <v>3704</v>
      </c>
      <c r="F150" s="459" t="s">
        <v>4308</v>
      </c>
      <c r="I150" s="467"/>
      <c r="L150" s="292"/>
      <c r="M150" s="363"/>
      <c r="U150" s="364"/>
      <c r="AT150" s="284" t="s">
        <v>3704</v>
      </c>
      <c r="AU150" s="284" t="s">
        <v>47</v>
      </c>
    </row>
    <row r="151" spans="2:65" s="291" customFormat="1" ht="16.5" customHeight="1" x14ac:dyDescent="0.2">
      <c r="B151" s="292"/>
      <c r="C151" s="460" t="s">
        <v>57</v>
      </c>
      <c r="D151" s="460" t="s">
        <v>550</v>
      </c>
      <c r="E151" s="461" t="s">
        <v>1791</v>
      </c>
      <c r="F151" s="462" t="s">
        <v>1792</v>
      </c>
      <c r="G151" s="463" t="s">
        <v>99</v>
      </c>
      <c r="H151" s="464">
        <v>1</v>
      </c>
      <c r="I151" s="365"/>
      <c r="J151" s="466">
        <f>ROUND(I151*H151,2)</f>
        <v>0</v>
      </c>
      <c r="K151" s="383"/>
      <c r="L151" s="366"/>
      <c r="M151" s="367" t="s">
        <v>771</v>
      </c>
      <c r="N151" s="368" t="s">
        <v>2877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2918</v>
      </c>
      <c r="AT151" s="361" t="s">
        <v>550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2222</v>
      </c>
      <c r="BM151" s="361" t="s">
        <v>4732</v>
      </c>
    </row>
    <row r="152" spans="2:65" s="291" customFormat="1" ht="12.75" x14ac:dyDescent="0.2">
      <c r="B152" s="292"/>
      <c r="D152" s="509" t="s">
        <v>3004</v>
      </c>
      <c r="F152" s="510" t="s">
        <v>1792</v>
      </c>
      <c r="I152" s="467"/>
      <c r="L152" s="292"/>
      <c r="M152" s="363"/>
      <c r="U152" s="364"/>
      <c r="AT152" s="284" t="s">
        <v>3004</v>
      </c>
      <c r="AU152" s="284" t="s">
        <v>47</v>
      </c>
    </row>
    <row r="153" spans="2:65" s="291" customFormat="1" ht="16.5" customHeight="1" x14ac:dyDescent="0.2">
      <c r="B153" s="292"/>
      <c r="C153" s="460" t="s">
        <v>471</v>
      </c>
      <c r="D153" s="460" t="s">
        <v>550</v>
      </c>
      <c r="E153" s="461" t="s">
        <v>1793</v>
      </c>
      <c r="F153" s="462" t="s">
        <v>1794</v>
      </c>
      <c r="G153" s="463" t="s">
        <v>99</v>
      </c>
      <c r="H153" s="464">
        <v>2</v>
      </c>
      <c r="I153" s="365"/>
      <c r="J153" s="466">
        <f>ROUND(I153*H153,2)</f>
        <v>0</v>
      </c>
      <c r="K153" s="383"/>
      <c r="L153" s="366"/>
      <c r="M153" s="367" t="s">
        <v>771</v>
      </c>
      <c r="N153" s="368" t="s">
        <v>2877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2918</v>
      </c>
      <c r="AT153" s="361" t="s">
        <v>550</v>
      </c>
      <c r="AU153" s="361" t="s">
        <v>47</v>
      </c>
      <c r="AY153" s="284" t="s">
        <v>2874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2222</v>
      </c>
      <c r="BM153" s="361" t="s">
        <v>4733</v>
      </c>
    </row>
    <row r="154" spans="2:65" s="291" customFormat="1" ht="12.75" x14ac:dyDescent="0.2">
      <c r="B154" s="292"/>
      <c r="D154" s="509" t="s">
        <v>3004</v>
      </c>
      <c r="F154" s="510" t="s">
        <v>1794</v>
      </c>
      <c r="I154" s="467"/>
      <c r="L154" s="292"/>
      <c r="M154" s="363"/>
      <c r="U154" s="364"/>
      <c r="AT154" s="284" t="s">
        <v>3004</v>
      </c>
      <c r="AU154" s="284" t="s">
        <v>47</v>
      </c>
    </row>
    <row r="155" spans="2:65" s="291" customFormat="1" ht="16.5" customHeight="1" x14ac:dyDescent="0.2">
      <c r="B155" s="292"/>
      <c r="C155" s="460" t="s">
        <v>4164</v>
      </c>
      <c r="D155" s="460" t="s">
        <v>550</v>
      </c>
      <c r="E155" s="461" t="s">
        <v>2567</v>
      </c>
      <c r="F155" s="462" t="s">
        <v>2568</v>
      </c>
      <c r="G155" s="463" t="s">
        <v>303</v>
      </c>
      <c r="H155" s="464">
        <v>2</v>
      </c>
      <c r="I155" s="365"/>
      <c r="J155" s="466">
        <f>ROUND(I155*H155,2)</f>
        <v>0</v>
      </c>
      <c r="K155" s="383"/>
      <c r="L155" s="366"/>
      <c r="M155" s="367" t="s">
        <v>771</v>
      </c>
      <c r="N155" s="368" t="s">
        <v>2877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2918</v>
      </c>
      <c r="AT155" s="361" t="s">
        <v>550</v>
      </c>
      <c r="AU155" s="361" t="s">
        <v>47</v>
      </c>
      <c r="AY155" s="284" t="s">
        <v>2874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2222</v>
      </c>
      <c r="BM155" s="361" t="s">
        <v>4734</v>
      </c>
    </row>
    <row r="156" spans="2:65" s="291" customFormat="1" ht="12.75" x14ac:dyDescent="0.2">
      <c r="B156" s="292"/>
      <c r="D156" s="509" t="s">
        <v>3004</v>
      </c>
      <c r="F156" s="510" t="s">
        <v>1814</v>
      </c>
      <c r="I156" s="467"/>
      <c r="L156" s="292"/>
      <c r="M156" s="363"/>
      <c r="U156" s="364"/>
      <c r="AT156" s="284" t="s">
        <v>3004</v>
      </c>
      <c r="AU156" s="284" t="s">
        <v>47</v>
      </c>
    </row>
    <row r="157" spans="2:65" s="291" customFormat="1" ht="24.4" customHeight="1" x14ac:dyDescent="0.2">
      <c r="B157" s="292"/>
      <c r="C157" s="453" t="s">
        <v>4089</v>
      </c>
      <c r="D157" s="453" t="s">
        <v>516</v>
      </c>
      <c r="E157" s="454" t="s">
        <v>2569</v>
      </c>
      <c r="F157" s="455" t="s">
        <v>2570</v>
      </c>
      <c r="G157" s="456" t="s">
        <v>99</v>
      </c>
      <c r="H157" s="457">
        <v>1</v>
      </c>
      <c r="I157" s="356"/>
      <c r="J157" s="465">
        <f>ROUND(I157*H157,2)</f>
        <v>0</v>
      </c>
      <c r="K157" s="381"/>
      <c r="L157" s="292"/>
      <c r="M157" s="357" t="s">
        <v>771</v>
      </c>
      <c r="N157" s="358" t="s">
        <v>2877</v>
      </c>
      <c r="O157" s="359">
        <v>8.5890000000000004</v>
      </c>
      <c r="P157" s="359">
        <f>O157*H157</f>
        <v>8.5890000000000004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2222</v>
      </c>
      <c r="AT157" s="361" t="s">
        <v>516</v>
      </c>
      <c r="AU157" s="361" t="s">
        <v>47</v>
      </c>
      <c r="AY157" s="284" t="s">
        <v>2874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2222</v>
      </c>
      <c r="BM157" s="361" t="s">
        <v>4735</v>
      </c>
    </row>
    <row r="158" spans="2:65" s="291" customFormat="1" ht="19.5" x14ac:dyDescent="0.2">
      <c r="B158" s="292"/>
      <c r="D158" s="509" t="s">
        <v>3004</v>
      </c>
      <c r="F158" s="510" t="s">
        <v>4736</v>
      </c>
      <c r="I158" s="467"/>
      <c r="L158" s="292"/>
      <c r="M158" s="363"/>
      <c r="U158" s="364"/>
      <c r="AT158" s="284" t="s">
        <v>3004</v>
      </c>
      <c r="AU158" s="284" t="s">
        <v>47</v>
      </c>
    </row>
    <row r="159" spans="2:65" s="291" customFormat="1" ht="12.75" x14ac:dyDescent="0.2">
      <c r="B159" s="292"/>
      <c r="D159" s="458" t="s">
        <v>3704</v>
      </c>
      <c r="F159" s="459" t="s">
        <v>4737</v>
      </c>
      <c r="I159" s="467"/>
      <c r="L159" s="292"/>
      <c r="M159" s="363"/>
      <c r="U159" s="364"/>
      <c r="AT159" s="284" t="s">
        <v>3704</v>
      </c>
      <c r="AU159" s="284" t="s">
        <v>47</v>
      </c>
    </row>
    <row r="160" spans="2:65" s="291" customFormat="1" ht="33" customHeight="1" x14ac:dyDescent="0.2">
      <c r="B160" s="292"/>
      <c r="C160" s="460" t="s">
        <v>4046</v>
      </c>
      <c r="D160" s="460" t="s">
        <v>550</v>
      </c>
      <c r="E160" s="461" t="s">
        <v>2571</v>
      </c>
      <c r="F160" s="462" t="s">
        <v>2572</v>
      </c>
      <c r="G160" s="463" t="s">
        <v>771</v>
      </c>
      <c r="H160" s="464">
        <v>1</v>
      </c>
      <c r="I160" s="365"/>
      <c r="J160" s="466">
        <f>ROUND(I160*H160,2)</f>
        <v>0</v>
      </c>
      <c r="K160" s="383"/>
      <c r="L160" s="366"/>
      <c r="M160" s="367" t="s">
        <v>771</v>
      </c>
      <c r="N160" s="368" t="s">
        <v>2877</v>
      </c>
      <c r="O160" s="359">
        <v>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2918</v>
      </c>
      <c r="AT160" s="361" t="s">
        <v>550</v>
      </c>
      <c r="AU160" s="361" t="s">
        <v>47</v>
      </c>
      <c r="AY160" s="284" t="s">
        <v>2874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2222</v>
      </c>
      <c r="BM160" s="361" t="s">
        <v>4738</v>
      </c>
    </row>
    <row r="161" spans="2:65" s="291" customFormat="1" ht="19.5" x14ac:dyDescent="0.2">
      <c r="B161" s="292"/>
      <c r="D161" s="509" t="s">
        <v>3004</v>
      </c>
      <c r="F161" s="510" t="s">
        <v>2572</v>
      </c>
      <c r="I161" s="467"/>
      <c r="L161" s="292"/>
      <c r="M161" s="363"/>
      <c r="U161" s="364"/>
      <c r="AT161" s="284" t="s">
        <v>3004</v>
      </c>
      <c r="AU161" s="284" t="s">
        <v>47</v>
      </c>
    </row>
    <row r="162" spans="2:65" s="291" customFormat="1" ht="21.75" customHeight="1" x14ac:dyDescent="0.2">
      <c r="B162" s="292"/>
      <c r="C162" s="453" t="s">
        <v>2223</v>
      </c>
      <c r="D162" s="453" t="s">
        <v>516</v>
      </c>
      <c r="E162" s="454" t="s">
        <v>1807</v>
      </c>
      <c r="F162" s="455" t="s">
        <v>1808</v>
      </c>
      <c r="G162" s="456" t="s">
        <v>99</v>
      </c>
      <c r="H162" s="457">
        <v>15</v>
      </c>
      <c r="I162" s="356"/>
      <c r="J162" s="465">
        <f>ROUND(I162*H162,2)</f>
        <v>0</v>
      </c>
      <c r="K162" s="381"/>
      <c r="L162" s="292"/>
      <c r="M162" s="357" t="s">
        <v>771</v>
      </c>
      <c r="N162" s="358" t="s">
        <v>2877</v>
      </c>
      <c r="O162" s="359">
        <v>0.42299999999999999</v>
      </c>
      <c r="P162" s="359">
        <f>O162*H162</f>
        <v>6.3449999999999998</v>
      </c>
      <c r="Q162" s="359">
        <v>0</v>
      </c>
      <c r="R162" s="359">
        <f>Q162*H162</f>
        <v>0</v>
      </c>
      <c r="S162" s="359">
        <v>0</v>
      </c>
      <c r="T162" s="359">
        <f>S162*H162</f>
        <v>0</v>
      </c>
      <c r="U162" s="382" t="s">
        <v>771</v>
      </c>
      <c r="AR162" s="361" t="s">
        <v>2222</v>
      </c>
      <c r="AT162" s="361" t="s">
        <v>516</v>
      </c>
      <c r="AU162" s="361" t="s">
        <v>47</v>
      </c>
      <c r="AY162" s="284" t="s">
        <v>2874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2222</v>
      </c>
      <c r="BM162" s="361" t="s">
        <v>4739</v>
      </c>
    </row>
    <row r="163" spans="2:65" s="291" customFormat="1" ht="19.5" x14ac:dyDescent="0.2">
      <c r="B163" s="292"/>
      <c r="D163" s="509" t="s">
        <v>3004</v>
      </c>
      <c r="F163" s="510" t="s">
        <v>4322</v>
      </c>
      <c r="I163" s="467"/>
      <c r="L163" s="292"/>
      <c r="M163" s="363"/>
      <c r="U163" s="364"/>
      <c r="AT163" s="284" t="s">
        <v>3004</v>
      </c>
      <c r="AU163" s="284" t="s">
        <v>47</v>
      </c>
    </row>
    <row r="164" spans="2:65" s="291" customFormat="1" ht="12.75" x14ac:dyDescent="0.2">
      <c r="B164" s="292"/>
      <c r="D164" s="458" t="s">
        <v>3704</v>
      </c>
      <c r="F164" s="459" t="s">
        <v>4323</v>
      </c>
      <c r="I164" s="467"/>
      <c r="L164" s="292"/>
      <c r="M164" s="363"/>
      <c r="U164" s="364"/>
      <c r="AT164" s="284" t="s">
        <v>3704</v>
      </c>
      <c r="AU164" s="284" t="s">
        <v>47</v>
      </c>
    </row>
    <row r="165" spans="2:65" s="291" customFormat="1" ht="24.4" customHeight="1" x14ac:dyDescent="0.2">
      <c r="B165" s="292"/>
      <c r="C165" s="460" t="s">
        <v>2224</v>
      </c>
      <c r="D165" s="460" t="s">
        <v>550</v>
      </c>
      <c r="E165" s="461" t="s">
        <v>1809</v>
      </c>
      <c r="F165" s="462" t="s">
        <v>1810</v>
      </c>
      <c r="G165" s="463" t="s">
        <v>99</v>
      </c>
      <c r="H165" s="464">
        <v>15</v>
      </c>
      <c r="I165" s="365"/>
      <c r="J165" s="466">
        <f>ROUND(I165*H165,2)</f>
        <v>0</v>
      </c>
      <c r="K165" s="383"/>
      <c r="L165" s="366"/>
      <c r="M165" s="367" t="s">
        <v>771</v>
      </c>
      <c r="N165" s="368" t="s">
        <v>2877</v>
      </c>
      <c r="O165" s="359">
        <v>0</v>
      </c>
      <c r="P165" s="359">
        <f>O165*H165</f>
        <v>0</v>
      </c>
      <c r="Q165" s="359">
        <v>2.0000000000000001E-4</v>
      </c>
      <c r="R165" s="359">
        <f>Q165*H165</f>
        <v>3.0000000000000001E-3</v>
      </c>
      <c r="S165" s="359">
        <v>0</v>
      </c>
      <c r="T165" s="359">
        <f>S165*H165</f>
        <v>0</v>
      </c>
      <c r="U165" s="382" t="s">
        <v>771</v>
      </c>
      <c r="AR165" s="361" t="s">
        <v>2918</v>
      </c>
      <c r="AT165" s="361" t="s">
        <v>550</v>
      </c>
      <c r="AU165" s="361" t="s">
        <v>47</v>
      </c>
      <c r="AY165" s="284" t="s">
        <v>2874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2222</v>
      </c>
      <c r="BM165" s="361" t="s">
        <v>4740</v>
      </c>
    </row>
    <row r="166" spans="2:65" s="291" customFormat="1" ht="12.75" x14ac:dyDescent="0.2">
      <c r="B166" s="292"/>
      <c r="D166" s="509" t="s">
        <v>3004</v>
      </c>
      <c r="F166" s="510" t="s">
        <v>1810</v>
      </c>
      <c r="I166" s="467"/>
      <c r="L166" s="292"/>
      <c r="M166" s="363"/>
      <c r="U166" s="364"/>
      <c r="AT166" s="284" t="s">
        <v>3004</v>
      </c>
      <c r="AU166" s="284" t="s">
        <v>47</v>
      </c>
    </row>
    <row r="167" spans="2:65" s="291" customFormat="1" ht="24.4" customHeight="1" x14ac:dyDescent="0.2">
      <c r="B167" s="292"/>
      <c r="C167" s="453" t="s">
        <v>2227</v>
      </c>
      <c r="D167" s="453" t="s">
        <v>516</v>
      </c>
      <c r="E167" s="454" t="s">
        <v>1815</v>
      </c>
      <c r="F167" s="455" t="s">
        <v>1816</v>
      </c>
      <c r="G167" s="456" t="s">
        <v>99</v>
      </c>
      <c r="H167" s="457">
        <v>13</v>
      </c>
      <c r="I167" s="356"/>
      <c r="J167" s="465">
        <f>ROUND(I167*H167,2)</f>
        <v>0</v>
      </c>
      <c r="K167" s="381"/>
      <c r="L167" s="292"/>
      <c r="M167" s="357" t="s">
        <v>771</v>
      </c>
      <c r="N167" s="358" t="s">
        <v>2877</v>
      </c>
      <c r="O167" s="359">
        <v>0.93</v>
      </c>
      <c r="P167" s="359">
        <f>O167*H167</f>
        <v>12.09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2222</v>
      </c>
      <c r="AT167" s="361" t="s">
        <v>516</v>
      </c>
      <c r="AU167" s="361" t="s">
        <v>47</v>
      </c>
      <c r="AY167" s="284" t="s">
        <v>2874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2222</v>
      </c>
      <c r="BM167" s="361" t="s">
        <v>4741</v>
      </c>
    </row>
    <row r="168" spans="2:65" s="291" customFormat="1" ht="19.5" x14ac:dyDescent="0.2">
      <c r="B168" s="292"/>
      <c r="D168" s="509" t="s">
        <v>3004</v>
      </c>
      <c r="F168" s="510" t="s">
        <v>4330</v>
      </c>
      <c r="I168" s="467"/>
      <c r="L168" s="292"/>
      <c r="M168" s="363"/>
      <c r="U168" s="364"/>
      <c r="AT168" s="284" t="s">
        <v>3004</v>
      </c>
      <c r="AU168" s="284" t="s">
        <v>47</v>
      </c>
    </row>
    <row r="169" spans="2:65" s="291" customFormat="1" ht="12.75" x14ac:dyDescent="0.2">
      <c r="B169" s="292"/>
      <c r="D169" s="458" t="s">
        <v>3704</v>
      </c>
      <c r="F169" s="459" t="s">
        <v>4331</v>
      </c>
      <c r="I169" s="467"/>
      <c r="L169" s="292"/>
      <c r="M169" s="363"/>
      <c r="U169" s="364"/>
      <c r="AT169" s="284" t="s">
        <v>3704</v>
      </c>
      <c r="AU169" s="284" t="s">
        <v>47</v>
      </c>
    </row>
    <row r="170" spans="2:65" s="291" customFormat="1" ht="16.5" customHeight="1" x14ac:dyDescent="0.2">
      <c r="B170" s="292"/>
      <c r="C170" s="460" t="s">
        <v>2950</v>
      </c>
      <c r="D170" s="460" t="s">
        <v>550</v>
      </c>
      <c r="E170" s="461" t="s">
        <v>1817</v>
      </c>
      <c r="F170" s="462" t="s">
        <v>1818</v>
      </c>
      <c r="G170" s="463" t="s">
        <v>99</v>
      </c>
      <c r="H170" s="464">
        <v>4</v>
      </c>
      <c r="I170" s="365"/>
      <c r="J170" s="466">
        <f>ROUND(I170*H170,2)</f>
        <v>0</v>
      </c>
      <c r="K170" s="383"/>
      <c r="L170" s="366"/>
      <c r="M170" s="367" t="s">
        <v>771</v>
      </c>
      <c r="N170" s="368" t="s">
        <v>2877</v>
      </c>
      <c r="O170" s="359">
        <v>0</v>
      </c>
      <c r="P170" s="359">
        <f>O170*H170</f>
        <v>0</v>
      </c>
      <c r="Q170" s="359">
        <v>2.5000000000000001E-3</v>
      </c>
      <c r="R170" s="359">
        <f>Q170*H170</f>
        <v>0.01</v>
      </c>
      <c r="S170" s="359">
        <v>0</v>
      </c>
      <c r="T170" s="359">
        <f>S170*H170</f>
        <v>0</v>
      </c>
      <c r="U170" s="382" t="s">
        <v>771</v>
      </c>
      <c r="AR170" s="361" t="s">
        <v>2918</v>
      </c>
      <c r="AT170" s="361" t="s">
        <v>550</v>
      </c>
      <c r="AU170" s="361" t="s">
        <v>47</v>
      </c>
      <c r="AY170" s="284" t="s">
        <v>2874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2222</v>
      </c>
      <c r="BM170" s="361" t="s">
        <v>4742</v>
      </c>
    </row>
    <row r="171" spans="2:65" s="291" customFormat="1" ht="12.75" x14ac:dyDescent="0.2">
      <c r="B171" s="292"/>
      <c r="D171" s="509" t="s">
        <v>3004</v>
      </c>
      <c r="F171" s="510" t="s">
        <v>1818</v>
      </c>
      <c r="I171" s="467"/>
      <c r="L171" s="292"/>
      <c r="M171" s="363"/>
      <c r="U171" s="364"/>
      <c r="AT171" s="284" t="s">
        <v>3004</v>
      </c>
      <c r="AU171" s="284" t="s">
        <v>47</v>
      </c>
    </row>
    <row r="172" spans="2:65" s="291" customFormat="1" ht="16.5" customHeight="1" x14ac:dyDescent="0.2">
      <c r="B172" s="292"/>
      <c r="C172" s="460" t="s">
        <v>3952</v>
      </c>
      <c r="D172" s="460" t="s">
        <v>550</v>
      </c>
      <c r="E172" s="461" t="s">
        <v>1819</v>
      </c>
      <c r="F172" s="462" t="s">
        <v>1820</v>
      </c>
      <c r="G172" s="463" t="s">
        <v>99</v>
      </c>
      <c r="H172" s="464">
        <v>2</v>
      </c>
      <c r="I172" s="365"/>
      <c r="J172" s="466">
        <f>ROUND(I172*H172,2)</f>
        <v>0</v>
      </c>
      <c r="K172" s="383"/>
      <c r="L172" s="366"/>
      <c r="M172" s="367" t="s">
        <v>771</v>
      </c>
      <c r="N172" s="368" t="s">
        <v>2877</v>
      </c>
      <c r="O172" s="359">
        <v>0</v>
      </c>
      <c r="P172" s="359">
        <f>O172*H172</f>
        <v>0</v>
      </c>
      <c r="Q172" s="359">
        <v>3.0999999999999999E-3</v>
      </c>
      <c r="R172" s="359">
        <f>Q172*H172</f>
        <v>6.1999999999999998E-3</v>
      </c>
      <c r="S172" s="359">
        <v>0</v>
      </c>
      <c r="T172" s="359">
        <f>S172*H172</f>
        <v>0</v>
      </c>
      <c r="U172" s="382" t="s">
        <v>771</v>
      </c>
      <c r="AR172" s="361" t="s">
        <v>2918</v>
      </c>
      <c r="AT172" s="361" t="s">
        <v>550</v>
      </c>
      <c r="AU172" s="361" t="s">
        <v>47</v>
      </c>
      <c r="AY172" s="284" t="s">
        <v>2874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2222</v>
      </c>
      <c r="BM172" s="361" t="s">
        <v>4743</v>
      </c>
    </row>
    <row r="173" spans="2:65" s="291" customFormat="1" ht="12.75" x14ac:dyDescent="0.2">
      <c r="B173" s="292"/>
      <c r="D173" s="509" t="s">
        <v>3004</v>
      </c>
      <c r="F173" s="510" t="s">
        <v>1820</v>
      </c>
      <c r="I173" s="467"/>
      <c r="L173" s="292"/>
      <c r="M173" s="363"/>
      <c r="U173" s="364"/>
      <c r="AT173" s="284" t="s">
        <v>3004</v>
      </c>
      <c r="AU173" s="284" t="s">
        <v>47</v>
      </c>
    </row>
    <row r="174" spans="2:65" s="291" customFormat="1" ht="16.5" customHeight="1" x14ac:dyDescent="0.2">
      <c r="B174" s="292"/>
      <c r="C174" s="460" t="s">
        <v>3900</v>
      </c>
      <c r="D174" s="460" t="s">
        <v>550</v>
      </c>
      <c r="E174" s="461" t="s">
        <v>2573</v>
      </c>
      <c r="F174" s="462" t="s">
        <v>2574</v>
      </c>
      <c r="G174" s="463" t="s">
        <v>99</v>
      </c>
      <c r="H174" s="464">
        <v>4</v>
      </c>
      <c r="I174" s="365"/>
      <c r="J174" s="466">
        <f>ROUND(I174*H174,2)</f>
        <v>0</v>
      </c>
      <c r="K174" s="383"/>
      <c r="L174" s="366"/>
      <c r="M174" s="367" t="s">
        <v>771</v>
      </c>
      <c r="N174" s="368" t="s">
        <v>2877</v>
      </c>
      <c r="O174" s="359">
        <v>0</v>
      </c>
      <c r="P174" s="359">
        <f>O174*H174</f>
        <v>0</v>
      </c>
      <c r="Q174" s="359">
        <v>1.9E-3</v>
      </c>
      <c r="R174" s="359">
        <f>Q174*H174</f>
        <v>7.6E-3</v>
      </c>
      <c r="S174" s="359">
        <v>0</v>
      </c>
      <c r="T174" s="359">
        <f>S174*H174</f>
        <v>0</v>
      </c>
      <c r="U174" s="382" t="s">
        <v>771</v>
      </c>
      <c r="AR174" s="361" t="s">
        <v>2918</v>
      </c>
      <c r="AT174" s="361" t="s">
        <v>550</v>
      </c>
      <c r="AU174" s="361" t="s">
        <v>47</v>
      </c>
      <c r="AY174" s="284" t="s">
        <v>2874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2222</v>
      </c>
      <c r="BM174" s="361" t="s">
        <v>4744</v>
      </c>
    </row>
    <row r="175" spans="2:65" s="291" customFormat="1" ht="12.75" x14ac:dyDescent="0.2">
      <c r="B175" s="292"/>
      <c r="D175" s="509" t="s">
        <v>3004</v>
      </c>
      <c r="F175" s="510" t="s">
        <v>2574</v>
      </c>
      <c r="I175" s="467"/>
      <c r="L175" s="292"/>
      <c r="M175" s="363"/>
      <c r="U175" s="364"/>
      <c r="AT175" s="284" t="s">
        <v>3004</v>
      </c>
      <c r="AU175" s="284" t="s">
        <v>47</v>
      </c>
    </row>
    <row r="176" spans="2:65" s="291" customFormat="1" ht="16.5" customHeight="1" x14ac:dyDescent="0.2">
      <c r="B176" s="292"/>
      <c r="C176" s="460" t="s">
        <v>4162</v>
      </c>
      <c r="D176" s="460" t="s">
        <v>550</v>
      </c>
      <c r="E176" s="461" t="s">
        <v>2575</v>
      </c>
      <c r="F176" s="462" t="s">
        <v>2576</v>
      </c>
      <c r="G176" s="463" t="s">
        <v>99</v>
      </c>
      <c r="H176" s="464">
        <v>3</v>
      </c>
      <c r="I176" s="365"/>
      <c r="J176" s="466">
        <f>ROUND(I176*H176,2)</f>
        <v>0</v>
      </c>
      <c r="K176" s="383"/>
      <c r="L176" s="366"/>
      <c r="M176" s="367" t="s">
        <v>771</v>
      </c>
      <c r="N176" s="368" t="s">
        <v>2877</v>
      </c>
      <c r="O176" s="359">
        <v>0</v>
      </c>
      <c r="P176" s="359">
        <f>O176*H176</f>
        <v>0</v>
      </c>
      <c r="Q176" s="359">
        <v>8.3000000000000001E-3</v>
      </c>
      <c r="R176" s="359">
        <f>Q176*H176</f>
        <v>2.4899999999999999E-2</v>
      </c>
      <c r="S176" s="359">
        <v>0</v>
      </c>
      <c r="T176" s="359">
        <f>S176*H176</f>
        <v>0</v>
      </c>
      <c r="U176" s="382" t="s">
        <v>771</v>
      </c>
      <c r="AR176" s="361" t="s">
        <v>2918</v>
      </c>
      <c r="AT176" s="361" t="s">
        <v>550</v>
      </c>
      <c r="AU176" s="361" t="s">
        <v>47</v>
      </c>
      <c r="AY176" s="284" t="s">
        <v>2874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2222</v>
      </c>
      <c r="BM176" s="361" t="s">
        <v>4745</v>
      </c>
    </row>
    <row r="177" spans="2:65" s="291" customFormat="1" ht="12.75" x14ac:dyDescent="0.2">
      <c r="B177" s="292"/>
      <c r="D177" s="509" t="s">
        <v>3004</v>
      </c>
      <c r="F177" s="510" t="s">
        <v>2576</v>
      </c>
      <c r="I177" s="467"/>
      <c r="L177" s="292"/>
      <c r="M177" s="363"/>
      <c r="U177" s="364"/>
      <c r="AT177" s="284" t="s">
        <v>3004</v>
      </c>
      <c r="AU177" s="284" t="s">
        <v>47</v>
      </c>
    </row>
    <row r="178" spans="2:65" s="291" customFormat="1" ht="24.4" customHeight="1" x14ac:dyDescent="0.2">
      <c r="B178" s="292"/>
      <c r="C178" s="453" t="s">
        <v>3760</v>
      </c>
      <c r="D178" s="453" t="s">
        <v>516</v>
      </c>
      <c r="E178" s="454" t="s">
        <v>2577</v>
      </c>
      <c r="F178" s="455" t="s">
        <v>2578</v>
      </c>
      <c r="G178" s="456" t="s">
        <v>99</v>
      </c>
      <c r="H178" s="457">
        <v>14</v>
      </c>
      <c r="I178" s="356"/>
      <c r="J178" s="465">
        <f>ROUND(I178*H178,2)</f>
        <v>0</v>
      </c>
      <c r="K178" s="381"/>
      <c r="L178" s="292"/>
      <c r="M178" s="357" t="s">
        <v>771</v>
      </c>
      <c r="N178" s="358" t="s">
        <v>2877</v>
      </c>
      <c r="O178" s="359">
        <v>1.861</v>
      </c>
      <c r="P178" s="359">
        <f>O178*H178</f>
        <v>26.053999999999998</v>
      </c>
      <c r="Q178" s="359">
        <v>0</v>
      </c>
      <c r="R178" s="359">
        <f>Q178*H178</f>
        <v>0</v>
      </c>
      <c r="S178" s="359">
        <v>0</v>
      </c>
      <c r="T178" s="359">
        <f>S178*H178</f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2222</v>
      </c>
      <c r="BM178" s="361" t="s">
        <v>4746</v>
      </c>
    </row>
    <row r="179" spans="2:65" s="291" customFormat="1" ht="19.5" x14ac:dyDescent="0.2">
      <c r="B179" s="292"/>
      <c r="D179" s="509" t="s">
        <v>3004</v>
      </c>
      <c r="F179" s="510" t="s">
        <v>4747</v>
      </c>
      <c r="I179" s="467"/>
      <c r="L179" s="292"/>
      <c r="M179" s="363"/>
      <c r="U179" s="364"/>
      <c r="AT179" s="284" t="s">
        <v>3004</v>
      </c>
      <c r="AU179" s="284" t="s">
        <v>47</v>
      </c>
    </row>
    <row r="180" spans="2:65" s="291" customFormat="1" ht="12.75" x14ac:dyDescent="0.2">
      <c r="B180" s="292"/>
      <c r="D180" s="458" t="s">
        <v>3704</v>
      </c>
      <c r="F180" s="459" t="s">
        <v>4748</v>
      </c>
      <c r="I180" s="467"/>
      <c r="L180" s="292"/>
      <c r="M180" s="363"/>
      <c r="U180" s="364"/>
      <c r="AT180" s="284" t="s">
        <v>3704</v>
      </c>
      <c r="AU180" s="284" t="s">
        <v>47</v>
      </c>
    </row>
    <row r="181" spans="2:65" s="291" customFormat="1" ht="16.5" customHeight="1" x14ac:dyDescent="0.2">
      <c r="B181" s="292"/>
      <c r="C181" s="460" t="s">
        <v>3762</v>
      </c>
      <c r="D181" s="460" t="s">
        <v>550</v>
      </c>
      <c r="E181" s="461" t="s">
        <v>2579</v>
      </c>
      <c r="F181" s="462" t="s">
        <v>2580</v>
      </c>
      <c r="G181" s="463" t="s">
        <v>771</v>
      </c>
      <c r="H181" s="464">
        <v>14</v>
      </c>
      <c r="I181" s="365"/>
      <c r="J181" s="466">
        <f>ROUND(I181*H181,2)</f>
        <v>0</v>
      </c>
      <c r="K181" s="383"/>
      <c r="L181" s="366"/>
      <c r="M181" s="367" t="s">
        <v>771</v>
      </c>
      <c r="N181" s="368" t="s">
        <v>2877</v>
      </c>
      <c r="O181" s="359">
        <v>0</v>
      </c>
      <c r="P181" s="359">
        <f>O181*H181</f>
        <v>0</v>
      </c>
      <c r="Q181" s="359">
        <v>0</v>
      </c>
      <c r="R181" s="359">
        <f>Q181*H181</f>
        <v>0</v>
      </c>
      <c r="S181" s="359">
        <v>0</v>
      </c>
      <c r="T181" s="359">
        <f>S181*H181</f>
        <v>0</v>
      </c>
      <c r="U181" s="382" t="s">
        <v>771</v>
      </c>
      <c r="AR181" s="361" t="s">
        <v>2918</v>
      </c>
      <c r="AT181" s="361" t="s">
        <v>550</v>
      </c>
      <c r="AU181" s="361" t="s">
        <v>47</v>
      </c>
      <c r="AY181" s="284" t="s">
        <v>2874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2222</v>
      </c>
      <c r="BM181" s="361" t="s">
        <v>4749</v>
      </c>
    </row>
    <row r="182" spans="2:65" s="291" customFormat="1" ht="12.75" x14ac:dyDescent="0.2">
      <c r="B182" s="292"/>
      <c r="D182" s="509" t="s">
        <v>3004</v>
      </c>
      <c r="F182" s="510" t="s">
        <v>2580</v>
      </c>
      <c r="I182" s="467"/>
      <c r="L182" s="292"/>
      <c r="M182" s="363"/>
      <c r="U182" s="364"/>
      <c r="AT182" s="284" t="s">
        <v>3004</v>
      </c>
      <c r="AU182" s="284" t="s">
        <v>47</v>
      </c>
    </row>
    <row r="183" spans="2:65" s="291" customFormat="1" ht="24.4" customHeight="1" x14ac:dyDescent="0.2">
      <c r="B183" s="292"/>
      <c r="C183" s="453" t="s">
        <v>3976</v>
      </c>
      <c r="D183" s="453" t="s">
        <v>516</v>
      </c>
      <c r="E183" s="454" t="s">
        <v>2581</v>
      </c>
      <c r="F183" s="455" t="s">
        <v>2582</v>
      </c>
      <c r="G183" s="456" t="s">
        <v>99</v>
      </c>
      <c r="H183" s="457">
        <v>1</v>
      </c>
      <c r="I183" s="356"/>
      <c r="J183" s="465">
        <f>ROUND(I183*H183,2)</f>
        <v>0</v>
      </c>
      <c r="K183" s="381"/>
      <c r="L183" s="292"/>
      <c r="M183" s="357" t="s">
        <v>771</v>
      </c>
      <c r="N183" s="358" t="s">
        <v>2877</v>
      </c>
      <c r="O183" s="359">
        <v>0.76100000000000001</v>
      </c>
      <c r="P183" s="359">
        <f>O183*H183</f>
        <v>0.76100000000000001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2222</v>
      </c>
      <c r="BM183" s="361" t="s">
        <v>4750</v>
      </c>
    </row>
    <row r="184" spans="2:65" s="291" customFormat="1" ht="19.5" x14ac:dyDescent="0.2">
      <c r="B184" s="292"/>
      <c r="D184" s="509" t="s">
        <v>3004</v>
      </c>
      <c r="F184" s="510" t="s">
        <v>4751</v>
      </c>
      <c r="I184" s="467"/>
      <c r="L184" s="292"/>
      <c r="M184" s="363"/>
      <c r="U184" s="364"/>
      <c r="AT184" s="284" t="s">
        <v>3004</v>
      </c>
      <c r="AU184" s="284" t="s">
        <v>47</v>
      </c>
    </row>
    <row r="185" spans="2:65" s="291" customFormat="1" ht="12.75" x14ac:dyDescent="0.2">
      <c r="B185" s="292"/>
      <c r="D185" s="458" t="s">
        <v>3704</v>
      </c>
      <c r="F185" s="459" t="s">
        <v>4752</v>
      </c>
      <c r="I185" s="467"/>
      <c r="L185" s="292"/>
      <c r="M185" s="363"/>
      <c r="U185" s="364"/>
      <c r="AT185" s="284" t="s">
        <v>3704</v>
      </c>
      <c r="AU185" s="284" t="s">
        <v>47</v>
      </c>
    </row>
    <row r="186" spans="2:65" s="291" customFormat="1" ht="16.5" customHeight="1" x14ac:dyDescent="0.2">
      <c r="B186" s="292"/>
      <c r="C186" s="460" t="s">
        <v>3978</v>
      </c>
      <c r="D186" s="460" t="s">
        <v>550</v>
      </c>
      <c r="E186" s="461" t="s">
        <v>2583</v>
      </c>
      <c r="F186" s="462" t="s">
        <v>2584</v>
      </c>
      <c r="G186" s="463" t="s">
        <v>99</v>
      </c>
      <c r="H186" s="464">
        <v>1</v>
      </c>
      <c r="I186" s="365"/>
      <c r="J186" s="466">
        <f>ROUND(I186*H186,2)</f>
        <v>0</v>
      </c>
      <c r="K186" s="383"/>
      <c r="L186" s="366"/>
      <c r="M186" s="367" t="s">
        <v>771</v>
      </c>
      <c r="N186" s="368" t="s">
        <v>2877</v>
      </c>
      <c r="O186" s="359">
        <v>0</v>
      </c>
      <c r="P186" s="359">
        <f>O186*H186</f>
        <v>0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2918</v>
      </c>
      <c r="AT186" s="361" t="s">
        <v>550</v>
      </c>
      <c r="AU186" s="361" t="s">
        <v>47</v>
      </c>
      <c r="AY186" s="284" t="s">
        <v>2874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2222</v>
      </c>
      <c r="BM186" s="361" t="s">
        <v>4753</v>
      </c>
    </row>
    <row r="187" spans="2:65" s="291" customFormat="1" ht="12.75" x14ac:dyDescent="0.2">
      <c r="B187" s="292"/>
      <c r="D187" s="509" t="s">
        <v>3004</v>
      </c>
      <c r="F187" s="510" t="s">
        <v>2584</v>
      </c>
      <c r="I187" s="467"/>
      <c r="L187" s="292"/>
      <c r="M187" s="363"/>
      <c r="U187" s="364"/>
      <c r="AT187" s="284" t="s">
        <v>3004</v>
      </c>
      <c r="AU187" s="284" t="s">
        <v>47</v>
      </c>
    </row>
    <row r="188" spans="2:65" s="291" customFormat="1" ht="24.4" customHeight="1" x14ac:dyDescent="0.2">
      <c r="B188" s="292"/>
      <c r="C188" s="453" t="s">
        <v>4168</v>
      </c>
      <c r="D188" s="453" t="s">
        <v>516</v>
      </c>
      <c r="E188" s="454" t="s">
        <v>1023</v>
      </c>
      <c r="F188" s="455" t="s">
        <v>2585</v>
      </c>
      <c r="G188" s="456" t="s">
        <v>99</v>
      </c>
      <c r="H188" s="457">
        <v>2</v>
      </c>
      <c r="I188" s="356"/>
      <c r="J188" s="465">
        <f>ROUND(I188*H188,2)</f>
        <v>0</v>
      </c>
      <c r="K188" s="381"/>
      <c r="L188" s="292"/>
      <c r="M188" s="357" t="s">
        <v>771</v>
      </c>
      <c r="N188" s="358" t="s">
        <v>2877</v>
      </c>
      <c r="O188" s="359">
        <v>0.84599999999999997</v>
      </c>
      <c r="P188" s="359">
        <f>O188*H188</f>
        <v>1.6919999999999999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2222</v>
      </c>
      <c r="AT188" s="361" t="s">
        <v>516</v>
      </c>
      <c r="AU188" s="361" t="s">
        <v>47</v>
      </c>
      <c r="AY188" s="284" t="s">
        <v>2874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2222</v>
      </c>
      <c r="BM188" s="361" t="s">
        <v>4754</v>
      </c>
    </row>
    <row r="189" spans="2:65" s="291" customFormat="1" ht="19.5" x14ac:dyDescent="0.2">
      <c r="B189" s="292"/>
      <c r="D189" s="509" t="s">
        <v>3004</v>
      </c>
      <c r="F189" s="510" t="s">
        <v>1024</v>
      </c>
      <c r="I189" s="467"/>
      <c r="L189" s="292"/>
      <c r="M189" s="363"/>
      <c r="U189" s="364"/>
      <c r="AT189" s="284" t="s">
        <v>3004</v>
      </c>
      <c r="AU189" s="284" t="s">
        <v>47</v>
      </c>
    </row>
    <row r="190" spans="2:65" s="291" customFormat="1" ht="12.75" x14ac:dyDescent="0.2">
      <c r="B190" s="292"/>
      <c r="D190" s="458" t="s">
        <v>3704</v>
      </c>
      <c r="F190" s="459" t="s">
        <v>4044</v>
      </c>
      <c r="I190" s="467"/>
      <c r="L190" s="292"/>
      <c r="M190" s="363"/>
      <c r="U190" s="364"/>
      <c r="AT190" s="284" t="s">
        <v>3704</v>
      </c>
      <c r="AU190" s="284" t="s">
        <v>47</v>
      </c>
    </row>
    <row r="191" spans="2:65" s="291" customFormat="1" ht="16.5" customHeight="1" x14ac:dyDescent="0.2">
      <c r="B191" s="292"/>
      <c r="C191" s="460" t="s">
        <v>4170</v>
      </c>
      <c r="D191" s="460" t="s">
        <v>550</v>
      </c>
      <c r="E191" s="461" t="s">
        <v>1025</v>
      </c>
      <c r="F191" s="462" t="s">
        <v>2586</v>
      </c>
      <c r="G191" s="463" t="s">
        <v>99</v>
      </c>
      <c r="H191" s="464">
        <v>2</v>
      </c>
      <c r="I191" s="365"/>
      <c r="J191" s="466">
        <f>ROUND(I191*H191,2)</f>
        <v>0</v>
      </c>
      <c r="K191" s="383"/>
      <c r="L191" s="366"/>
      <c r="M191" s="367" t="s">
        <v>771</v>
      </c>
      <c r="N191" s="368" t="s">
        <v>2877</v>
      </c>
      <c r="O191" s="359">
        <v>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2918</v>
      </c>
      <c r="AT191" s="361" t="s">
        <v>550</v>
      </c>
      <c r="AU191" s="361" t="s">
        <v>47</v>
      </c>
      <c r="AY191" s="284" t="s">
        <v>2874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2222</v>
      </c>
      <c r="BM191" s="361" t="s">
        <v>4755</v>
      </c>
    </row>
    <row r="192" spans="2:65" s="291" customFormat="1" ht="12.75" x14ac:dyDescent="0.2">
      <c r="B192" s="292"/>
      <c r="D192" s="509" t="s">
        <v>3004</v>
      </c>
      <c r="F192" s="510" t="s">
        <v>2586</v>
      </c>
      <c r="I192" s="467"/>
      <c r="L192" s="292"/>
      <c r="M192" s="363"/>
      <c r="U192" s="364"/>
      <c r="AT192" s="284" t="s">
        <v>3004</v>
      </c>
      <c r="AU192" s="284" t="s">
        <v>47</v>
      </c>
    </row>
    <row r="193" spans="2:65" s="291" customFormat="1" ht="33" customHeight="1" x14ac:dyDescent="0.2">
      <c r="B193" s="292"/>
      <c r="C193" s="453" t="s">
        <v>4007</v>
      </c>
      <c r="D193" s="453" t="s">
        <v>516</v>
      </c>
      <c r="E193" s="454" t="s">
        <v>1031</v>
      </c>
      <c r="F193" s="455" t="s">
        <v>2587</v>
      </c>
      <c r="G193" s="456" t="s">
        <v>223</v>
      </c>
      <c r="H193" s="457">
        <v>2</v>
      </c>
      <c r="I193" s="356"/>
      <c r="J193" s="465">
        <f>ROUND(I193*H193,2)</f>
        <v>0</v>
      </c>
      <c r="K193" s="381"/>
      <c r="L193" s="292"/>
      <c r="M193" s="357" t="s">
        <v>771</v>
      </c>
      <c r="N193" s="358" t="s">
        <v>2877</v>
      </c>
      <c r="O193" s="359">
        <v>1.133</v>
      </c>
      <c r="P193" s="359">
        <f>O193*H193</f>
        <v>2.266</v>
      </c>
      <c r="Q193" s="359">
        <v>1.336E-2</v>
      </c>
      <c r="R193" s="359">
        <f>Q193*H193</f>
        <v>2.6720000000000001E-2</v>
      </c>
      <c r="S193" s="359">
        <v>0</v>
      </c>
      <c r="T193" s="359">
        <f>S193*H193</f>
        <v>0</v>
      </c>
      <c r="U193" s="382" t="s">
        <v>771</v>
      </c>
      <c r="AR193" s="361" t="s">
        <v>2222</v>
      </c>
      <c r="AT193" s="361" t="s">
        <v>516</v>
      </c>
      <c r="AU193" s="361" t="s">
        <v>47</v>
      </c>
      <c r="AY193" s="284" t="s">
        <v>2874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2222</v>
      </c>
      <c r="BM193" s="361" t="s">
        <v>4756</v>
      </c>
    </row>
    <row r="194" spans="2:65" s="291" customFormat="1" ht="19.5" x14ac:dyDescent="0.2">
      <c r="B194" s="292"/>
      <c r="D194" s="509" t="s">
        <v>3004</v>
      </c>
      <c r="F194" s="510" t="s">
        <v>1032</v>
      </c>
      <c r="I194" s="467"/>
      <c r="L194" s="292"/>
      <c r="M194" s="363"/>
      <c r="U194" s="364"/>
      <c r="AT194" s="284" t="s">
        <v>3004</v>
      </c>
      <c r="AU194" s="284" t="s">
        <v>47</v>
      </c>
    </row>
    <row r="195" spans="2:65" s="291" customFormat="1" ht="12.75" x14ac:dyDescent="0.2">
      <c r="B195" s="292"/>
      <c r="D195" s="458" t="s">
        <v>3704</v>
      </c>
      <c r="F195" s="459" t="s">
        <v>4757</v>
      </c>
      <c r="I195" s="467"/>
      <c r="L195" s="292"/>
      <c r="M195" s="363"/>
      <c r="U195" s="364"/>
      <c r="AT195" s="284" t="s">
        <v>3704</v>
      </c>
      <c r="AU195" s="284" t="s">
        <v>47</v>
      </c>
    </row>
    <row r="196" spans="2:65" s="291" customFormat="1" ht="33" customHeight="1" x14ac:dyDescent="0.2">
      <c r="B196" s="292"/>
      <c r="C196" s="453" t="s">
        <v>3764</v>
      </c>
      <c r="D196" s="453" t="s">
        <v>516</v>
      </c>
      <c r="E196" s="454" t="s">
        <v>1033</v>
      </c>
      <c r="F196" s="455" t="s">
        <v>2588</v>
      </c>
      <c r="G196" s="456" t="s">
        <v>223</v>
      </c>
      <c r="H196" s="457">
        <v>98</v>
      </c>
      <c r="I196" s="356"/>
      <c r="J196" s="465">
        <f>ROUND(I196*H196,2)</f>
        <v>0</v>
      </c>
      <c r="K196" s="381"/>
      <c r="L196" s="292"/>
      <c r="M196" s="357" t="s">
        <v>771</v>
      </c>
      <c r="N196" s="358" t="s">
        <v>2877</v>
      </c>
      <c r="O196" s="359">
        <v>1.74</v>
      </c>
      <c r="P196" s="359">
        <f>O196*H196</f>
        <v>170.52</v>
      </c>
      <c r="Q196" s="359">
        <v>1.8419999999999999E-2</v>
      </c>
      <c r="R196" s="359">
        <f>Q196*H196</f>
        <v>1.8051599999999999</v>
      </c>
      <c r="S196" s="359">
        <v>0</v>
      </c>
      <c r="T196" s="359">
        <f>S196*H196</f>
        <v>0</v>
      </c>
      <c r="U196" s="382" t="s">
        <v>771</v>
      </c>
      <c r="AR196" s="361" t="s">
        <v>2222</v>
      </c>
      <c r="AT196" s="361" t="s">
        <v>516</v>
      </c>
      <c r="AU196" s="361" t="s">
        <v>47</v>
      </c>
      <c r="AY196" s="284" t="s">
        <v>2874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2222</v>
      </c>
      <c r="BM196" s="361" t="s">
        <v>4758</v>
      </c>
    </row>
    <row r="197" spans="2:65" s="291" customFormat="1" ht="19.5" x14ac:dyDescent="0.2">
      <c r="B197" s="292"/>
      <c r="D197" s="509" t="s">
        <v>3004</v>
      </c>
      <c r="F197" s="510" t="s">
        <v>1034</v>
      </c>
      <c r="I197" s="467"/>
      <c r="L197" s="292"/>
      <c r="M197" s="363"/>
      <c r="U197" s="364"/>
      <c r="AT197" s="284" t="s">
        <v>3004</v>
      </c>
      <c r="AU197" s="284" t="s">
        <v>47</v>
      </c>
    </row>
    <row r="198" spans="2:65" s="291" customFormat="1" ht="12.75" x14ac:dyDescent="0.2">
      <c r="B198" s="292"/>
      <c r="D198" s="458" t="s">
        <v>3704</v>
      </c>
      <c r="F198" s="459" t="s">
        <v>4759</v>
      </c>
      <c r="I198" s="467"/>
      <c r="L198" s="292"/>
      <c r="M198" s="363"/>
      <c r="U198" s="364"/>
      <c r="AT198" s="284" t="s">
        <v>3704</v>
      </c>
      <c r="AU198" s="284" t="s">
        <v>47</v>
      </c>
    </row>
    <row r="199" spans="2:65" s="291" customFormat="1" ht="33" customHeight="1" x14ac:dyDescent="0.2">
      <c r="B199" s="292"/>
      <c r="C199" s="453" t="s">
        <v>3766</v>
      </c>
      <c r="D199" s="453" t="s">
        <v>516</v>
      </c>
      <c r="E199" s="454" t="s">
        <v>2589</v>
      </c>
      <c r="F199" s="455" t="s">
        <v>2590</v>
      </c>
      <c r="G199" s="456" t="s">
        <v>223</v>
      </c>
      <c r="H199" s="457">
        <v>1</v>
      </c>
      <c r="I199" s="356"/>
      <c r="J199" s="465">
        <f>ROUND(I199*H199,2)</f>
        <v>0</v>
      </c>
      <c r="K199" s="381"/>
      <c r="L199" s="292"/>
      <c r="M199" s="357" t="s">
        <v>771</v>
      </c>
      <c r="N199" s="358" t="s">
        <v>2877</v>
      </c>
      <c r="O199" s="359">
        <v>2.3039999999999998</v>
      </c>
      <c r="P199" s="359">
        <f>O199*H199</f>
        <v>2.3039999999999998</v>
      </c>
      <c r="Q199" s="359">
        <v>2.6689999999999998E-2</v>
      </c>
      <c r="R199" s="359">
        <f>Q199*H199</f>
        <v>2.6689999999999998E-2</v>
      </c>
      <c r="S199" s="359">
        <v>0</v>
      </c>
      <c r="T199" s="359">
        <f>S199*H199</f>
        <v>0</v>
      </c>
      <c r="U199" s="382" t="s">
        <v>771</v>
      </c>
      <c r="AR199" s="361" t="s">
        <v>2222</v>
      </c>
      <c r="AT199" s="361" t="s">
        <v>516</v>
      </c>
      <c r="AU199" s="361" t="s">
        <v>47</v>
      </c>
      <c r="AY199" s="284" t="s">
        <v>2874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2222</v>
      </c>
      <c r="BM199" s="361" t="s">
        <v>4760</v>
      </c>
    </row>
    <row r="200" spans="2:65" s="291" customFormat="1" ht="19.5" x14ac:dyDescent="0.2">
      <c r="B200" s="292"/>
      <c r="D200" s="509" t="s">
        <v>3004</v>
      </c>
      <c r="F200" s="510" t="s">
        <v>4761</v>
      </c>
      <c r="I200" s="467"/>
      <c r="L200" s="292"/>
      <c r="M200" s="363"/>
      <c r="U200" s="364"/>
      <c r="AT200" s="284" t="s">
        <v>3004</v>
      </c>
      <c r="AU200" s="284" t="s">
        <v>47</v>
      </c>
    </row>
    <row r="201" spans="2:65" s="291" customFormat="1" ht="12.75" x14ac:dyDescent="0.2">
      <c r="B201" s="292"/>
      <c r="D201" s="458" t="s">
        <v>3704</v>
      </c>
      <c r="F201" s="459" t="s">
        <v>4762</v>
      </c>
      <c r="I201" s="467"/>
      <c r="L201" s="292"/>
      <c r="M201" s="363"/>
      <c r="U201" s="364"/>
      <c r="AT201" s="284" t="s">
        <v>3704</v>
      </c>
      <c r="AU201" s="284" t="s">
        <v>47</v>
      </c>
    </row>
    <row r="202" spans="2:65" s="291" customFormat="1" ht="37.9" customHeight="1" x14ac:dyDescent="0.2">
      <c r="B202" s="292"/>
      <c r="C202" s="453" t="s">
        <v>3882</v>
      </c>
      <c r="D202" s="453" t="s">
        <v>516</v>
      </c>
      <c r="E202" s="454" t="s">
        <v>1827</v>
      </c>
      <c r="F202" s="455" t="s">
        <v>1828</v>
      </c>
      <c r="G202" s="456" t="s">
        <v>223</v>
      </c>
      <c r="H202" s="457">
        <v>105</v>
      </c>
      <c r="I202" s="356"/>
      <c r="J202" s="465">
        <f>ROUND(I202*H202,2)</f>
        <v>0</v>
      </c>
      <c r="K202" s="381"/>
      <c r="L202" s="292"/>
      <c r="M202" s="357" t="s">
        <v>771</v>
      </c>
      <c r="N202" s="358" t="s">
        <v>2877</v>
      </c>
      <c r="O202" s="359">
        <v>0.52300000000000002</v>
      </c>
      <c r="P202" s="359">
        <f>O202*H202</f>
        <v>54.914999999999999</v>
      </c>
      <c r="Q202" s="359">
        <v>3.4399999999999999E-3</v>
      </c>
      <c r="R202" s="359">
        <f>Q202*H202</f>
        <v>0.36119999999999997</v>
      </c>
      <c r="S202" s="359">
        <v>0</v>
      </c>
      <c r="T202" s="359">
        <f>S202*H202</f>
        <v>0</v>
      </c>
      <c r="U202" s="382" t="s">
        <v>771</v>
      </c>
      <c r="AR202" s="361" t="s">
        <v>2222</v>
      </c>
      <c r="AT202" s="361" t="s">
        <v>516</v>
      </c>
      <c r="AU202" s="361" t="s">
        <v>47</v>
      </c>
      <c r="AY202" s="284" t="s">
        <v>2874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2222</v>
      </c>
      <c r="BM202" s="361" t="s">
        <v>4763</v>
      </c>
    </row>
    <row r="203" spans="2:65" s="291" customFormat="1" ht="19.5" x14ac:dyDescent="0.2">
      <c r="B203" s="292"/>
      <c r="D203" s="509" t="s">
        <v>3004</v>
      </c>
      <c r="F203" s="510" t="s">
        <v>4340</v>
      </c>
      <c r="I203" s="467"/>
      <c r="L203" s="292"/>
      <c r="M203" s="363"/>
      <c r="U203" s="364"/>
      <c r="AT203" s="284" t="s">
        <v>3004</v>
      </c>
      <c r="AU203" s="284" t="s">
        <v>47</v>
      </c>
    </row>
    <row r="204" spans="2:65" s="291" customFormat="1" ht="12.75" x14ac:dyDescent="0.2">
      <c r="B204" s="292"/>
      <c r="D204" s="458" t="s">
        <v>3704</v>
      </c>
      <c r="F204" s="459" t="s">
        <v>4341</v>
      </c>
      <c r="I204" s="467"/>
      <c r="L204" s="292"/>
      <c r="M204" s="363"/>
      <c r="U204" s="364"/>
      <c r="AT204" s="284" t="s">
        <v>3704</v>
      </c>
      <c r="AU204" s="284" t="s">
        <v>47</v>
      </c>
    </row>
    <row r="205" spans="2:65" s="291" customFormat="1" ht="37.9" customHeight="1" x14ac:dyDescent="0.2">
      <c r="B205" s="292"/>
      <c r="C205" s="453" t="s">
        <v>3885</v>
      </c>
      <c r="D205" s="453" t="s">
        <v>516</v>
      </c>
      <c r="E205" s="454" t="s">
        <v>1829</v>
      </c>
      <c r="F205" s="455" t="s">
        <v>1830</v>
      </c>
      <c r="G205" s="456" t="s">
        <v>223</v>
      </c>
      <c r="H205" s="457">
        <v>4</v>
      </c>
      <c r="I205" s="356"/>
      <c r="J205" s="465">
        <f>ROUND(I205*H205,2)</f>
        <v>0</v>
      </c>
      <c r="K205" s="381"/>
      <c r="L205" s="292"/>
      <c r="M205" s="357" t="s">
        <v>771</v>
      </c>
      <c r="N205" s="358" t="s">
        <v>2877</v>
      </c>
      <c r="O205" s="359">
        <v>0.76300000000000001</v>
      </c>
      <c r="P205" s="359">
        <f>O205*H205</f>
        <v>3.052</v>
      </c>
      <c r="Q205" s="359">
        <v>5.2199999999999998E-3</v>
      </c>
      <c r="R205" s="359">
        <f>Q205*H205</f>
        <v>2.0879999999999999E-2</v>
      </c>
      <c r="S205" s="359">
        <v>0</v>
      </c>
      <c r="T205" s="359">
        <f>S205*H205</f>
        <v>0</v>
      </c>
      <c r="U205" s="382" t="s">
        <v>771</v>
      </c>
      <c r="AR205" s="361" t="s">
        <v>2222</v>
      </c>
      <c r="AT205" s="361" t="s">
        <v>516</v>
      </c>
      <c r="AU205" s="361" t="s">
        <v>47</v>
      </c>
      <c r="AY205" s="284" t="s">
        <v>2874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2222</v>
      </c>
      <c r="BM205" s="361" t="s">
        <v>4764</v>
      </c>
    </row>
    <row r="206" spans="2:65" s="291" customFormat="1" ht="19.5" x14ac:dyDescent="0.2">
      <c r="B206" s="292"/>
      <c r="D206" s="509" t="s">
        <v>3004</v>
      </c>
      <c r="F206" s="510" t="s">
        <v>4343</v>
      </c>
      <c r="I206" s="467"/>
      <c r="L206" s="292"/>
      <c r="M206" s="363"/>
      <c r="U206" s="364"/>
      <c r="AT206" s="284" t="s">
        <v>3004</v>
      </c>
      <c r="AU206" s="284" t="s">
        <v>47</v>
      </c>
    </row>
    <row r="207" spans="2:65" s="291" customFormat="1" ht="12.75" x14ac:dyDescent="0.2">
      <c r="B207" s="292"/>
      <c r="D207" s="458" t="s">
        <v>3704</v>
      </c>
      <c r="F207" s="459" t="s">
        <v>4344</v>
      </c>
      <c r="I207" s="467"/>
      <c r="L207" s="292"/>
      <c r="M207" s="363"/>
      <c r="U207" s="364"/>
      <c r="AT207" s="284" t="s">
        <v>3704</v>
      </c>
      <c r="AU207" s="284" t="s">
        <v>47</v>
      </c>
    </row>
    <row r="208" spans="2:65" s="291" customFormat="1" ht="37.9" customHeight="1" x14ac:dyDescent="0.2">
      <c r="B208" s="292"/>
      <c r="C208" s="453" t="s">
        <v>3964</v>
      </c>
      <c r="D208" s="453" t="s">
        <v>516</v>
      </c>
      <c r="E208" s="454" t="s">
        <v>1831</v>
      </c>
      <c r="F208" s="455" t="s">
        <v>1832</v>
      </c>
      <c r="G208" s="456" t="s">
        <v>223</v>
      </c>
      <c r="H208" s="457">
        <v>5</v>
      </c>
      <c r="I208" s="356"/>
      <c r="J208" s="465">
        <f>ROUND(I208*H208,2)</f>
        <v>0</v>
      </c>
      <c r="K208" s="381"/>
      <c r="L208" s="292"/>
      <c r="M208" s="357" t="s">
        <v>771</v>
      </c>
      <c r="N208" s="358" t="s">
        <v>2877</v>
      </c>
      <c r="O208" s="359">
        <v>0.997</v>
      </c>
      <c r="P208" s="359">
        <f>O208*H208</f>
        <v>4.9850000000000003</v>
      </c>
      <c r="Q208" s="359">
        <v>8.1700000000000002E-3</v>
      </c>
      <c r="R208" s="359">
        <f>Q208*H208</f>
        <v>4.0849999999999997E-2</v>
      </c>
      <c r="S208" s="359">
        <v>0</v>
      </c>
      <c r="T208" s="359">
        <f>S208*H208</f>
        <v>0</v>
      </c>
      <c r="U208" s="382" t="s">
        <v>771</v>
      </c>
      <c r="AR208" s="361" t="s">
        <v>2222</v>
      </c>
      <c r="AT208" s="361" t="s">
        <v>516</v>
      </c>
      <c r="AU208" s="361" t="s">
        <v>47</v>
      </c>
      <c r="AY208" s="284" t="s">
        <v>2874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2222</v>
      </c>
      <c r="BM208" s="361" t="s">
        <v>4765</v>
      </c>
    </row>
    <row r="209" spans="2:65" s="291" customFormat="1" ht="19.5" x14ac:dyDescent="0.2">
      <c r="B209" s="292"/>
      <c r="D209" s="509" t="s">
        <v>3004</v>
      </c>
      <c r="F209" s="510" t="s">
        <v>4346</v>
      </c>
      <c r="I209" s="467"/>
      <c r="L209" s="292"/>
      <c r="M209" s="363"/>
      <c r="U209" s="364"/>
      <c r="AT209" s="284" t="s">
        <v>3004</v>
      </c>
      <c r="AU209" s="284" t="s">
        <v>47</v>
      </c>
    </row>
    <row r="210" spans="2:65" s="291" customFormat="1" ht="12.75" x14ac:dyDescent="0.2">
      <c r="B210" s="292"/>
      <c r="D210" s="458" t="s">
        <v>3704</v>
      </c>
      <c r="F210" s="459" t="s">
        <v>4347</v>
      </c>
      <c r="I210" s="467"/>
      <c r="L210" s="292"/>
      <c r="M210" s="363"/>
      <c r="U210" s="364"/>
      <c r="AT210" s="284" t="s">
        <v>3704</v>
      </c>
      <c r="AU210" s="284" t="s">
        <v>47</v>
      </c>
    </row>
    <row r="211" spans="2:65" s="291" customFormat="1" ht="33" customHeight="1" x14ac:dyDescent="0.2">
      <c r="B211" s="292"/>
      <c r="C211" s="453" t="s">
        <v>3768</v>
      </c>
      <c r="D211" s="453" t="s">
        <v>516</v>
      </c>
      <c r="E211" s="454" t="s">
        <v>1035</v>
      </c>
      <c r="F211" s="455" t="s">
        <v>2591</v>
      </c>
      <c r="G211" s="456" t="s">
        <v>99</v>
      </c>
      <c r="H211" s="457">
        <v>1</v>
      </c>
      <c r="I211" s="356"/>
      <c r="J211" s="465">
        <f>ROUND(I211*H211,2)</f>
        <v>0</v>
      </c>
      <c r="K211" s="381"/>
      <c r="L211" s="292"/>
      <c r="M211" s="357" t="s">
        <v>771</v>
      </c>
      <c r="N211" s="358" t="s">
        <v>2877</v>
      </c>
      <c r="O211" s="359">
        <v>0.78900000000000003</v>
      </c>
      <c r="P211" s="359">
        <f>O211*H211</f>
        <v>0.78900000000000003</v>
      </c>
      <c r="Q211" s="359">
        <v>0</v>
      </c>
      <c r="R211" s="359">
        <f>Q211*H211</f>
        <v>0</v>
      </c>
      <c r="S211" s="359">
        <v>0</v>
      </c>
      <c r="T211" s="359">
        <f>S211*H211</f>
        <v>0</v>
      </c>
      <c r="U211" s="382" t="s">
        <v>771</v>
      </c>
      <c r="AR211" s="361" t="s">
        <v>2222</v>
      </c>
      <c r="AT211" s="361" t="s">
        <v>516</v>
      </c>
      <c r="AU211" s="361" t="s">
        <v>47</v>
      </c>
      <c r="AY211" s="284" t="s">
        <v>2874</v>
      </c>
      <c r="BE211" s="362">
        <f>IF(N211="základní",J211,0)</f>
        <v>0</v>
      </c>
      <c r="BF211" s="362">
        <f>IF(N211="snížená",J211,0)</f>
        <v>0</v>
      </c>
      <c r="BG211" s="362">
        <f>IF(N211="zákl. přenesená",J211,0)</f>
        <v>0</v>
      </c>
      <c r="BH211" s="362">
        <f>IF(N211="sníž. přenesená",J211,0)</f>
        <v>0</v>
      </c>
      <c r="BI211" s="362">
        <f>IF(N211="nulová",J211,0)</f>
        <v>0</v>
      </c>
      <c r="BJ211" s="284" t="s">
        <v>45</v>
      </c>
      <c r="BK211" s="362">
        <f>ROUND(I211*H211,2)</f>
        <v>0</v>
      </c>
      <c r="BL211" s="284" t="s">
        <v>2222</v>
      </c>
      <c r="BM211" s="361" t="s">
        <v>4766</v>
      </c>
    </row>
    <row r="212" spans="2:65" s="291" customFormat="1" ht="19.5" x14ac:dyDescent="0.2">
      <c r="B212" s="292"/>
      <c r="D212" s="509" t="s">
        <v>3004</v>
      </c>
      <c r="F212" s="510" t="s">
        <v>1036</v>
      </c>
      <c r="I212" s="467"/>
      <c r="L212" s="292"/>
      <c r="M212" s="363"/>
      <c r="U212" s="364"/>
      <c r="AT212" s="284" t="s">
        <v>3004</v>
      </c>
      <c r="AU212" s="284" t="s">
        <v>47</v>
      </c>
    </row>
    <row r="213" spans="2:65" s="291" customFormat="1" ht="12.75" x14ac:dyDescent="0.2">
      <c r="B213" s="292"/>
      <c r="D213" s="458" t="s">
        <v>3704</v>
      </c>
      <c r="F213" s="459" t="s">
        <v>4767</v>
      </c>
      <c r="I213" s="467"/>
      <c r="L213" s="292"/>
      <c r="M213" s="363"/>
      <c r="U213" s="364"/>
      <c r="AT213" s="284" t="s">
        <v>3704</v>
      </c>
      <c r="AU213" s="284" t="s">
        <v>47</v>
      </c>
    </row>
    <row r="214" spans="2:65" s="291" customFormat="1" ht="16.5" customHeight="1" x14ac:dyDescent="0.2">
      <c r="B214" s="292"/>
      <c r="C214" s="460" t="s">
        <v>3987</v>
      </c>
      <c r="D214" s="460" t="s">
        <v>550</v>
      </c>
      <c r="E214" s="461" t="s">
        <v>1037</v>
      </c>
      <c r="F214" s="462" t="s">
        <v>1038</v>
      </c>
      <c r="G214" s="463" t="s">
        <v>99</v>
      </c>
      <c r="H214" s="464">
        <v>1</v>
      </c>
      <c r="I214" s="365"/>
      <c r="J214" s="466">
        <f>ROUND(I214*H214,2)</f>
        <v>0</v>
      </c>
      <c r="K214" s="383"/>
      <c r="L214" s="366"/>
      <c r="M214" s="367" t="s">
        <v>771</v>
      </c>
      <c r="N214" s="368" t="s">
        <v>2877</v>
      </c>
      <c r="O214" s="359">
        <v>0</v>
      </c>
      <c r="P214" s="359">
        <f>O214*H214</f>
        <v>0</v>
      </c>
      <c r="Q214" s="359">
        <v>7.28E-3</v>
      </c>
      <c r="R214" s="359">
        <f>Q214*H214</f>
        <v>7.28E-3</v>
      </c>
      <c r="S214" s="359">
        <v>0</v>
      </c>
      <c r="T214" s="359">
        <f>S214*H214</f>
        <v>0</v>
      </c>
      <c r="U214" s="382" t="s">
        <v>771</v>
      </c>
      <c r="AR214" s="361" t="s">
        <v>2918</v>
      </c>
      <c r="AT214" s="361" t="s">
        <v>550</v>
      </c>
      <c r="AU214" s="361" t="s">
        <v>47</v>
      </c>
      <c r="AY214" s="284" t="s">
        <v>2874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2222</v>
      </c>
      <c r="BM214" s="361" t="s">
        <v>4768</v>
      </c>
    </row>
    <row r="215" spans="2:65" s="291" customFormat="1" ht="12.75" x14ac:dyDescent="0.2">
      <c r="B215" s="292"/>
      <c r="D215" s="509" t="s">
        <v>3004</v>
      </c>
      <c r="F215" s="510" t="s">
        <v>1038</v>
      </c>
      <c r="I215" s="467"/>
      <c r="L215" s="292"/>
      <c r="M215" s="363"/>
      <c r="U215" s="364"/>
      <c r="AT215" s="284" t="s">
        <v>3004</v>
      </c>
      <c r="AU215" s="284" t="s">
        <v>47</v>
      </c>
    </row>
    <row r="216" spans="2:65" s="291" customFormat="1" ht="33" customHeight="1" x14ac:dyDescent="0.2">
      <c r="B216" s="292"/>
      <c r="C216" s="453" t="s">
        <v>3990</v>
      </c>
      <c r="D216" s="453" t="s">
        <v>516</v>
      </c>
      <c r="E216" s="454" t="s">
        <v>1039</v>
      </c>
      <c r="F216" s="455" t="s">
        <v>2592</v>
      </c>
      <c r="G216" s="456" t="s">
        <v>99</v>
      </c>
      <c r="H216" s="457">
        <v>3</v>
      </c>
      <c r="I216" s="356"/>
      <c r="J216" s="465">
        <f>ROUND(I216*H216,2)</f>
        <v>0</v>
      </c>
      <c r="K216" s="381"/>
      <c r="L216" s="292"/>
      <c r="M216" s="357" t="s">
        <v>771</v>
      </c>
      <c r="N216" s="358" t="s">
        <v>2877</v>
      </c>
      <c r="O216" s="359">
        <v>1.0069999999999999</v>
      </c>
      <c r="P216" s="359">
        <f>O216*H216</f>
        <v>3.0209999999999999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2222</v>
      </c>
      <c r="AT216" s="361" t="s">
        <v>516</v>
      </c>
      <c r="AU216" s="361" t="s">
        <v>47</v>
      </c>
      <c r="AY216" s="284" t="s">
        <v>2874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2222</v>
      </c>
      <c r="BM216" s="361" t="s">
        <v>4769</v>
      </c>
    </row>
    <row r="217" spans="2:65" s="291" customFormat="1" ht="19.5" x14ac:dyDescent="0.2">
      <c r="B217" s="292"/>
      <c r="D217" s="509" t="s">
        <v>3004</v>
      </c>
      <c r="F217" s="510" t="s">
        <v>1040</v>
      </c>
      <c r="I217" s="467"/>
      <c r="L217" s="292"/>
      <c r="M217" s="363"/>
      <c r="U217" s="364"/>
      <c r="AT217" s="284" t="s">
        <v>3004</v>
      </c>
      <c r="AU217" s="284" t="s">
        <v>47</v>
      </c>
    </row>
    <row r="218" spans="2:65" s="291" customFormat="1" ht="12.75" x14ac:dyDescent="0.2">
      <c r="B218" s="292"/>
      <c r="D218" s="458" t="s">
        <v>3704</v>
      </c>
      <c r="F218" s="459" t="s">
        <v>4770</v>
      </c>
      <c r="I218" s="467"/>
      <c r="L218" s="292"/>
      <c r="M218" s="363"/>
      <c r="U218" s="364"/>
      <c r="AT218" s="284" t="s">
        <v>3704</v>
      </c>
      <c r="AU218" s="284" t="s">
        <v>47</v>
      </c>
    </row>
    <row r="219" spans="2:65" s="291" customFormat="1" ht="16.5" customHeight="1" x14ac:dyDescent="0.2">
      <c r="B219" s="292"/>
      <c r="C219" s="460" t="s">
        <v>3770</v>
      </c>
      <c r="D219" s="460" t="s">
        <v>550</v>
      </c>
      <c r="E219" s="461" t="s">
        <v>1041</v>
      </c>
      <c r="F219" s="462" t="s">
        <v>1042</v>
      </c>
      <c r="G219" s="463" t="s">
        <v>99</v>
      </c>
      <c r="H219" s="464">
        <v>3</v>
      </c>
      <c r="I219" s="365"/>
      <c r="J219" s="466">
        <f>ROUND(I219*H219,2)</f>
        <v>0</v>
      </c>
      <c r="K219" s="383"/>
      <c r="L219" s="366"/>
      <c r="M219" s="367" t="s">
        <v>771</v>
      </c>
      <c r="N219" s="368" t="s">
        <v>2877</v>
      </c>
      <c r="O219" s="359">
        <v>0</v>
      </c>
      <c r="P219" s="359">
        <f>O219*H219</f>
        <v>0</v>
      </c>
      <c r="Q219" s="359">
        <v>1.2319999999999999E-2</v>
      </c>
      <c r="R219" s="359">
        <f>Q219*H219</f>
        <v>3.696E-2</v>
      </c>
      <c r="S219" s="359">
        <v>0</v>
      </c>
      <c r="T219" s="359">
        <f>S219*H219</f>
        <v>0</v>
      </c>
      <c r="U219" s="382" t="s">
        <v>771</v>
      </c>
      <c r="AR219" s="361" t="s">
        <v>2918</v>
      </c>
      <c r="AT219" s="361" t="s">
        <v>550</v>
      </c>
      <c r="AU219" s="361" t="s">
        <v>47</v>
      </c>
      <c r="AY219" s="284" t="s">
        <v>2874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2222</v>
      </c>
      <c r="BM219" s="361" t="s">
        <v>4771</v>
      </c>
    </row>
    <row r="220" spans="2:65" s="291" customFormat="1" ht="12.75" x14ac:dyDescent="0.2">
      <c r="B220" s="292"/>
      <c r="D220" s="509" t="s">
        <v>3004</v>
      </c>
      <c r="F220" s="510" t="s">
        <v>1042</v>
      </c>
      <c r="I220" s="467"/>
      <c r="L220" s="292"/>
      <c r="M220" s="363"/>
      <c r="U220" s="364"/>
      <c r="AT220" s="284" t="s">
        <v>3004</v>
      </c>
      <c r="AU220" s="284" t="s">
        <v>47</v>
      </c>
    </row>
    <row r="221" spans="2:65" s="291" customFormat="1" ht="33" customHeight="1" x14ac:dyDescent="0.2">
      <c r="B221" s="292"/>
      <c r="C221" s="453" t="s">
        <v>3939</v>
      </c>
      <c r="D221" s="453" t="s">
        <v>516</v>
      </c>
      <c r="E221" s="454" t="s">
        <v>2593</v>
      </c>
      <c r="F221" s="455" t="s">
        <v>2594</v>
      </c>
      <c r="G221" s="456" t="s">
        <v>99</v>
      </c>
      <c r="H221" s="457">
        <v>4</v>
      </c>
      <c r="I221" s="356"/>
      <c r="J221" s="465">
        <f>ROUND(I221*H221,2)</f>
        <v>0</v>
      </c>
      <c r="K221" s="381"/>
      <c r="L221" s="292"/>
      <c r="M221" s="357" t="s">
        <v>771</v>
      </c>
      <c r="N221" s="358" t="s">
        <v>2877</v>
      </c>
      <c r="O221" s="359">
        <v>1.2270000000000001</v>
      </c>
      <c r="P221" s="359">
        <f>O221*H221</f>
        <v>4.9080000000000004</v>
      </c>
      <c r="Q221" s="359">
        <v>0</v>
      </c>
      <c r="R221" s="359">
        <f>Q221*H221</f>
        <v>0</v>
      </c>
      <c r="S221" s="359">
        <v>0</v>
      </c>
      <c r="T221" s="359">
        <f>S221*H221</f>
        <v>0</v>
      </c>
      <c r="U221" s="382" t="s">
        <v>771</v>
      </c>
      <c r="AR221" s="361" t="s">
        <v>2222</v>
      </c>
      <c r="AT221" s="361" t="s">
        <v>516</v>
      </c>
      <c r="AU221" s="361" t="s">
        <v>47</v>
      </c>
      <c r="AY221" s="284" t="s">
        <v>2874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2222</v>
      </c>
      <c r="BM221" s="361" t="s">
        <v>4772</v>
      </c>
    </row>
    <row r="222" spans="2:65" s="291" customFormat="1" ht="19.5" x14ac:dyDescent="0.2">
      <c r="B222" s="292"/>
      <c r="D222" s="509" t="s">
        <v>3004</v>
      </c>
      <c r="F222" s="510" t="s">
        <v>4773</v>
      </c>
      <c r="I222" s="467"/>
      <c r="L222" s="292"/>
      <c r="M222" s="363"/>
      <c r="U222" s="364"/>
      <c r="AT222" s="284" t="s">
        <v>3004</v>
      </c>
      <c r="AU222" s="284" t="s">
        <v>47</v>
      </c>
    </row>
    <row r="223" spans="2:65" s="291" customFormat="1" ht="12.75" x14ac:dyDescent="0.2">
      <c r="B223" s="292"/>
      <c r="D223" s="458" t="s">
        <v>3704</v>
      </c>
      <c r="F223" s="459" t="s">
        <v>4774</v>
      </c>
      <c r="I223" s="467"/>
      <c r="L223" s="292"/>
      <c r="M223" s="363"/>
      <c r="U223" s="364"/>
      <c r="AT223" s="284" t="s">
        <v>3704</v>
      </c>
      <c r="AU223" s="284" t="s">
        <v>47</v>
      </c>
    </row>
    <row r="224" spans="2:65" s="291" customFormat="1" ht="16.5" customHeight="1" x14ac:dyDescent="0.2">
      <c r="B224" s="292"/>
      <c r="C224" s="460" t="s">
        <v>3772</v>
      </c>
      <c r="D224" s="460" t="s">
        <v>550</v>
      </c>
      <c r="E224" s="461" t="s">
        <v>1041</v>
      </c>
      <c r="F224" s="462" t="s">
        <v>1042</v>
      </c>
      <c r="G224" s="463" t="s">
        <v>99</v>
      </c>
      <c r="H224" s="464">
        <v>4</v>
      </c>
      <c r="I224" s="365"/>
      <c r="J224" s="466">
        <f>ROUND(I224*H224,2)</f>
        <v>0</v>
      </c>
      <c r="K224" s="383"/>
      <c r="L224" s="366"/>
      <c r="M224" s="367" t="s">
        <v>771</v>
      </c>
      <c r="N224" s="368" t="s">
        <v>2877</v>
      </c>
      <c r="O224" s="359">
        <v>0</v>
      </c>
      <c r="P224" s="359">
        <f>O224*H224</f>
        <v>0</v>
      </c>
      <c r="Q224" s="359">
        <v>1.2319999999999999E-2</v>
      </c>
      <c r="R224" s="359">
        <f>Q224*H224</f>
        <v>4.9279999999999997E-2</v>
      </c>
      <c r="S224" s="359">
        <v>0</v>
      </c>
      <c r="T224" s="359">
        <f>S224*H224</f>
        <v>0</v>
      </c>
      <c r="U224" s="382" t="s">
        <v>771</v>
      </c>
      <c r="AR224" s="361" t="s">
        <v>2918</v>
      </c>
      <c r="AT224" s="361" t="s">
        <v>550</v>
      </c>
      <c r="AU224" s="361" t="s">
        <v>47</v>
      </c>
      <c r="AY224" s="284" t="s">
        <v>2874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2222</v>
      </c>
      <c r="BM224" s="361" t="s">
        <v>4775</v>
      </c>
    </row>
    <row r="225" spans="2:65" s="291" customFormat="1" ht="12.75" x14ac:dyDescent="0.2">
      <c r="B225" s="292"/>
      <c r="D225" s="509" t="s">
        <v>3004</v>
      </c>
      <c r="F225" s="510" t="s">
        <v>1042</v>
      </c>
      <c r="I225" s="467"/>
      <c r="L225" s="292"/>
      <c r="M225" s="363"/>
      <c r="U225" s="364"/>
      <c r="AT225" s="284" t="s">
        <v>3004</v>
      </c>
      <c r="AU225" s="284" t="s">
        <v>47</v>
      </c>
    </row>
    <row r="226" spans="2:65" s="291" customFormat="1" ht="24.4" customHeight="1" x14ac:dyDescent="0.2">
      <c r="B226" s="292"/>
      <c r="C226" s="453" t="s">
        <v>4041</v>
      </c>
      <c r="D226" s="453" t="s">
        <v>516</v>
      </c>
      <c r="E226" s="454" t="s">
        <v>2595</v>
      </c>
      <c r="F226" s="455" t="s">
        <v>2596</v>
      </c>
      <c r="G226" s="456" t="s">
        <v>99</v>
      </c>
      <c r="H226" s="457">
        <v>13</v>
      </c>
      <c r="I226" s="356"/>
      <c r="J226" s="465">
        <f>ROUND(I226*H226,2)</f>
        <v>0</v>
      </c>
      <c r="K226" s="381"/>
      <c r="L226" s="292"/>
      <c r="M226" s="357" t="s">
        <v>771</v>
      </c>
      <c r="N226" s="358" t="s">
        <v>2877</v>
      </c>
      <c r="O226" s="359">
        <v>0.35099999999999998</v>
      </c>
      <c r="P226" s="359">
        <f>O226*H226</f>
        <v>4.5629999999999997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2222</v>
      </c>
      <c r="AT226" s="361" t="s">
        <v>516</v>
      </c>
      <c r="AU226" s="361" t="s">
        <v>47</v>
      </c>
      <c r="AY226" s="284" t="s">
        <v>2874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2222</v>
      </c>
      <c r="BM226" s="361" t="s">
        <v>4776</v>
      </c>
    </row>
    <row r="227" spans="2:65" s="291" customFormat="1" ht="19.5" x14ac:dyDescent="0.2">
      <c r="B227" s="292"/>
      <c r="D227" s="509" t="s">
        <v>3004</v>
      </c>
      <c r="F227" s="510" t="s">
        <v>4777</v>
      </c>
      <c r="I227" s="467"/>
      <c r="L227" s="292"/>
      <c r="M227" s="363"/>
      <c r="U227" s="364"/>
      <c r="AT227" s="284" t="s">
        <v>3004</v>
      </c>
      <c r="AU227" s="284" t="s">
        <v>47</v>
      </c>
    </row>
    <row r="228" spans="2:65" s="291" customFormat="1" ht="12.75" x14ac:dyDescent="0.2">
      <c r="B228" s="292"/>
      <c r="D228" s="458" t="s">
        <v>3704</v>
      </c>
      <c r="F228" s="459" t="s">
        <v>4778</v>
      </c>
      <c r="I228" s="467"/>
      <c r="L228" s="292"/>
      <c r="M228" s="363"/>
      <c r="U228" s="364"/>
      <c r="AT228" s="284" t="s">
        <v>3704</v>
      </c>
      <c r="AU228" s="284" t="s">
        <v>47</v>
      </c>
    </row>
    <row r="229" spans="2:65" s="291" customFormat="1" ht="16.5" customHeight="1" x14ac:dyDescent="0.2">
      <c r="B229" s="292"/>
      <c r="C229" s="460" t="s">
        <v>3973</v>
      </c>
      <c r="D229" s="460" t="s">
        <v>550</v>
      </c>
      <c r="E229" s="461" t="s">
        <v>2597</v>
      </c>
      <c r="F229" s="462" t="s">
        <v>2598</v>
      </c>
      <c r="G229" s="463" t="s">
        <v>99</v>
      </c>
      <c r="H229" s="464">
        <v>9</v>
      </c>
      <c r="I229" s="365"/>
      <c r="J229" s="466">
        <f>ROUND(I229*H229,2)</f>
        <v>0</v>
      </c>
      <c r="K229" s="383"/>
      <c r="L229" s="366"/>
      <c r="M229" s="367" t="s">
        <v>771</v>
      </c>
      <c r="N229" s="368" t="s">
        <v>2877</v>
      </c>
      <c r="O229" s="359">
        <v>0</v>
      </c>
      <c r="P229" s="359">
        <f>O229*H229</f>
        <v>0</v>
      </c>
      <c r="Q229" s="359">
        <v>5.0000000000000001E-4</v>
      </c>
      <c r="R229" s="359">
        <f>Q229*H229</f>
        <v>4.5000000000000005E-3</v>
      </c>
      <c r="S229" s="359">
        <v>0</v>
      </c>
      <c r="T229" s="359">
        <f>S229*H229</f>
        <v>0</v>
      </c>
      <c r="U229" s="382" t="s">
        <v>771</v>
      </c>
      <c r="AR229" s="361" t="s">
        <v>2918</v>
      </c>
      <c r="AT229" s="361" t="s">
        <v>550</v>
      </c>
      <c r="AU229" s="361" t="s">
        <v>47</v>
      </c>
      <c r="AY229" s="284" t="s">
        <v>2874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2222</v>
      </c>
      <c r="BM229" s="361" t="s">
        <v>4779</v>
      </c>
    </row>
    <row r="230" spans="2:65" s="291" customFormat="1" ht="12.75" x14ac:dyDescent="0.2">
      <c r="B230" s="292"/>
      <c r="D230" s="509" t="s">
        <v>3004</v>
      </c>
      <c r="F230" s="510" t="s">
        <v>2598</v>
      </c>
      <c r="I230" s="467"/>
      <c r="L230" s="292"/>
      <c r="M230" s="363"/>
      <c r="U230" s="364"/>
      <c r="AT230" s="284" t="s">
        <v>3004</v>
      </c>
      <c r="AU230" s="284" t="s">
        <v>47</v>
      </c>
    </row>
    <row r="231" spans="2:65" s="291" customFormat="1" ht="16.5" customHeight="1" x14ac:dyDescent="0.2">
      <c r="B231" s="292"/>
      <c r="C231" s="460" t="s">
        <v>3982</v>
      </c>
      <c r="D231" s="460" t="s">
        <v>550</v>
      </c>
      <c r="E231" s="461" t="s">
        <v>2599</v>
      </c>
      <c r="F231" s="462" t="s">
        <v>2600</v>
      </c>
      <c r="G231" s="463" t="s">
        <v>99</v>
      </c>
      <c r="H231" s="464">
        <v>2</v>
      </c>
      <c r="I231" s="365"/>
      <c r="J231" s="466">
        <f>ROUND(I231*H231,2)</f>
        <v>0</v>
      </c>
      <c r="K231" s="383"/>
      <c r="L231" s="366"/>
      <c r="M231" s="367" t="s">
        <v>771</v>
      </c>
      <c r="N231" s="368" t="s">
        <v>2877</v>
      </c>
      <c r="O231" s="359">
        <v>0</v>
      </c>
      <c r="P231" s="359">
        <f>O231*H231</f>
        <v>0</v>
      </c>
      <c r="Q231" s="359">
        <v>8.0000000000000004E-4</v>
      </c>
      <c r="R231" s="359">
        <f>Q231*H231</f>
        <v>1.6000000000000001E-3</v>
      </c>
      <c r="S231" s="359">
        <v>0</v>
      </c>
      <c r="T231" s="359">
        <f>S231*H231</f>
        <v>0</v>
      </c>
      <c r="U231" s="382" t="s">
        <v>771</v>
      </c>
      <c r="AR231" s="361" t="s">
        <v>2918</v>
      </c>
      <c r="AT231" s="361" t="s">
        <v>550</v>
      </c>
      <c r="AU231" s="361" t="s">
        <v>47</v>
      </c>
      <c r="AY231" s="284" t="s">
        <v>2874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2222</v>
      </c>
      <c r="BM231" s="361" t="s">
        <v>4780</v>
      </c>
    </row>
    <row r="232" spans="2:65" s="291" customFormat="1" ht="12.75" x14ac:dyDescent="0.2">
      <c r="B232" s="292"/>
      <c r="D232" s="509" t="s">
        <v>3004</v>
      </c>
      <c r="F232" s="510" t="s">
        <v>2600</v>
      </c>
      <c r="I232" s="467"/>
      <c r="L232" s="292"/>
      <c r="M232" s="363"/>
      <c r="U232" s="364"/>
      <c r="AT232" s="284" t="s">
        <v>3004</v>
      </c>
      <c r="AU232" s="284" t="s">
        <v>47</v>
      </c>
    </row>
    <row r="233" spans="2:65" s="291" customFormat="1" ht="16.5" customHeight="1" x14ac:dyDescent="0.2">
      <c r="B233" s="292"/>
      <c r="C233" s="460" t="s">
        <v>3970</v>
      </c>
      <c r="D233" s="460" t="s">
        <v>550</v>
      </c>
      <c r="E233" s="461" t="s">
        <v>2601</v>
      </c>
      <c r="F233" s="462" t="s">
        <v>2602</v>
      </c>
      <c r="G233" s="463" t="s">
        <v>99</v>
      </c>
      <c r="H233" s="464">
        <v>2</v>
      </c>
      <c r="I233" s="365"/>
      <c r="J233" s="466">
        <f>ROUND(I233*H233,2)</f>
        <v>0</v>
      </c>
      <c r="K233" s="383"/>
      <c r="L233" s="366"/>
      <c r="M233" s="367" t="s">
        <v>771</v>
      </c>
      <c r="N233" s="368" t="s">
        <v>2877</v>
      </c>
      <c r="O233" s="359">
        <v>0</v>
      </c>
      <c r="P233" s="359">
        <f>O233*H233</f>
        <v>0</v>
      </c>
      <c r="Q233" s="359">
        <v>1.9E-3</v>
      </c>
      <c r="R233" s="359">
        <f>Q233*H233</f>
        <v>3.8E-3</v>
      </c>
      <c r="S233" s="359">
        <v>0</v>
      </c>
      <c r="T233" s="359">
        <f>S233*H233</f>
        <v>0</v>
      </c>
      <c r="U233" s="382" t="s">
        <v>771</v>
      </c>
      <c r="AR233" s="361" t="s">
        <v>2918</v>
      </c>
      <c r="AT233" s="361" t="s">
        <v>550</v>
      </c>
      <c r="AU233" s="361" t="s">
        <v>47</v>
      </c>
      <c r="AY233" s="284" t="s">
        <v>2874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2222</v>
      </c>
      <c r="BM233" s="361" t="s">
        <v>4781</v>
      </c>
    </row>
    <row r="234" spans="2:65" s="291" customFormat="1" ht="12.75" x14ac:dyDescent="0.2">
      <c r="B234" s="292"/>
      <c r="D234" s="509" t="s">
        <v>3004</v>
      </c>
      <c r="F234" s="510" t="s">
        <v>2602</v>
      </c>
      <c r="I234" s="467"/>
      <c r="L234" s="292"/>
      <c r="M234" s="363"/>
      <c r="U234" s="364"/>
      <c r="AT234" s="284" t="s">
        <v>3004</v>
      </c>
      <c r="AU234" s="284" t="s">
        <v>47</v>
      </c>
    </row>
    <row r="235" spans="2:65" s="291" customFormat="1" ht="24.4" customHeight="1" x14ac:dyDescent="0.2">
      <c r="B235" s="292"/>
      <c r="C235" s="453" t="s">
        <v>3795</v>
      </c>
      <c r="D235" s="453" t="s">
        <v>516</v>
      </c>
      <c r="E235" s="454" t="s">
        <v>2603</v>
      </c>
      <c r="F235" s="455" t="s">
        <v>2604</v>
      </c>
      <c r="G235" s="456" t="s">
        <v>99</v>
      </c>
      <c r="H235" s="457">
        <v>6</v>
      </c>
      <c r="I235" s="356"/>
      <c r="J235" s="465">
        <f>ROUND(I235*H235,2)</f>
        <v>0</v>
      </c>
      <c r="K235" s="381"/>
      <c r="L235" s="292"/>
      <c r="M235" s="357" t="s">
        <v>771</v>
      </c>
      <c r="N235" s="358" t="s">
        <v>2877</v>
      </c>
      <c r="O235" s="359">
        <v>0.52500000000000002</v>
      </c>
      <c r="P235" s="359">
        <f>O235*H235</f>
        <v>3.1500000000000004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2222</v>
      </c>
      <c r="AT235" s="361" t="s">
        <v>516</v>
      </c>
      <c r="AU235" s="361" t="s">
        <v>47</v>
      </c>
      <c r="AY235" s="284" t="s">
        <v>2874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2222</v>
      </c>
      <c r="BM235" s="361" t="s">
        <v>4782</v>
      </c>
    </row>
    <row r="236" spans="2:65" s="291" customFormat="1" ht="19.5" x14ac:dyDescent="0.2">
      <c r="B236" s="292"/>
      <c r="D236" s="509" t="s">
        <v>3004</v>
      </c>
      <c r="F236" s="510" t="s">
        <v>4783</v>
      </c>
      <c r="I236" s="467"/>
      <c r="L236" s="292"/>
      <c r="M236" s="363"/>
      <c r="U236" s="364"/>
      <c r="AT236" s="284" t="s">
        <v>3004</v>
      </c>
      <c r="AU236" s="284" t="s">
        <v>47</v>
      </c>
    </row>
    <row r="237" spans="2:65" s="291" customFormat="1" ht="12.75" x14ac:dyDescent="0.2">
      <c r="B237" s="292"/>
      <c r="D237" s="458" t="s">
        <v>3704</v>
      </c>
      <c r="F237" s="459" t="s">
        <v>4784</v>
      </c>
      <c r="I237" s="467"/>
      <c r="L237" s="292"/>
      <c r="M237" s="363"/>
      <c r="U237" s="364"/>
      <c r="AT237" s="284" t="s">
        <v>3704</v>
      </c>
      <c r="AU237" s="284" t="s">
        <v>47</v>
      </c>
    </row>
    <row r="238" spans="2:65" s="291" customFormat="1" ht="16.5" customHeight="1" x14ac:dyDescent="0.2">
      <c r="B238" s="292"/>
      <c r="C238" s="460" t="s">
        <v>4203</v>
      </c>
      <c r="D238" s="460" t="s">
        <v>550</v>
      </c>
      <c r="E238" s="461" t="s">
        <v>2605</v>
      </c>
      <c r="F238" s="462" t="s">
        <v>2606</v>
      </c>
      <c r="G238" s="463" t="s">
        <v>99</v>
      </c>
      <c r="H238" s="464">
        <v>6</v>
      </c>
      <c r="I238" s="365"/>
      <c r="J238" s="466">
        <f>ROUND(I238*H238,2)</f>
        <v>0</v>
      </c>
      <c r="K238" s="383"/>
      <c r="L238" s="366"/>
      <c r="M238" s="367" t="s">
        <v>771</v>
      </c>
      <c r="N238" s="368" t="s">
        <v>2877</v>
      </c>
      <c r="O238" s="359">
        <v>0</v>
      </c>
      <c r="P238" s="359">
        <f>O238*H238</f>
        <v>0</v>
      </c>
      <c r="Q238" s="359">
        <v>2.2000000000000001E-3</v>
      </c>
      <c r="R238" s="359">
        <f>Q238*H238</f>
        <v>1.32E-2</v>
      </c>
      <c r="S238" s="359">
        <v>0</v>
      </c>
      <c r="T238" s="359">
        <f>S238*H238</f>
        <v>0</v>
      </c>
      <c r="U238" s="382" t="s">
        <v>771</v>
      </c>
      <c r="AR238" s="361" t="s">
        <v>2918</v>
      </c>
      <c r="AT238" s="361" t="s">
        <v>550</v>
      </c>
      <c r="AU238" s="361" t="s">
        <v>47</v>
      </c>
      <c r="AY238" s="284" t="s">
        <v>2874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2222</v>
      </c>
      <c r="BM238" s="361" t="s">
        <v>4785</v>
      </c>
    </row>
    <row r="239" spans="2:65" s="291" customFormat="1" ht="12.75" x14ac:dyDescent="0.2">
      <c r="B239" s="292"/>
      <c r="D239" s="509" t="s">
        <v>3004</v>
      </c>
      <c r="F239" s="510" t="s">
        <v>2606</v>
      </c>
      <c r="I239" s="467"/>
      <c r="L239" s="292"/>
      <c r="M239" s="363"/>
      <c r="U239" s="364"/>
      <c r="AT239" s="284" t="s">
        <v>3004</v>
      </c>
      <c r="AU239" s="284" t="s">
        <v>47</v>
      </c>
    </row>
    <row r="240" spans="2:65" s="291" customFormat="1" ht="24.4" customHeight="1" x14ac:dyDescent="0.2">
      <c r="B240" s="292"/>
      <c r="C240" s="453" t="s">
        <v>4205</v>
      </c>
      <c r="D240" s="453" t="s">
        <v>516</v>
      </c>
      <c r="E240" s="454" t="s">
        <v>2607</v>
      </c>
      <c r="F240" s="455" t="s">
        <v>2608</v>
      </c>
      <c r="G240" s="456" t="s">
        <v>99</v>
      </c>
      <c r="H240" s="457">
        <v>8</v>
      </c>
      <c r="I240" s="356"/>
      <c r="J240" s="465">
        <f>ROUND(I240*H240,2)</f>
        <v>0</v>
      </c>
      <c r="K240" s="381"/>
      <c r="L240" s="292"/>
      <c r="M240" s="357" t="s">
        <v>771</v>
      </c>
      <c r="N240" s="358" t="s">
        <v>2877</v>
      </c>
      <c r="O240" s="359">
        <v>0.70099999999999996</v>
      </c>
      <c r="P240" s="359">
        <f>O240*H240</f>
        <v>5.6079999999999997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2222</v>
      </c>
      <c r="AT240" s="361" t="s">
        <v>516</v>
      </c>
      <c r="AU240" s="361" t="s">
        <v>47</v>
      </c>
      <c r="AY240" s="284" t="s">
        <v>2874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2222</v>
      </c>
      <c r="BM240" s="361" t="s">
        <v>4786</v>
      </c>
    </row>
    <row r="241" spans="2:65" s="291" customFormat="1" ht="19.5" x14ac:dyDescent="0.2">
      <c r="B241" s="292"/>
      <c r="D241" s="509" t="s">
        <v>3004</v>
      </c>
      <c r="F241" s="510" t="s">
        <v>4787</v>
      </c>
      <c r="I241" s="467"/>
      <c r="L241" s="292"/>
      <c r="M241" s="363"/>
      <c r="U241" s="364"/>
      <c r="AT241" s="284" t="s">
        <v>3004</v>
      </c>
      <c r="AU241" s="284" t="s">
        <v>47</v>
      </c>
    </row>
    <row r="242" spans="2:65" s="291" customFormat="1" ht="12.75" x14ac:dyDescent="0.2">
      <c r="B242" s="292"/>
      <c r="D242" s="458" t="s">
        <v>3704</v>
      </c>
      <c r="F242" s="459" t="s">
        <v>4788</v>
      </c>
      <c r="I242" s="467"/>
      <c r="L242" s="292"/>
      <c r="M242" s="363"/>
      <c r="U242" s="364"/>
      <c r="AT242" s="284" t="s">
        <v>3704</v>
      </c>
      <c r="AU242" s="284" t="s">
        <v>47</v>
      </c>
    </row>
    <row r="243" spans="2:65" s="291" customFormat="1" ht="16.5" customHeight="1" x14ac:dyDescent="0.2">
      <c r="B243" s="292"/>
      <c r="C243" s="460" t="s">
        <v>2830</v>
      </c>
      <c r="D243" s="460" t="s">
        <v>550</v>
      </c>
      <c r="E243" s="461" t="s">
        <v>2609</v>
      </c>
      <c r="F243" s="462" t="s">
        <v>2610</v>
      </c>
      <c r="G243" s="463" t="s">
        <v>99</v>
      </c>
      <c r="H243" s="464">
        <v>8</v>
      </c>
      <c r="I243" s="365"/>
      <c r="J243" s="466">
        <f>ROUND(I243*H243,2)</f>
        <v>0</v>
      </c>
      <c r="K243" s="383"/>
      <c r="L243" s="366"/>
      <c r="M243" s="367" t="s">
        <v>771</v>
      </c>
      <c r="N243" s="368" t="s">
        <v>2877</v>
      </c>
      <c r="O243" s="359">
        <v>0</v>
      </c>
      <c r="P243" s="359">
        <f>O243*H243</f>
        <v>0</v>
      </c>
      <c r="Q243" s="359">
        <v>3.0000000000000001E-3</v>
      </c>
      <c r="R243" s="359">
        <f>Q243*H243</f>
        <v>2.4E-2</v>
      </c>
      <c r="S243" s="359">
        <v>0</v>
      </c>
      <c r="T243" s="359">
        <f>S243*H243</f>
        <v>0</v>
      </c>
      <c r="U243" s="382" t="s">
        <v>771</v>
      </c>
      <c r="AR243" s="361" t="s">
        <v>2918</v>
      </c>
      <c r="AT243" s="361" t="s">
        <v>550</v>
      </c>
      <c r="AU243" s="361" t="s">
        <v>47</v>
      </c>
      <c r="AY243" s="284" t="s">
        <v>2874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2222</v>
      </c>
      <c r="BM243" s="361" t="s">
        <v>4789</v>
      </c>
    </row>
    <row r="244" spans="2:65" s="291" customFormat="1" ht="12.75" x14ac:dyDescent="0.2">
      <c r="B244" s="292"/>
      <c r="D244" s="509" t="s">
        <v>3004</v>
      </c>
      <c r="F244" s="510" t="s">
        <v>2610</v>
      </c>
      <c r="I244" s="467"/>
      <c r="L244" s="292"/>
      <c r="M244" s="363"/>
      <c r="U244" s="364"/>
      <c r="AT244" s="284" t="s">
        <v>3004</v>
      </c>
      <c r="AU244" s="284" t="s">
        <v>47</v>
      </c>
    </row>
    <row r="245" spans="2:65" s="291" customFormat="1" ht="37.9" customHeight="1" x14ac:dyDescent="0.2">
      <c r="B245" s="292"/>
      <c r="C245" s="453" t="s">
        <v>4032</v>
      </c>
      <c r="D245" s="453" t="s">
        <v>516</v>
      </c>
      <c r="E245" s="454" t="s">
        <v>2611</v>
      </c>
      <c r="F245" s="455" t="s">
        <v>2612</v>
      </c>
      <c r="G245" s="456" t="s">
        <v>99</v>
      </c>
      <c r="H245" s="457">
        <v>10</v>
      </c>
      <c r="I245" s="356"/>
      <c r="J245" s="465">
        <f>ROUND(I245*H245,2)</f>
        <v>0</v>
      </c>
      <c r="K245" s="381"/>
      <c r="L245" s="292"/>
      <c r="M245" s="357" t="s">
        <v>771</v>
      </c>
      <c r="N245" s="358" t="s">
        <v>2877</v>
      </c>
      <c r="O245" s="359">
        <v>0.35099999999999998</v>
      </c>
      <c r="P245" s="359">
        <f>O245*H245</f>
        <v>3.51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2222</v>
      </c>
      <c r="AT245" s="361" t="s">
        <v>516</v>
      </c>
      <c r="AU245" s="361" t="s">
        <v>47</v>
      </c>
      <c r="AY245" s="284" t="s">
        <v>2874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2222</v>
      </c>
      <c r="BM245" s="361" t="s">
        <v>4790</v>
      </c>
    </row>
    <row r="246" spans="2:65" s="291" customFormat="1" ht="29.25" x14ac:dyDescent="0.2">
      <c r="B246" s="292"/>
      <c r="D246" s="509" t="s">
        <v>3004</v>
      </c>
      <c r="F246" s="510" t="s">
        <v>4791</v>
      </c>
      <c r="I246" s="467"/>
      <c r="L246" s="292"/>
      <c r="M246" s="363"/>
      <c r="U246" s="364"/>
      <c r="AT246" s="284" t="s">
        <v>3004</v>
      </c>
      <c r="AU246" s="284" t="s">
        <v>47</v>
      </c>
    </row>
    <row r="247" spans="2:65" s="291" customFormat="1" ht="12.75" x14ac:dyDescent="0.2">
      <c r="B247" s="292"/>
      <c r="D247" s="458" t="s">
        <v>3704</v>
      </c>
      <c r="F247" s="459" t="s">
        <v>4792</v>
      </c>
      <c r="I247" s="467"/>
      <c r="L247" s="292"/>
      <c r="M247" s="363"/>
      <c r="U247" s="364"/>
      <c r="AT247" s="284" t="s">
        <v>3704</v>
      </c>
      <c r="AU247" s="284" t="s">
        <v>47</v>
      </c>
    </row>
    <row r="248" spans="2:65" s="291" customFormat="1" ht="24.4" customHeight="1" x14ac:dyDescent="0.2">
      <c r="B248" s="292"/>
      <c r="C248" s="460" t="s">
        <v>4062</v>
      </c>
      <c r="D248" s="460" t="s">
        <v>550</v>
      </c>
      <c r="E248" s="461" t="s">
        <v>2613</v>
      </c>
      <c r="F248" s="462" t="s">
        <v>2614</v>
      </c>
      <c r="G248" s="463" t="s">
        <v>99</v>
      </c>
      <c r="H248" s="464">
        <v>4</v>
      </c>
      <c r="I248" s="365"/>
      <c r="J248" s="466">
        <f>ROUND(I248*H248,2)</f>
        <v>0</v>
      </c>
      <c r="K248" s="383"/>
      <c r="L248" s="366"/>
      <c r="M248" s="367" t="s">
        <v>771</v>
      </c>
      <c r="N248" s="368" t="s">
        <v>2877</v>
      </c>
      <c r="O248" s="359">
        <v>0</v>
      </c>
      <c r="P248" s="359">
        <f>O248*H248</f>
        <v>0</v>
      </c>
      <c r="Q248" s="359">
        <v>5.9999999999999995E-4</v>
      </c>
      <c r="R248" s="359">
        <f>Q248*H248</f>
        <v>2.3999999999999998E-3</v>
      </c>
      <c r="S248" s="359">
        <v>0</v>
      </c>
      <c r="T248" s="359">
        <f>S248*H248</f>
        <v>0</v>
      </c>
      <c r="U248" s="382" t="s">
        <v>771</v>
      </c>
      <c r="AR248" s="361" t="s">
        <v>2918</v>
      </c>
      <c r="AT248" s="361" t="s">
        <v>550</v>
      </c>
      <c r="AU248" s="361" t="s">
        <v>47</v>
      </c>
      <c r="AY248" s="284" t="s">
        <v>2874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2222</v>
      </c>
      <c r="BM248" s="361" t="s">
        <v>4793</v>
      </c>
    </row>
    <row r="249" spans="2:65" s="291" customFormat="1" ht="12.75" x14ac:dyDescent="0.2">
      <c r="B249" s="292"/>
      <c r="D249" s="509" t="s">
        <v>3004</v>
      </c>
      <c r="F249" s="510" t="s">
        <v>2614</v>
      </c>
      <c r="I249" s="467"/>
      <c r="L249" s="292"/>
      <c r="M249" s="363"/>
      <c r="U249" s="364"/>
      <c r="AT249" s="284" t="s">
        <v>3004</v>
      </c>
      <c r="AU249" s="284" t="s">
        <v>47</v>
      </c>
    </row>
    <row r="250" spans="2:65" s="291" customFormat="1" ht="24.4" customHeight="1" x14ac:dyDescent="0.2">
      <c r="B250" s="292"/>
      <c r="C250" s="460" t="s">
        <v>3803</v>
      </c>
      <c r="D250" s="460" t="s">
        <v>550</v>
      </c>
      <c r="E250" s="461" t="s">
        <v>2615</v>
      </c>
      <c r="F250" s="462" t="s">
        <v>2616</v>
      </c>
      <c r="G250" s="463" t="s">
        <v>99</v>
      </c>
      <c r="H250" s="464">
        <v>3</v>
      </c>
      <c r="I250" s="365"/>
      <c r="J250" s="466">
        <f>ROUND(I250*H250,2)</f>
        <v>0</v>
      </c>
      <c r="K250" s="383"/>
      <c r="L250" s="366"/>
      <c r="M250" s="367" t="s">
        <v>771</v>
      </c>
      <c r="N250" s="368" t="s">
        <v>2877</v>
      </c>
      <c r="O250" s="359">
        <v>0</v>
      </c>
      <c r="P250" s="359">
        <f>O250*H250</f>
        <v>0</v>
      </c>
      <c r="Q250" s="359">
        <v>8.9999999999999998E-4</v>
      </c>
      <c r="R250" s="359">
        <f>Q250*H250</f>
        <v>2.7000000000000001E-3</v>
      </c>
      <c r="S250" s="359">
        <v>0</v>
      </c>
      <c r="T250" s="359">
        <f>S250*H250</f>
        <v>0</v>
      </c>
      <c r="U250" s="382" t="s">
        <v>771</v>
      </c>
      <c r="AR250" s="361" t="s">
        <v>2918</v>
      </c>
      <c r="AT250" s="361" t="s">
        <v>550</v>
      </c>
      <c r="AU250" s="361" t="s">
        <v>47</v>
      </c>
      <c r="AY250" s="284" t="s">
        <v>2874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2222</v>
      </c>
      <c r="BM250" s="361" t="s">
        <v>4794</v>
      </c>
    </row>
    <row r="251" spans="2:65" s="291" customFormat="1" ht="12.75" x14ac:dyDescent="0.2">
      <c r="B251" s="292"/>
      <c r="D251" s="509" t="s">
        <v>3004</v>
      </c>
      <c r="F251" s="510" t="s">
        <v>2616</v>
      </c>
      <c r="I251" s="467"/>
      <c r="L251" s="292"/>
      <c r="M251" s="363"/>
      <c r="U251" s="364"/>
      <c r="AT251" s="284" t="s">
        <v>3004</v>
      </c>
      <c r="AU251" s="284" t="s">
        <v>47</v>
      </c>
    </row>
    <row r="252" spans="2:65" s="291" customFormat="1" ht="24.4" customHeight="1" x14ac:dyDescent="0.2">
      <c r="B252" s="292"/>
      <c r="C252" s="460" t="s">
        <v>3806</v>
      </c>
      <c r="D252" s="460" t="s">
        <v>550</v>
      </c>
      <c r="E252" s="461" t="s">
        <v>2617</v>
      </c>
      <c r="F252" s="462" t="s">
        <v>2618</v>
      </c>
      <c r="G252" s="463" t="s">
        <v>99</v>
      </c>
      <c r="H252" s="464">
        <v>2</v>
      </c>
      <c r="I252" s="365"/>
      <c r="J252" s="466">
        <f>ROUND(I252*H252,2)</f>
        <v>0</v>
      </c>
      <c r="K252" s="383"/>
      <c r="L252" s="366"/>
      <c r="M252" s="367" t="s">
        <v>771</v>
      </c>
      <c r="N252" s="368" t="s">
        <v>2877</v>
      </c>
      <c r="O252" s="359">
        <v>0</v>
      </c>
      <c r="P252" s="359">
        <f>O252*H252</f>
        <v>0</v>
      </c>
      <c r="Q252" s="359">
        <v>8.0000000000000004E-4</v>
      </c>
      <c r="R252" s="359">
        <f>Q252*H252</f>
        <v>1.6000000000000001E-3</v>
      </c>
      <c r="S252" s="359">
        <v>0</v>
      </c>
      <c r="T252" s="359">
        <f>S252*H252</f>
        <v>0</v>
      </c>
      <c r="U252" s="382" t="s">
        <v>771</v>
      </c>
      <c r="AR252" s="361" t="s">
        <v>2918</v>
      </c>
      <c r="AT252" s="361" t="s">
        <v>550</v>
      </c>
      <c r="AU252" s="361" t="s">
        <v>47</v>
      </c>
      <c r="AY252" s="284" t="s">
        <v>2874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2222</v>
      </c>
      <c r="BM252" s="361" t="s">
        <v>4795</v>
      </c>
    </row>
    <row r="253" spans="2:65" s="291" customFormat="1" ht="12.75" x14ac:dyDescent="0.2">
      <c r="B253" s="292"/>
      <c r="D253" s="509" t="s">
        <v>3004</v>
      </c>
      <c r="F253" s="510" t="s">
        <v>2618</v>
      </c>
      <c r="I253" s="467"/>
      <c r="L253" s="292"/>
      <c r="M253" s="363"/>
      <c r="U253" s="364"/>
      <c r="AT253" s="284" t="s">
        <v>3004</v>
      </c>
      <c r="AU253" s="284" t="s">
        <v>47</v>
      </c>
    </row>
    <row r="254" spans="2:65" s="291" customFormat="1" ht="21.75" customHeight="1" x14ac:dyDescent="0.2">
      <c r="B254" s="292"/>
      <c r="C254" s="460" t="s">
        <v>4068</v>
      </c>
      <c r="D254" s="460" t="s">
        <v>550</v>
      </c>
      <c r="E254" s="461" t="s">
        <v>2619</v>
      </c>
      <c r="F254" s="462" t="s">
        <v>2620</v>
      </c>
      <c r="G254" s="463" t="s">
        <v>99</v>
      </c>
      <c r="H254" s="464">
        <v>1</v>
      </c>
      <c r="I254" s="365"/>
      <c r="J254" s="466">
        <f>ROUND(I254*H254,2)</f>
        <v>0</v>
      </c>
      <c r="K254" s="383"/>
      <c r="L254" s="366"/>
      <c r="M254" s="367" t="s">
        <v>771</v>
      </c>
      <c r="N254" s="368" t="s">
        <v>2877</v>
      </c>
      <c r="O254" s="359">
        <v>0</v>
      </c>
      <c r="P254" s="359">
        <f>O254*H254</f>
        <v>0</v>
      </c>
      <c r="Q254" s="359">
        <v>1.1999999999999999E-3</v>
      </c>
      <c r="R254" s="359">
        <f>Q254*H254</f>
        <v>1.1999999999999999E-3</v>
      </c>
      <c r="S254" s="359">
        <v>0</v>
      </c>
      <c r="T254" s="359">
        <f>S254*H254</f>
        <v>0</v>
      </c>
      <c r="U254" s="382" t="s">
        <v>771</v>
      </c>
      <c r="AR254" s="361" t="s">
        <v>2918</v>
      </c>
      <c r="AT254" s="361" t="s">
        <v>550</v>
      </c>
      <c r="AU254" s="361" t="s">
        <v>47</v>
      </c>
      <c r="AY254" s="284" t="s">
        <v>2874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2222</v>
      </c>
      <c r="BM254" s="361" t="s">
        <v>4796</v>
      </c>
    </row>
    <row r="255" spans="2:65" s="291" customFormat="1" ht="12.75" x14ac:dyDescent="0.2">
      <c r="B255" s="292"/>
      <c r="D255" s="509" t="s">
        <v>3004</v>
      </c>
      <c r="F255" s="510" t="s">
        <v>2620</v>
      </c>
      <c r="I255" s="467"/>
      <c r="L255" s="292"/>
      <c r="M255" s="363"/>
      <c r="U255" s="364"/>
      <c r="AT255" s="284" t="s">
        <v>3004</v>
      </c>
      <c r="AU255" s="284" t="s">
        <v>47</v>
      </c>
    </row>
    <row r="256" spans="2:65" s="291" customFormat="1" ht="33" customHeight="1" x14ac:dyDescent="0.2">
      <c r="B256" s="292"/>
      <c r="C256" s="453" t="s">
        <v>3969</v>
      </c>
      <c r="D256" s="453" t="s">
        <v>516</v>
      </c>
      <c r="E256" s="454" t="s">
        <v>2621</v>
      </c>
      <c r="F256" s="455" t="s">
        <v>2622</v>
      </c>
      <c r="G256" s="456" t="s">
        <v>99</v>
      </c>
      <c r="H256" s="457">
        <v>1</v>
      </c>
      <c r="I256" s="356"/>
      <c r="J256" s="465">
        <f>ROUND(I256*H256,2)</f>
        <v>0</v>
      </c>
      <c r="K256" s="381"/>
      <c r="L256" s="292"/>
      <c r="M256" s="357" t="s">
        <v>771</v>
      </c>
      <c r="N256" s="358" t="s">
        <v>2877</v>
      </c>
      <c r="O256" s="359">
        <v>1.0069999999999999</v>
      </c>
      <c r="P256" s="359">
        <f>O256*H256</f>
        <v>1.0069999999999999</v>
      </c>
      <c r="Q256" s="359">
        <v>0</v>
      </c>
      <c r="R256" s="359">
        <f>Q256*H256</f>
        <v>0</v>
      </c>
      <c r="S256" s="359">
        <v>0</v>
      </c>
      <c r="T256" s="359">
        <f>S256*H256</f>
        <v>0</v>
      </c>
      <c r="U256" s="382" t="s">
        <v>771</v>
      </c>
      <c r="AR256" s="361" t="s">
        <v>2222</v>
      </c>
      <c r="AT256" s="361" t="s">
        <v>516</v>
      </c>
      <c r="AU256" s="361" t="s">
        <v>47</v>
      </c>
      <c r="AY256" s="284" t="s">
        <v>2874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2222</v>
      </c>
      <c r="BM256" s="361" t="s">
        <v>4797</v>
      </c>
    </row>
    <row r="257" spans="2:65" s="291" customFormat="1" ht="19.5" x14ac:dyDescent="0.2">
      <c r="B257" s="292"/>
      <c r="D257" s="509" t="s">
        <v>3004</v>
      </c>
      <c r="F257" s="510" t="s">
        <v>4798</v>
      </c>
      <c r="I257" s="467"/>
      <c r="L257" s="292"/>
      <c r="M257" s="363"/>
      <c r="U257" s="364"/>
      <c r="AT257" s="284" t="s">
        <v>3004</v>
      </c>
      <c r="AU257" s="284" t="s">
        <v>47</v>
      </c>
    </row>
    <row r="258" spans="2:65" s="291" customFormat="1" ht="12.75" x14ac:dyDescent="0.2">
      <c r="B258" s="292"/>
      <c r="D258" s="458" t="s">
        <v>3704</v>
      </c>
      <c r="F258" s="459" t="s">
        <v>4799</v>
      </c>
      <c r="I258" s="467"/>
      <c r="L258" s="292"/>
      <c r="M258" s="363"/>
      <c r="U258" s="364"/>
      <c r="AT258" s="284" t="s">
        <v>3704</v>
      </c>
      <c r="AU258" s="284" t="s">
        <v>47</v>
      </c>
    </row>
    <row r="259" spans="2:65" s="291" customFormat="1" ht="16.5" customHeight="1" x14ac:dyDescent="0.2">
      <c r="B259" s="292"/>
      <c r="C259" s="460" t="s">
        <v>3779</v>
      </c>
      <c r="D259" s="460" t="s">
        <v>550</v>
      </c>
      <c r="E259" s="461" t="s">
        <v>2623</v>
      </c>
      <c r="F259" s="462" t="s">
        <v>2624</v>
      </c>
      <c r="G259" s="463" t="s">
        <v>99</v>
      </c>
      <c r="H259" s="464">
        <v>1</v>
      </c>
      <c r="I259" s="365"/>
      <c r="J259" s="466">
        <f>ROUND(I259*H259,2)</f>
        <v>0</v>
      </c>
      <c r="K259" s="383"/>
      <c r="L259" s="366"/>
      <c r="M259" s="367" t="s">
        <v>771</v>
      </c>
      <c r="N259" s="368" t="s">
        <v>2877</v>
      </c>
      <c r="O259" s="359">
        <v>0</v>
      </c>
      <c r="P259" s="359">
        <f>O259*H259</f>
        <v>0</v>
      </c>
      <c r="Q259" s="359">
        <v>6.1599999999999997E-3</v>
      </c>
      <c r="R259" s="359">
        <f>Q259*H259</f>
        <v>6.1599999999999997E-3</v>
      </c>
      <c r="S259" s="359">
        <v>0</v>
      </c>
      <c r="T259" s="359">
        <f>S259*H259</f>
        <v>0</v>
      </c>
      <c r="U259" s="382" t="s">
        <v>771</v>
      </c>
      <c r="AR259" s="361" t="s">
        <v>2918</v>
      </c>
      <c r="AT259" s="361" t="s">
        <v>550</v>
      </c>
      <c r="AU259" s="361" t="s">
        <v>47</v>
      </c>
      <c r="AY259" s="284" t="s">
        <v>2874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2222</v>
      </c>
      <c r="BM259" s="361" t="s">
        <v>4800</v>
      </c>
    </row>
    <row r="260" spans="2:65" s="291" customFormat="1" ht="12.75" x14ac:dyDescent="0.2">
      <c r="B260" s="292"/>
      <c r="D260" s="509" t="s">
        <v>3004</v>
      </c>
      <c r="F260" s="510" t="s">
        <v>2624</v>
      </c>
      <c r="I260" s="467"/>
      <c r="L260" s="292"/>
      <c r="M260" s="363"/>
      <c r="U260" s="364"/>
      <c r="AT260" s="284" t="s">
        <v>3004</v>
      </c>
      <c r="AU260" s="284" t="s">
        <v>47</v>
      </c>
    </row>
    <row r="261" spans="2:65" s="291" customFormat="1" ht="37.9" customHeight="1" x14ac:dyDescent="0.2">
      <c r="B261" s="292"/>
      <c r="C261" s="453" t="s">
        <v>2938</v>
      </c>
      <c r="D261" s="453" t="s">
        <v>516</v>
      </c>
      <c r="E261" s="454" t="s">
        <v>1069</v>
      </c>
      <c r="F261" s="455" t="s">
        <v>2625</v>
      </c>
      <c r="G261" s="456" t="s">
        <v>99</v>
      </c>
      <c r="H261" s="457">
        <v>3</v>
      </c>
      <c r="I261" s="356"/>
      <c r="J261" s="465">
        <f>ROUND(I261*H261,2)</f>
        <v>0</v>
      </c>
      <c r="K261" s="381"/>
      <c r="L261" s="292"/>
      <c r="M261" s="357" t="s">
        <v>771</v>
      </c>
      <c r="N261" s="358" t="s">
        <v>2877</v>
      </c>
      <c r="O261" s="359">
        <v>0.438</v>
      </c>
      <c r="P261" s="359">
        <f>O261*H261</f>
        <v>1.3140000000000001</v>
      </c>
      <c r="Q261" s="359">
        <v>0</v>
      </c>
      <c r="R261" s="359">
        <f>Q261*H261</f>
        <v>0</v>
      </c>
      <c r="S261" s="359">
        <v>0</v>
      </c>
      <c r="T261" s="359">
        <f>S261*H261</f>
        <v>0</v>
      </c>
      <c r="U261" s="382" t="s">
        <v>771</v>
      </c>
      <c r="AR261" s="361" t="s">
        <v>2222</v>
      </c>
      <c r="AT261" s="361" t="s">
        <v>516</v>
      </c>
      <c r="AU261" s="361" t="s">
        <v>47</v>
      </c>
      <c r="AY261" s="284" t="s">
        <v>2874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2222</v>
      </c>
      <c r="BM261" s="361" t="s">
        <v>4801</v>
      </c>
    </row>
    <row r="262" spans="2:65" s="291" customFormat="1" ht="19.5" x14ac:dyDescent="0.2">
      <c r="B262" s="292"/>
      <c r="D262" s="509" t="s">
        <v>3004</v>
      </c>
      <c r="F262" s="510" t="s">
        <v>1070</v>
      </c>
      <c r="I262" s="467"/>
      <c r="L262" s="292"/>
      <c r="M262" s="363"/>
      <c r="U262" s="364"/>
      <c r="AT262" s="284" t="s">
        <v>3004</v>
      </c>
      <c r="AU262" s="284" t="s">
        <v>47</v>
      </c>
    </row>
    <row r="263" spans="2:65" s="291" customFormat="1" ht="12.75" x14ac:dyDescent="0.2">
      <c r="B263" s="292"/>
      <c r="D263" s="458" t="s">
        <v>3704</v>
      </c>
      <c r="F263" s="459" t="s">
        <v>4802</v>
      </c>
      <c r="I263" s="467"/>
      <c r="L263" s="292"/>
      <c r="M263" s="363"/>
      <c r="U263" s="364"/>
      <c r="AT263" s="284" t="s">
        <v>3704</v>
      </c>
      <c r="AU263" s="284" t="s">
        <v>47</v>
      </c>
    </row>
    <row r="264" spans="2:65" s="291" customFormat="1" ht="16.5" customHeight="1" x14ac:dyDescent="0.2">
      <c r="B264" s="292"/>
      <c r="C264" s="460" t="s">
        <v>3784</v>
      </c>
      <c r="D264" s="460" t="s">
        <v>550</v>
      </c>
      <c r="E264" s="461" t="s">
        <v>2626</v>
      </c>
      <c r="F264" s="462" t="s">
        <v>1072</v>
      </c>
      <c r="G264" s="463" t="s">
        <v>99</v>
      </c>
      <c r="H264" s="464">
        <v>3</v>
      </c>
      <c r="I264" s="365"/>
      <c r="J264" s="466">
        <f>ROUND(I264*H264,2)</f>
        <v>0</v>
      </c>
      <c r="K264" s="383"/>
      <c r="L264" s="366"/>
      <c r="M264" s="367" t="s">
        <v>771</v>
      </c>
      <c r="N264" s="368" t="s">
        <v>2877</v>
      </c>
      <c r="O264" s="359">
        <v>0</v>
      </c>
      <c r="P264" s="359">
        <f>O264*H264</f>
        <v>0</v>
      </c>
      <c r="Q264" s="359">
        <v>3.8999999999999998E-3</v>
      </c>
      <c r="R264" s="359">
        <f>Q264*H264</f>
        <v>1.1699999999999999E-2</v>
      </c>
      <c r="S264" s="359">
        <v>0</v>
      </c>
      <c r="T264" s="359">
        <f>S264*H264</f>
        <v>0</v>
      </c>
      <c r="U264" s="382" t="s">
        <v>771</v>
      </c>
      <c r="AR264" s="361" t="s">
        <v>2918</v>
      </c>
      <c r="AT264" s="361" t="s">
        <v>550</v>
      </c>
      <c r="AU264" s="361" t="s">
        <v>47</v>
      </c>
      <c r="AY264" s="284" t="s">
        <v>2874</v>
      </c>
      <c r="BE264" s="362">
        <f>IF(N264="základní",J264,0)</f>
        <v>0</v>
      </c>
      <c r="BF264" s="362">
        <f>IF(N264="snížená",J264,0)</f>
        <v>0</v>
      </c>
      <c r="BG264" s="362">
        <f>IF(N264="zákl. přenesená",J264,0)</f>
        <v>0</v>
      </c>
      <c r="BH264" s="362">
        <f>IF(N264="sníž. přenesená",J264,0)</f>
        <v>0</v>
      </c>
      <c r="BI264" s="362">
        <f>IF(N264="nulová",J264,0)</f>
        <v>0</v>
      </c>
      <c r="BJ264" s="284" t="s">
        <v>45</v>
      </c>
      <c r="BK264" s="362">
        <f>ROUND(I264*H264,2)</f>
        <v>0</v>
      </c>
      <c r="BL264" s="284" t="s">
        <v>2222</v>
      </c>
      <c r="BM264" s="361" t="s">
        <v>4803</v>
      </c>
    </row>
    <row r="265" spans="2:65" s="291" customFormat="1" ht="12.75" x14ac:dyDescent="0.2">
      <c r="B265" s="292"/>
      <c r="D265" s="509" t="s">
        <v>3004</v>
      </c>
      <c r="F265" s="510" t="s">
        <v>1072</v>
      </c>
      <c r="I265" s="467"/>
      <c r="L265" s="292"/>
      <c r="M265" s="363"/>
      <c r="U265" s="364"/>
      <c r="AT265" s="284" t="s">
        <v>3004</v>
      </c>
      <c r="AU265" s="284" t="s">
        <v>47</v>
      </c>
    </row>
    <row r="266" spans="2:65" s="291" customFormat="1" ht="37.9" customHeight="1" x14ac:dyDescent="0.2">
      <c r="B266" s="292"/>
      <c r="C266" s="453" t="s">
        <v>4108</v>
      </c>
      <c r="D266" s="453" t="s">
        <v>516</v>
      </c>
      <c r="E266" s="454" t="s">
        <v>1073</v>
      </c>
      <c r="F266" s="455" t="s">
        <v>2627</v>
      </c>
      <c r="G266" s="456" t="s">
        <v>99</v>
      </c>
      <c r="H266" s="457">
        <v>2</v>
      </c>
      <c r="I266" s="356"/>
      <c r="J266" s="465">
        <f>ROUND(I266*H266,2)</f>
        <v>0</v>
      </c>
      <c r="K266" s="381"/>
      <c r="L266" s="292"/>
      <c r="M266" s="357" t="s">
        <v>771</v>
      </c>
      <c r="N266" s="358" t="s">
        <v>2877</v>
      </c>
      <c r="O266" s="359">
        <v>0.65700000000000003</v>
      </c>
      <c r="P266" s="359">
        <f>O266*H266</f>
        <v>1.3140000000000001</v>
      </c>
      <c r="Q266" s="359">
        <v>0</v>
      </c>
      <c r="R266" s="359">
        <f>Q266*H266</f>
        <v>0</v>
      </c>
      <c r="S266" s="359">
        <v>0</v>
      </c>
      <c r="T266" s="359">
        <f>S266*H266</f>
        <v>0</v>
      </c>
      <c r="U266" s="382" t="s">
        <v>771</v>
      </c>
      <c r="AR266" s="361" t="s">
        <v>2222</v>
      </c>
      <c r="AT266" s="361" t="s">
        <v>516</v>
      </c>
      <c r="AU266" s="361" t="s">
        <v>47</v>
      </c>
      <c r="AY266" s="284" t="s">
        <v>2874</v>
      </c>
      <c r="BE266" s="362">
        <f>IF(N266="základní",J266,0)</f>
        <v>0</v>
      </c>
      <c r="BF266" s="362">
        <f>IF(N266="snížená",J266,0)</f>
        <v>0</v>
      </c>
      <c r="BG266" s="362">
        <f>IF(N266="zákl. přenesená",J266,0)</f>
        <v>0</v>
      </c>
      <c r="BH266" s="362">
        <f>IF(N266="sníž. přenesená",J266,0)</f>
        <v>0</v>
      </c>
      <c r="BI266" s="362">
        <f>IF(N266="nulová",J266,0)</f>
        <v>0</v>
      </c>
      <c r="BJ266" s="284" t="s">
        <v>45</v>
      </c>
      <c r="BK266" s="362">
        <f>ROUND(I266*H266,2)</f>
        <v>0</v>
      </c>
      <c r="BL266" s="284" t="s">
        <v>2222</v>
      </c>
      <c r="BM266" s="361" t="s">
        <v>4804</v>
      </c>
    </row>
    <row r="267" spans="2:65" s="291" customFormat="1" ht="19.5" x14ac:dyDescent="0.2">
      <c r="B267" s="292"/>
      <c r="D267" s="509" t="s">
        <v>3004</v>
      </c>
      <c r="F267" s="510" t="s">
        <v>1074</v>
      </c>
      <c r="I267" s="467"/>
      <c r="L267" s="292"/>
      <c r="M267" s="363"/>
      <c r="U267" s="364"/>
      <c r="AT267" s="284" t="s">
        <v>3004</v>
      </c>
      <c r="AU267" s="284" t="s">
        <v>47</v>
      </c>
    </row>
    <row r="268" spans="2:65" s="291" customFormat="1" ht="12.75" x14ac:dyDescent="0.2">
      <c r="B268" s="292"/>
      <c r="D268" s="458" t="s">
        <v>3704</v>
      </c>
      <c r="F268" s="459" t="s">
        <v>4805</v>
      </c>
      <c r="I268" s="467"/>
      <c r="L268" s="292"/>
      <c r="M268" s="363"/>
      <c r="U268" s="364"/>
      <c r="AT268" s="284" t="s">
        <v>3704</v>
      </c>
      <c r="AU268" s="284" t="s">
        <v>47</v>
      </c>
    </row>
    <row r="269" spans="2:65" s="291" customFormat="1" ht="16.5" customHeight="1" x14ac:dyDescent="0.2">
      <c r="B269" s="292"/>
      <c r="C269" s="460" t="s">
        <v>3792</v>
      </c>
      <c r="D269" s="460" t="s">
        <v>550</v>
      </c>
      <c r="E269" s="461" t="s">
        <v>2628</v>
      </c>
      <c r="F269" s="462" t="s">
        <v>1076</v>
      </c>
      <c r="G269" s="463" t="s">
        <v>99</v>
      </c>
      <c r="H269" s="464">
        <v>2</v>
      </c>
      <c r="I269" s="365"/>
      <c r="J269" s="466">
        <f>ROUND(I269*H269,2)</f>
        <v>0</v>
      </c>
      <c r="K269" s="383"/>
      <c r="L269" s="366"/>
      <c r="M269" s="367" t="s">
        <v>771</v>
      </c>
      <c r="N269" s="368" t="s">
        <v>2877</v>
      </c>
      <c r="O269" s="359">
        <v>0</v>
      </c>
      <c r="P269" s="359">
        <f>O269*H269</f>
        <v>0</v>
      </c>
      <c r="Q269" s="359">
        <v>4.4999999999999997E-3</v>
      </c>
      <c r="R269" s="359">
        <f>Q269*H269</f>
        <v>8.9999999999999993E-3</v>
      </c>
      <c r="S269" s="359">
        <v>0</v>
      </c>
      <c r="T269" s="359">
        <f>S269*H269</f>
        <v>0</v>
      </c>
      <c r="U269" s="382" t="s">
        <v>771</v>
      </c>
      <c r="AR269" s="361" t="s">
        <v>2918</v>
      </c>
      <c r="AT269" s="361" t="s">
        <v>550</v>
      </c>
      <c r="AU269" s="361" t="s">
        <v>47</v>
      </c>
      <c r="AY269" s="284" t="s">
        <v>2874</v>
      </c>
      <c r="BE269" s="362">
        <f>IF(N269="základní",J269,0)</f>
        <v>0</v>
      </c>
      <c r="BF269" s="362">
        <f>IF(N269="snížená",J269,0)</f>
        <v>0</v>
      </c>
      <c r="BG269" s="362">
        <f>IF(N269="zákl. přenesená",J269,0)</f>
        <v>0</v>
      </c>
      <c r="BH269" s="362">
        <f>IF(N269="sníž. přenesená",J269,0)</f>
        <v>0</v>
      </c>
      <c r="BI269" s="362">
        <f>IF(N269="nulová",J269,0)</f>
        <v>0</v>
      </c>
      <c r="BJ269" s="284" t="s">
        <v>45</v>
      </c>
      <c r="BK269" s="362">
        <f>ROUND(I269*H269,2)</f>
        <v>0</v>
      </c>
      <c r="BL269" s="284" t="s">
        <v>2222</v>
      </c>
      <c r="BM269" s="361" t="s">
        <v>4806</v>
      </c>
    </row>
    <row r="270" spans="2:65" s="291" customFormat="1" ht="12.75" x14ac:dyDescent="0.2">
      <c r="B270" s="292"/>
      <c r="D270" s="509" t="s">
        <v>3004</v>
      </c>
      <c r="F270" s="510" t="s">
        <v>1076</v>
      </c>
      <c r="I270" s="467"/>
      <c r="L270" s="292"/>
      <c r="M270" s="363"/>
      <c r="U270" s="364"/>
      <c r="AT270" s="284" t="s">
        <v>3004</v>
      </c>
      <c r="AU270" s="284" t="s">
        <v>47</v>
      </c>
    </row>
    <row r="271" spans="2:65" s="291" customFormat="1" ht="37.9" customHeight="1" x14ac:dyDescent="0.2">
      <c r="B271" s="292"/>
      <c r="C271" s="453" t="s">
        <v>4172</v>
      </c>
      <c r="D271" s="453" t="s">
        <v>516</v>
      </c>
      <c r="E271" s="454" t="s">
        <v>2629</v>
      </c>
      <c r="F271" s="455" t="s">
        <v>2630</v>
      </c>
      <c r="G271" s="456" t="s">
        <v>99</v>
      </c>
      <c r="H271" s="457">
        <v>4</v>
      </c>
      <c r="I271" s="356"/>
      <c r="J271" s="465">
        <f>ROUND(I271*H271,2)</f>
        <v>0</v>
      </c>
      <c r="K271" s="381"/>
      <c r="L271" s="292"/>
      <c r="M271" s="357" t="s">
        <v>771</v>
      </c>
      <c r="N271" s="358" t="s">
        <v>2877</v>
      </c>
      <c r="O271" s="359">
        <v>0.67900000000000005</v>
      </c>
      <c r="P271" s="359">
        <f>O271*H271</f>
        <v>2.7160000000000002</v>
      </c>
      <c r="Q271" s="359">
        <v>0</v>
      </c>
      <c r="R271" s="359">
        <f>Q271*H271</f>
        <v>0</v>
      </c>
      <c r="S271" s="359">
        <v>0</v>
      </c>
      <c r="T271" s="359">
        <f>S271*H271</f>
        <v>0</v>
      </c>
      <c r="U271" s="382" t="s">
        <v>771</v>
      </c>
      <c r="AR271" s="361" t="s">
        <v>2222</v>
      </c>
      <c r="AT271" s="361" t="s">
        <v>516</v>
      </c>
      <c r="AU271" s="361" t="s">
        <v>47</v>
      </c>
      <c r="AY271" s="284" t="s">
        <v>2874</v>
      </c>
      <c r="BE271" s="362">
        <f>IF(N271="základní",J271,0)</f>
        <v>0</v>
      </c>
      <c r="BF271" s="362">
        <f>IF(N271="snížená",J271,0)</f>
        <v>0</v>
      </c>
      <c r="BG271" s="362">
        <f>IF(N271="zákl. přenesená",J271,0)</f>
        <v>0</v>
      </c>
      <c r="BH271" s="362">
        <f>IF(N271="sníž. přenesená",J271,0)</f>
        <v>0</v>
      </c>
      <c r="BI271" s="362">
        <f>IF(N271="nulová",J271,0)</f>
        <v>0</v>
      </c>
      <c r="BJ271" s="284" t="s">
        <v>45</v>
      </c>
      <c r="BK271" s="362">
        <f>ROUND(I271*H271,2)</f>
        <v>0</v>
      </c>
      <c r="BL271" s="284" t="s">
        <v>2222</v>
      </c>
      <c r="BM271" s="361" t="s">
        <v>4807</v>
      </c>
    </row>
    <row r="272" spans="2:65" s="291" customFormat="1" ht="19.5" x14ac:dyDescent="0.2">
      <c r="B272" s="292"/>
      <c r="D272" s="509" t="s">
        <v>3004</v>
      </c>
      <c r="F272" s="510" t="s">
        <v>4808</v>
      </c>
      <c r="I272" s="467"/>
      <c r="L272" s="292"/>
      <c r="M272" s="363"/>
      <c r="U272" s="364"/>
      <c r="AT272" s="284" t="s">
        <v>3004</v>
      </c>
      <c r="AU272" s="284" t="s">
        <v>47</v>
      </c>
    </row>
    <row r="273" spans="2:65" s="291" customFormat="1" ht="12.75" x14ac:dyDescent="0.2">
      <c r="B273" s="292"/>
      <c r="D273" s="458" t="s">
        <v>3704</v>
      </c>
      <c r="F273" s="459" t="s">
        <v>4809</v>
      </c>
      <c r="I273" s="467"/>
      <c r="L273" s="292"/>
      <c r="M273" s="363"/>
      <c r="U273" s="364"/>
      <c r="AT273" s="284" t="s">
        <v>3704</v>
      </c>
      <c r="AU273" s="284" t="s">
        <v>47</v>
      </c>
    </row>
    <row r="274" spans="2:65" s="291" customFormat="1" ht="24.4" customHeight="1" x14ac:dyDescent="0.2">
      <c r="B274" s="292"/>
      <c r="C274" s="460" t="s">
        <v>4174</v>
      </c>
      <c r="D274" s="460" t="s">
        <v>550</v>
      </c>
      <c r="E274" s="461" t="s">
        <v>2631</v>
      </c>
      <c r="F274" s="462" t="s">
        <v>2632</v>
      </c>
      <c r="G274" s="463" t="s">
        <v>99</v>
      </c>
      <c r="H274" s="464">
        <v>1</v>
      </c>
      <c r="I274" s="365"/>
      <c r="J274" s="466">
        <f>ROUND(I274*H274,2)</f>
        <v>0</v>
      </c>
      <c r="K274" s="383"/>
      <c r="L274" s="366"/>
      <c r="M274" s="367" t="s">
        <v>771</v>
      </c>
      <c r="N274" s="368" t="s">
        <v>2877</v>
      </c>
      <c r="O274" s="359">
        <v>0</v>
      </c>
      <c r="P274" s="359">
        <f>O274*H274</f>
        <v>0</v>
      </c>
      <c r="Q274" s="359">
        <v>4.0000000000000002E-4</v>
      </c>
      <c r="R274" s="359">
        <f>Q274*H274</f>
        <v>4.0000000000000002E-4</v>
      </c>
      <c r="S274" s="359">
        <v>0</v>
      </c>
      <c r="T274" s="359">
        <f>S274*H274</f>
        <v>0</v>
      </c>
      <c r="U274" s="382" t="s">
        <v>771</v>
      </c>
      <c r="AR274" s="361" t="s">
        <v>2918</v>
      </c>
      <c r="AT274" s="361" t="s">
        <v>550</v>
      </c>
      <c r="AU274" s="361" t="s">
        <v>47</v>
      </c>
      <c r="AY274" s="284" t="s">
        <v>2874</v>
      </c>
      <c r="BE274" s="362">
        <f>IF(N274="základní",J274,0)</f>
        <v>0</v>
      </c>
      <c r="BF274" s="362">
        <f>IF(N274="snížená",J274,0)</f>
        <v>0</v>
      </c>
      <c r="BG274" s="362">
        <f>IF(N274="zákl. přenesená",J274,0)</f>
        <v>0</v>
      </c>
      <c r="BH274" s="362">
        <f>IF(N274="sníž. přenesená",J274,0)</f>
        <v>0</v>
      </c>
      <c r="BI274" s="362">
        <f>IF(N274="nulová",J274,0)</f>
        <v>0</v>
      </c>
      <c r="BJ274" s="284" t="s">
        <v>45</v>
      </c>
      <c r="BK274" s="362">
        <f>ROUND(I274*H274,2)</f>
        <v>0</v>
      </c>
      <c r="BL274" s="284" t="s">
        <v>2222</v>
      </c>
      <c r="BM274" s="361" t="s">
        <v>4810</v>
      </c>
    </row>
    <row r="275" spans="2:65" s="291" customFormat="1" ht="12.75" x14ac:dyDescent="0.2">
      <c r="B275" s="292"/>
      <c r="D275" s="509" t="s">
        <v>3004</v>
      </c>
      <c r="F275" s="510" t="s">
        <v>4811</v>
      </c>
      <c r="I275" s="467"/>
      <c r="L275" s="292"/>
      <c r="M275" s="363"/>
      <c r="U275" s="364"/>
      <c r="AT275" s="284" t="s">
        <v>3004</v>
      </c>
      <c r="AU275" s="284" t="s">
        <v>47</v>
      </c>
    </row>
    <row r="276" spans="2:65" s="291" customFormat="1" ht="24.4" customHeight="1" x14ac:dyDescent="0.2">
      <c r="B276" s="292"/>
      <c r="C276" s="460" t="s">
        <v>3862</v>
      </c>
      <c r="D276" s="460" t="s">
        <v>550</v>
      </c>
      <c r="E276" s="461" t="s">
        <v>2633</v>
      </c>
      <c r="F276" s="462" t="s">
        <v>2634</v>
      </c>
      <c r="G276" s="463" t="s">
        <v>99</v>
      </c>
      <c r="H276" s="464">
        <v>1</v>
      </c>
      <c r="I276" s="365"/>
      <c r="J276" s="466">
        <f>ROUND(I276*H276,2)</f>
        <v>0</v>
      </c>
      <c r="K276" s="383"/>
      <c r="L276" s="366"/>
      <c r="M276" s="367" t="s">
        <v>771</v>
      </c>
      <c r="N276" s="368" t="s">
        <v>2877</v>
      </c>
      <c r="O276" s="359">
        <v>0</v>
      </c>
      <c r="P276" s="359">
        <f>O276*H276</f>
        <v>0</v>
      </c>
      <c r="Q276" s="359">
        <v>8.9999999999999998E-4</v>
      </c>
      <c r="R276" s="359">
        <f>Q276*H276</f>
        <v>8.9999999999999998E-4</v>
      </c>
      <c r="S276" s="359">
        <v>0</v>
      </c>
      <c r="T276" s="359">
        <f>S276*H276</f>
        <v>0</v>
      </c>
      <c r="U276" s="382" t="s">
        <v>771</v>
      </c>
      <c r="AR276" s="361" t="s">
        <v>2918</v>
      </c>
      <c r="AT276" s="361" t="s">
        <v>550</v>
      </c>
      <c r="AU276" s="361" t="s">
        <v>47</v>
      </c>
      <c r="AY276" s="284" t="s">
        <v>2874</v>
      </c>
      <c r="BE276" s="362">
        <f>IF(N276="základní",J276,0)</f>
        <v>0</v>
      </c>
      <c r="BF276" s="362">
        <f>IF(N276="snížená",J276,0)</f>
        <v>0</v>
      </c>
      <c r="BG276" s="362">
        <f>IF(N276="zákl. přenesená",J276,0)</f>
        <v>0</v>
      </c>
      <c r="BH276" s="362">
        <f>IF(N276="sníž. přenesená",J276,0)</f>
        <v>0</v>
      </c>
      <c r="BI276" s="362">
        <f>IF(N276="nulová",J276,0)</f>
        <v>0</v>
      </c>
      <c r="BJ276" s="284" t="s">
        <v>45</v>
      </c>
      <c r="BK276" s="362">
        <f>ROUND(I276*H276,2)</f>
        <v>0</v>
      </c>
      <c r="BL276" s="284" t="s">
        <v>2222</v>
      </c>
      <c r="BM276" s="361" t="s">
        <v>4812</v>
      </c>
    </row>
    <row r="277" spans="2:65" s="291" customFormat="1" ht="12.75" x14ac:dyDescent="0.2">
      <c r="B277" s="292"/>
      <c r="D277" s="509" t="s">
        <v>3004</v>
      </c>
      <c r="F277" s="510" t="s">
        <v>4813</v>
      </c>
      <c r="I277" s="467"/>
      <c r="L277" s="292"/>
      <c r="M277" s="363"/>
      <c r="U277" s="364"/>
      <c r="AT277" s="284" t="s">
        <v>3004</v>
      </c>
      <c r="AU277" s="284" t="s">
        <v>47</v>
      </c>
    </row>
    <row r="278" spans="2:65" s="291" customFormat="1" ht="24.4" customHeight="1" x14ac:dyDescent="0.2">
      <c r="B278" s="292"/>
      <c r="C278" s="460" t="s">
        <v>3879</v>
      </c>
      <c r="D278" s="460" t="s">
        <v>550</v>
      </c>
      <c r="E278" s="461" t="s">
        <v>2635</v>
      </c>
      <c r="F278" s="462" t="s">
        <v>2636</v>
      </c>
      <c r="G278" s="463" t="s">
        <v>99</v>
      </c>
      <c r="H278" s="464">
        <v>2</v>
      </c>
      <c r="I278" s="365"/>
      <c r="J278" s="466">
        <f>ROUND(I278*H278,2)</f>
        <v>0</v>
      </c>
      <c r="K278" s="383"/>
      <c r="L278" s="366"/>
      <c r="M278" s="367" t="s">
        <v>771</v>
      </c>
      <c r="N278" s="368" t="s">
        <v>2877</v>
      </c>
      <c r="O278" s="359">
        <v>0</v>
      </c>
      <c r="P278" s="359">
        <f>O278*H278</f>
        <v>0</v>
      </c>
      <c r="Q278" s="359">
        <v>1.1999999999999999E-3</v>
      </c>
      <c r="R278" s="359">
        <f>Q278*H278</f>
        <v>2.3999999999999998E-3</v>
      </c>
      <c r="S278" s="359">
        <v>0</v>
      </c>
      <c r="T278" s="359">
        <f>S278*H278</f>
        <v>0</v>
      </c>
      <c r="U278" s="382" t="s">
        <v>771</v>
      </c>
      <c r="AR278" s="361" t="s">
        <v>2918</v>
      </c>
      <c r="AT278" s="361" t="s">
        <v>550</v>
      </c>
      <c r="AU278" s="361" t="s">
        <v>47</v>
      </c>
      <c r="AY278" s="284" t="s">
        <v>2874</v>
      </c>
      <c r="BE278" s="362">
        <f>IF(N278="základní",J278,0)</f>
        <v>0</v>
      </c>
      <c r="BF278" s="362">
        <f>IF(N278="snížená",J278,0)</f>
        <v>0</v>
      </c>
      <c r="BG278" s="362">
        <f>IF(N278="zákl. přenesená",J278,0)</f>
        <v>0</v>
      </c>
      <c r="BH278" s="362">
        <f>IF(N278="sníž. přenesená",J278,0)</f>
        <v>0</v>
      </c>
      <c r="BI278" s="362">
        <f>IF(N278="nulová",J278,0)</f>
        <v>0</v>
      </c>
      <c r="BJ278" s="284" t="s">
        <v>45</v>
      </c>
      <c r="BK278" s="362">
        <f>ROUND(I278*H278,2)</f>
        <v>0</v>
      </c>
      <c r="BL278" s="284" t="s">
        <v>2222</v>
      </c>
      <c r="BM278" s="361" t="s">
        <v>4814</v>
      </c>
    </row>
    <row r="279" spans="2:65" s="291" customFormat="1" ht="12.75" x14ac:dyDescent="0.2">
      <c r="B279" s="292"/>
      <c r="D279" s="509" t="s">
        <v>3004</v>
      </c>
      <c r="F279" s="510" t="s">
        <v>4815</v>
      </c>
      <c r="I279" s="467"/>
      <c r="L279" s="292"/>
      <c r="M279" s="363"/>
      <c r="U279" s="364"/>
      <c r="AT279" s="284" t="s">
        <v>3004</v>
      </c>
      <c r="AU279" s="284" t="s">
        <v>47</v>
      </c>
    </row>
    <row r="280" spans="2:65" s="291" customFormat="1" ht="37.9" customHeight="1" x14ac:dyDescent="0.2">
      <c r="B280" s="292"/>
      <c r="C280" s="453" t="s">
        <v>3901</v>
      </c>
      <c r="D280" s="453" t="s">
        <v>516</v>
      </c>
      <c r="E280" s="454" t="s">
        <v>2637</v>
      </c>
      <c r="F280" s="455" t="s">
        <v>2638</v>
      </c>
      <c r="G280" s="456" t="s">
        <v>99</v>
      </c>
      <c r="H280" s="457">
        <v>6</v>
      </c>
      <c r="I280" s="356"/>
      <c r="J280" s="465">
        <f>ROUND(I280*H280,2)</f>
        <v>0</v>
      </c>
      <c r="K280" s="381"/>
      <c r="L280" s="292"/>
      <c r="M280" s="357" t="s">
        <v>771</v>
      </c>
      <c r="N280" s="358" t="s">
        <v>2877</v>
      </c>
      <c r="O280" s="359">
        <v>0.84899999999999998</v>
      </c>
      <c r="P280" s="359">
        <f>O280*H280</f>
        <v>5.0939999999999994</v>
      </c>
      <c r="Q280" s="359">
        <v>0</v>
      </c>
      <c r="R280" s="359">
        <f>Q280*H280</f>
        <v>0</v>
      </c>
      <c r="S280" s="359">
        <v>0</v>
      </c>
      <c r="T280" s="359">
        <f>S280*H280</f>
        <v>0</v>
      </c>
      <c r="U280" s="382" t="s">
        <v>771</v>
      </c>
      <c r="AR280" s="361" t="s">
        <v>2222</v>
      </c>
      <c r="AT280" s="361" t="s">
        <v>516</v>
      </c>
      <c r="AU280" s="361" t="s">
        <v>47</v>
      </c>
      <c r="AY280" s="284" t="s">
        <v>2874</v>
      </c>
      <c r="BE280" s="362">
        <f>IF(N280="základní",J280,0)</f>
        <v>0</v>
      </c>
      <c r="BF280" s="362">
        <f>IF(N280="snížená",J280,0)</f>
        <v>0</v>
      </c>
      <c r="BG280" s="362">
        <f>IF(N280="zákl. přenesená",J280,0)</f>
        <v>0</v>
      </c>
      <c r="BH280" s="362">
        <f>IF(N280="sníž. přenesená",J280,0)</f>
        <v>0</v>
      </c>
      <c r="BI280" s="362">
        <f>IF(N280="nulová",J280,0)</f>
        <v>0</v>
      </c>
      <c r="BJ280" s="284" t="s">
        <v>45</v>
      </c>
      <c r="BK280" s="362">
        <f>ROUND(I280*H280,2)</f>
        <v>0</v>
      </c>
      <c r="BL280" s="284" t="s">
        <v>2222</v>
      </c>
      <c r="BM280" s="361" t="s">
        <v>4816</v>
      </c>
    </row>
    <row r="281" spans="2:65" s="291" customFormat="1" ht="19.5" x14ac:dyDescent="0.2">
      <c r="B281" s="292"/>
      <c r="D281" s="509" t="s">
        <v>3004</v>
      </c>
      <c r="F281" s="510" t="s">
        <v>4817</v>
      </c>
      <c r="I281" s="467"/>
      <c r="L281" s="292"/>
      <c r="M281" s="363"/>
      <c r="U281" s="364"/>
      <c r="AT281" s="284" t="s">
        <v>3004</v>
      </c>
      <c r="AU281" s="284" t="s">
        <v>47</v>
      </c>
    </row>
    <row r="282" spans="2:65" s="291" customFormat="1" ht="12.75" x14ac:dyDescent="0.2">
      <c r="B282" s="292"/>
      <c r="D282" s="458" t="s">
        <v>3704</v>
      </c>
      <c r="F282" s="459" t="s">
        <v>4818</v>
      </c>
      <c r="I282" s="467"/>
      <c r="L282" s="292"/>
      <c r="M282" s="363"/>
      <c r="U282" s="364"/>
      <c r="AT282" s="284" t="s">
        <v>3704</v>
      </c>
      <c r="AU282" s="284" t="s">
        <v>47</v>
      </c>
    </row>
    <row r="283" spans="2:65" s="291" customFormat="1" ht="24.4" customHeight="1" x14ac:dyDescent="0.2">
      <c r="B283" s="292"/>
      <c r="C283" s="460" t="s">
        <v>3756</v>
      </c>
      <c r="D283" s="460" t="s">
        <v>550</v>
      </c>
      <c r="E283" s="461" t="s">
        <v>2639</v>
      </c>
      <c r="F283" s="462" t="s">
        <v>2640</v>
      </c>
      <c r="G283" s="463" t="s">
        <v>99</v>
      </c>
      <c r="H283" s="464">
        <v>6</v>
      </c>
      <c r="I283" s="365"/>
      <c r="J283" s="466">
        <f>ROUND(I283*H283,2)</f>
        <v>0</v>
      </c>
      <c r="K283" s="383"/>
      <c r="L283" s="366"/>
      <c r="M283" s="367" t="s">
        <v>771</v>
      </c>
      <c r="N283" s="368" t="s">
        <v>2877</v>
      </c>
      <c r="O283" s="359">
        <v>0</v>
      </c>
      <c r="P283" s="359">
        <f>O283*H283</f>
        <v>0</v>
      </c>
      <c r="Q283" s="359">
        <v>1.1999999999999999E-3</v>
      </c>
      <c r="R283" s="359">
        <f>Q283*H283</f>
        <v>7.1999999999999998E-3</v>
      </c>
      <c r="S283" s="359">
        <v>0</v>
      </c>
      <c r="T283" s="359">
        <f>S283*H283</f>
        <v>0</v>
      </c>
      <c r="U283" s="382" t="s">
        <v>771</v>
      </c>
      <c r="AR283" s="361" t="s">
        <v>2918</v>
      </c>
      <c r="AT283" s="361" t="s">
        <v>550</v>
      </c>
      <c r="AU283" s="361" t="s">
        <v>47</v>
      </c>
      <c r="AY283" s="284" t="s">
        <v>2874</v>
      </c>
      <c r="BE283" s="362">
        <f>IF(N283="základní",J283,0)</f>
        <v>0</v>
      </c>
      <c r="BF283" s="362">
        <f>IF(N283="snížená",J283,0)</f>
        <v>0</v>
      </c>
      <c r="BG283" s="362">
        <f>IF(N283="zákl. přenesená",J283,0)</f>
        <v>0</v>
      </c>
      <c r="BH283" s="362">
        <f>IF(N283="sníž. přenesená",J283,0)</f>
        <v>0</v>
      </c>
      <c r="BI283" s="362">
        <f>IF(N283="nulová",J283,0)</f>
        <v>0</v>
      </c>
      <c r="BJ283" s="284" t="s">
        <v>45</v>
      </c>
      <c r="BK283" s="362">
        <f>ROUND(I283*H283,2)</f>
        <v>0</v>
      </c>
      <c r="BL283" s="284" t="s">
        <v>2222</v>
      </c>
      <c r="BM283" s="361" t="s">
        <v>4819</v>
      </c>
    </row>
    <row r="284" spans="2:65" s="291" customFormat="1" ht="12.75" x14ac:dyDescent="0.2">
      <c r="B284" s="292"/>
      <c r="D284" s="509" t="s">
        <v>3004</v>
      </c>
      <c r="F284" s="510" t="s">
        <v>4820</v>
      </c>
      <c r="I284" s="467"/>
      <c r="L284" s="292"/>
      <c r="M284" s="363"/>
      <c r="U284" s="364"/>
      <c r="AT284" s="284" t="s">
        <v>3004</v>
      </c>
      <c r="AU284" s="284" t="s">
        <v>47</v>
      </c>
    </row>
    <row r="285" spans="2:65" s="291" customFormat="1" ht="37.9" customHeight="1" x14ac:dyDescent="0.2">
      <c r="B285" s="292"/>
      <c r="C285" s="453" t="s">
        <v>3758</v>
      </c>
      <c r="D285" s="453" t="s">
        <v>516</v>
      </c>
      <c r="E285" s="454" t="s">
        <v>2641</v>
      </c>
      <c r="F285" s="455" t="s">
        <v>2642</v>
      </c>
      <c r="G285" s="456" t="s">
        <v>99</v>
      </c>
      <c r="H285" s="457">
        <v>8</v>
      </c>
      <c r="I285" s="356"/>
      <c r="J285" s="465">
        <f>ROUND(I285*H285,2)</f>
        <v>0</v>
      </c>
      <c r="K285" s="381"/>
      <c r="L285" s="292"/>
      <c r="M285" s="357" t="s">
        <v>771</v>
      </c>
      <c r="N285" s="358" t="s">
        <v>2877</v>
      </c>
      <c r="O285" s="359">
        <v>0.93400000000000005</v>
      </c>
      <c r="P285" s="359">
        <f>O285*H285</f>
        <v>7.4720000000000004</v>
      </c>
      <c r="Q285" s="359">
        <v>0</v>
      </c>
      <c r="R285" s="359">
        <f>Q285*H285</f>
        <v>0</v>
      </c>
      <c r="S285" s="359">
        <v>0</v>
      </c>
      <c r="T285" s="359">
        <f>S285*H285</f>
        <v>0</v>
      </c>
      <c r="U285" s="382" t="s">
        <v>771</v>
      </c>
      <c r="AR285" s="361" t="s">
        <v>2222</v>
      </c>
      <c r="AT285" s="361" t="s">
        <v>516</v>
      </c>
      <c r="AU285" s="361" t="s">
        <v>47</v>
      </c>
      <c r="AY285" s="284" t="s">
        <v>2874</v>
      </c>
      <c r="BE285" s="362">
        <f>IF(N285="základní",J285,0)</f>
        <v>0</v>
      </c>
      <c r="BF285" s="362">
        <f>IF(N285="snížená",J285,0)</f>
        <v>0</v>
      </c>
      <c r="BG285" s="362">
        <f>IF(N285="zákl. přenesená",J285,0)</f>
        <v>0</v>
      </c>
      <c r="BH285" s="362">
        <f>IF(N285="sníž. přenesená",J285,0)</f>
        <v>0</v>
      </c>
      <c r="BI285" s="362">
        <f>IF(N285="nulová",J285,0)</f>
        <v>0</v>
      </c>
      <c r="BJ285" s="284" t="s">
        <v>45</v>
      </c>
      <c r="BK285" s="362">
        <f>ROUND(I285*H285,2)</f>
        <v>0</v>
      </c>
      <c r="BL285" s="284" t="s">
        <v>2222</v>
      </c>
      <c r="BM285" s="361" t="s">
        <v>4821</v>
      </c>
    </row>
    <row r="286" spans="2:65" s="291" customFormat="1" ht="19.5" x14ac:dyDescent="0.2">
      <c r="B286" s="292"/>
      <c r="D286" s="509" t="s">
        <v>3004</v>
      </c>
      <c r="F286" s="510" t="s">
        <v>4822</v>
      </c>
      <c r="I286" s="467"/>
      <c r="L286" s="292"/>
      <c r="M286" s="363"/>
      <c r="U286" s="364"/>
      <c r="AT286" s="284" t="s">
        <v>3004</v>
      </c>
      <c r="AU286" s="284" t="s">
        <v>47</v>
      </c>
    </row>
    <row r="287" spans="2:65" s="291" customFormat="1" ht="12.75" x14ac:dyDescent="0.2">
      <c r="B287" s="292"/>
      <c r="D287" s="458" t="s">
        <v>3704</v>
      </c>
      <c r="F287" s="459" t="s">
        <v>4823</v>
      </c>
      <c r="I287" s="467"/>
      <c r="L287" s="292"/>
      <c r="M287" s="363"/>
      <c r="U287" s="364"/>
      <c r="AT287" s="284" t="s">
        <v>3704</v>
      </c>
      <c r="AU287" s="284" t="s">
        <v>47</v>
      </c>
    </row>
    <row r="288" spans="2:65" s="291" customFormat="1" ht="24.4" customHeight="1" x14ac:dyDescent="0.2">
      <c r="B288" s="292"/>
      <c r="C288" s="460" t="s">
        <v>2022</v>
      </c>
      <c r="D288" s="460" t="s">
        <v>550</v>
      </c>
      <c r="E288" s="461" t="s">
        <v>2643</v>
      </c>
      <c r="F288" s="462" t="s">
        <v>2644</v>
      </c>
      <c r="G288" s="463" t="s">
        <v>99</v>
      </c>
      <c r="H288" s="464">
        <v>8</v>
      </c>
      <c r="I288" s="365"/>
      <c r="J288" s="466">
        <f>ROUND(I288*H288,2)</f>
        <v>0</v>
      </c>
      <c r="K288" s="383"/>
      <c r="L288" s="366"/>
      <c r="M288" s="367" t="s">
        <v>771</v>
      </c>
      <c r="N288" s="368" t="s">
        <v>2877</v>
      </c>
      <c r="O288" s="359">
        <v>0</v>
      </c>
      <c r="P288" s="359">
        <f>O288*H288</f>
        <v>0</v>
      </c>
      <c r="Q288" s="359">
        <v>2.2000000000000001E-3</v>
      </c>
      <c r="R288" s="359">
        <f>Q288*H288</f>
        <v>1.7600000000000001E-2</v>
      </c>
      <c r="S288" s="359">
        <v>0</v>
      </c>
      <c r="T288" s="359">
        <f>S288*H288</f>
        <v>0</v>
      </c>
      <c r="U288" s="382" t="s">
        <v>771</v>
      </c>
      <c r="AR288" s="361" t="s">
        <v>2918</v>
      </c>
      <c r="AT288" s="361" t="s">
        <v>550</v>
      </c>
      <c r="AU288" s="361" t="s">
        <v>47</v>
      </c>
      <c r="AY288" s="284" t="s">
        <v>2874</v>
      </c>
      <c r="BE288" s="362">
        <f>IF(N288="základní",J288,0)</f>
        <v>0</v>
      </c>
      <c r="BF288" s="362">
        <f>IF(N288="snížená",J288,0)</f>
        <v>0</v>
      </c>
      <c r="BG288" s="362">
        <f>IF(N288="zákl. přenesená",J288,0)</f>
        <v>0</v>
      </c>
      <c r="BH288" s="362">
        <f>IF(N288="sníž. přenesená",J288,0)</f>
        <v>0</v>
      </c>
      <c r="BI288" s="362">
        <f>IF(N288="nulová",J288,0)</f>
        <v>0</v>
      </c>
      <c r="BJ288" s="284" t="s">
        <v>45</v>
      </c>
      <c r="BK288" s="362">
        <f>ROUND(I288*H288,2)</f>
        <v>0</v>
      </c>
      <c r="BL288" s="284" t="s">
        <v>2222</v>
      </c>
      <c r="BM288" s="361" t="s">
        <v>4824</v>
      </c>
    </row>
    <row r="289" spans="2:65" s="291" customFormat="1" ht="12.75" x14ac:dyDescent="0.2">
      <c r="B289" s="292"/>
      <c r="D289" s="509" t="s">
        <v>3004</v>
      </c>
      <c r="F289" s="510" t="s">
        <v>2644</v>
      </c>
      <c r="I289" s="467"/>
      <c r="L289" s="292"/>
      <c r="M289" s="363"/>
      <c r="U289" s="364"/>
      <c r="AT289" s="284" t="s">
        <v>3004</v>
      </c>
      <c r="AU289" s="284" t="s">
        <v>47</v>
      </c>
    </row>
    <row r="290" spans="2:65" s="291" customFormat="1" ht="37.9" customHeight="1" x14ac:dyDescent="0.2">
      <c r="B290" s="292"/>
      <c r="C290" s="453" t="s">
        <v>4084</v>
      </c>
      <c r="D290" s="453" t="s">
        <v>516</v>
      </c>
      <c r="E290" s="454" t="s">
        <v>1083</v>
      </c>
      <c r="F290" s="455" t="s">
        <v>1833</v>
      </c>
      <c r="G290" s="456" t="s">
        <v>99</v>
      </c>
      <c r="H290" s="457">
        <v>1</v>
      </c>
      <c r="I290" s="356"/>
      <c r="J290" s="465">
        <f>ROUND(I290*H290,2)</f>
        <v>0</v>
      </c>
      <c r="K290" s="381"/>
      <c r="L290" s="292"/>
      <c r="M290" s="357" t="s">
        <v>771</v>
      </c>
      <c r="N290" s="358" t="s">
        <v>2877</v>
      </c>
      <c r="O290" s="359">
        <v>16.75</v>
      </c>
      <c r="P290" s="359">
        <f>O290*H290</f>
        <v>16.75</v>
      </c>
      <c r="Q290" s="359">
        <v>0</v>
      </c>
      <c r="R290" s="359">
        <f>Q290*H290</f>
        <v>0</v>
      </c>
      <c r="S290" s="359">
        <v>0</v>
      </c>
      <c r="T290" s="359">
        <f>S290*H290</f>
        <v>0</v>
      </c>
      <c r="U290" s="382" t="s">
        <v>771</v>
      </c>
      <c r="AR290" s="361" t="s">
        <v>2222</v>
      </c>
      <c r="AT290" s="361" t="s">
        <v>516</v>
      </c>
      <c r="AU290" s="361" t="s">
        <v>47</v>
      </c>
      <c r="AY290" s="284" t="s">
        <v>2874</v>
      </c>
      <c r="BE290" s="362">
        <f>IF(N290="základní",J290,0)</f>
        <v>0</v>
      </c>
      <c r="BF290" s="362">
        <f>IF(N290="snížená",J290,0)</f>
        <v>0</v>
      </c>
      <c r="BG290" s="362">
        <f>IF(N290="zákl. přenesená",J290,0)</f>
        <v>0</v>
      </c>
      <c r="BH290" s="362">
        <f>IF(N290="sníž. přenesená",J290,0)</f>
        <v>0</v>
      </c>
      <c r="BI290" s="362">
        <f>IF(N290="nulová",J290,0)</f>
        <v>0</v>
      </c>
      <c r="BJ290" s="284" t="s">
        <v>45</v>
      </c>
      <c r="BK290" s="362">
        <f>ROUND(I290*H290,2)</f>
        <v>0</v>
      </c>
      <c r="BL290" s="284" t="s">
        <v>2222</v>
      </c>
      <c r="BM290" s="361" t="s">
        <v>4825</v>
      </c>
    </row>
    <row r="291" spans="2:65" s="291" customFormat="1" ht="19.5" x14ac:dyDescent="0.2">
      <c r="B291" s="292"/>
      <c r="D291" s="509" t="s">
        <v>3004</v>
      </c>
      <c r="F291" s="510" t="s">
        <v>1084</v>
      </c>
      <c r="I291" s="467"/>
      <c r="L291" s="292"/>
      <c r="M291" s="363"/>
      <c r="U291" s="364"/>
      <c r="AT291" s="284" t="s">
        <v>3004</v>
      </c>
      <c r="AU291" s="284" t="s">
        <v>47</v>
      </c>
    </row>
    <row r="292" spans="2:65" s="291" customFormat="1" ht="12.75" x14ac:dyDescent="0.2">
      <c r="B292" s="292"/>
      <c r="D292" s="458" t="s">
        <v>3704</v>
      </c>
      <c r="F292" s="459" t="s">
        <v>4107</v>
      </c>
      <c r="I292" s="467"/>
      <c r="L292" s="292"/>
      <c r="M292" s="363"/>
      <c r="U292" s="364"/>
      <c r="AT292" s="284" t="s">
        <v>3704</v>
      </c>
      <c r="AU292" s="284" t="s">
        <v>47</v>
      </c>
    </row>
    <row r="293" spans="2:65" s="291" customFormat="1" ht="37.9" customHeight="1" x14ac:dyDescent="0.2">
      <c r="B293" s="292"/>
      <c r="C293" s="460" t="s">
        <v>4087</v>
      </c>
      <c r="D293" s="460" t="s">
        <v>550</v>
      </c>
      <c r="E293" s="461" t="s">
        <v>1085</v>
      </c>
      <c r="F293" s="462" t="s">
        <v>1086</v>
      </c>
      <c r="G293" s="463" t="s">
        <v>99</v>
      </c>
      <c r="H293" s="464">
        <v>1</v>
      </c>
      <c r="I293" s="365"/>
      <c r="J293" s="466">
        <f>ROUND(I293*H293,2)</f>
        <v>0</v>
      </c>
      <c r="K293" s="383"/>
      <c r="L293" s="366"/>
      <c r="M293" s="367" t="s">
        <v>771</v>
      </c>
      <c r="N293" s="368" t="s">
        <v>2877</v>
      </c>
      <c r="O293" s="359">
        <v>0</v>
      </c>
      <c r="P293" s="359">
        <f>O293*H293</f>
        <v>0</v>
      </c>
      <c r="Q293" s="359">
        <v>0.39</v>
      </c>
      <c r="R293" s="359">
        <f>Q293*H293</f>
        <v>0.39</v>
      </c>
      <c r="S293" s="359">
        <v>0</v>
      </c>
      <c r="T293" s="359">
        <f>S293*H293</f>
        <v>0</v>
      </c>
      <c r="U293" s="382" t="s">
        <v>771</v>
      </c>
      <c r="AR293" s="361" t="s">
        <v>2918</v>
      </c>
      <c r="AT293" s="361" t="s">
        <v>550</v>
      </c>
      <c r="AU293" s="361" t="s">
        <v>47</v>
      </c>
      <c r="AY293" s="284" t="s">
        <v>2874</v>
      </c>
      <c r="BE293" s="362">
        <f>IF(N293="základní",J293,0)</f>
        <v>0</v>
      </c>
      <c r="BF293" s="362">
        <f>IF(N293="snížená",J293,0)</f>
        <v>0</v>
      </c>
      <c r="BG293" s="362">
        <f>IF(N293="zákl. přenesená",J293,0)</f>
        <v>0</v>
      </c>
      <c r="BH293" s="362">
        <f>IF(N293="sníž. přenesená",J293,0)</f>
        <v>0</v>
      </c>
      <c r="BI293" s="362">
        <f>IF(N293="nulová",J293,0)</f>
        <v>0</v>
      </c>
      <c r="BJ293" s="284" t="s">
        <v>45</v>
      </c>
      <c r="BK293" s="362">
        <f>ROUND(I293*H293,2)</f>
        <v>0</v>
      </c>
      <c r="BL293" s="284" t="s">
        <v>2222</v>
      </c>
      <c r="BM293" s="361" t="s">
        <v>4826</v>
      </c>
    </row>
    <row r="294" spans="2:65" s="291" customFormat="1" ht="19.5" x14ac:dyDescent="0.2">
      <c r="B294" s="292"/>
      <c r="D294" s="509" t="s">
        <v>3004</v>
      </c>
      <c r="F294" s="510" t="s">
        <v>1086</v>
      </c>
      <c r="I294" s="467"/>
      <c r="L294" s="292"/>
      <c r="M294" s="363"/>
      <c r="U294" s="364"/>
      <c r="AT294" s="284" t="s">
        <v>3004</v>
      </c>
      <c r="AU294" s="284" t="s">
        <v>47</v>
      </c>
    </row>
    <row r="295" spans="2:65" s="291" customFormat="1" ht="37.9" customHeight="1" x14ac:dyDescent="0.2">
      <c r="B295" s="292"/>
      <c r="C295" s="453" t="s">
        <v>3717</v>
      </c>
      <c r="D295" s="453" t="s">
        <v>516</v>
      </c>
      <c r="E295" s="454" t="s">
        <v>2645</v>
      </c>
      <c r="F295" s="455" t="s">
        <v>2646</v>
      </c>
      <c r="G295" s="456" t="s">
        <v>99</v>
      </c>
      <c r="H295" s="457">
        <v>3</v>
      </c>
      <c r="I295" s="356"/>
      <c r="J295" s="465">
        <f>ROUND(I295*H295,2)</f>
        <v>0</v>
      </c>
      <c r="K295" s="381"/>
      <c r="L295" s="292"/>
      <c r="M295" s="357" t="s">
        <v>771</v>
      </c>
      <c r="N295" s="358" t="s">
        <v>2877</v>
      </c>
      <c r="O295" s="359">
        <v>4.25</v>
      </c>
      <c r="P295" s="359">
        <f>O295*H295</f>
        <v>12.75</v>
      </c>
      <c r="Q295" s="359">
        <v>0</v>
      </c>
      <c r="R295" s="359">
        <f>Q295*H295</f>
        <v>0</v>
      </c>
      <c r="S295" s="359">
        <v>0</v>
      </c>
      <c r="T295" s="359">
        <f>S295*H295</f>
        <v>0</v>
      </c>
      <c r="U295" s="382" t="s">
        <v>771</v>
      </c>
      <c r="AR295" s="361" t="s">
        <v>2222</v>
      </c>
      <c r="AT295" s="361" t="s">
        <v>516</v>
      </c>
      <c r="AU295" s="361" t="s">
        <v>47</v>
      </c>
      <c r="AY295" s="284" t="s">
        <v>2874</v>
      </c>
      <c r="BE295" s="362">
        <f>IF(N295="základní",J295,0)</f>
        <v>0</v>
      </c>
      <c r="BF295" s="362">
        <f>IF(N295="snížená",J295,0)</f>
        <v>0</v>
      </c>
      <c r="BG295" s="362">
        <f>IF(N295="zákl. přenesená",J295,0)</f>
        <v>0</v>
      </c>
      <c r="BH295" s="362">
        <f>IF(N295="sníž. přenesená",J295,0)</f>
        <v>0</v>
      </c>
      <c r="BI295" s="362">
        <f>IF(N295="nulová",J295,0)</f>
        <v>0</v>
      </c>
      <c r="BJ295" s="284" t="s">
        <v>45</v>
      </c>
      <c r="BK295" s="362">
        <f>ROUND(I295*H295,2)</f>
        <v>0</v>
      </c>
      <c r="BL295" s="284" t="s">
        <v>2222</v>
      </c>
      <c r="BM295" s="361" t="s">
        <v>4827</v>
      </c>
    </row>
    <row r="296" spans="2:65" s="291" customFormat="1" ht="19.5" x14ac:dyDescent="0.2">
      <c r="B296" s="292"/>
      <c r="D296" s="509" t="s">
        <v>3004</v>
      </c>
      <c r="F296" s="510" t="s">
        <v>4828</v>
      </c>
      <c r="I296" s="467"/>
      <c r="L296" s="292"/>
      <c r="M296" s="363"/>
      <c r="U296" s="364"/>
      <c r="AT296" s="284" t="s">
        <v>3004</v>
      </c>
      <c r="AU296" s="284" t="s">
        <v>47</v>
      </c>
    </row>
    <row r="297" spans="2:65" s="291" customFormat="1" ht="12.75" x14ac:dyDescent="0.2">
      <c r="B297" s="292"/>
      <c r="D297" s="458" t="s">
        <v>3704</v>
      </c>
      <c r="F297" s="459" t="s">
        <v>4829</v>
      </c>
      <c r="I297" s="467"/>
      <c r="L297" s="292"/>
      <c r="M297" s="363"/>
      <c r="U297" s="364"/>
      <c r="AT297" s="284" t="s">
        <v>3704</v>
      </c>
      <c r="AU297" s="284" t="s">
        <v>47</v>
      </c>
    </row>
    <row r="298" spans="2:65" s="291" customFormat="1" ht="37.9" customHeight="1" x14ac:dyDescent="0.2">
      <c r="B298" s="292"/>
      <c r="C298" s="460" t="s">
        <v>3721</v>
      </c>
      <c r="D298" s="460" t="s">
        <v>550</v>
      </c>
      <c r="E298" s="461" t="s">
        <v>2647</v>
      </c>
      <c r="F298" s="462" t="s">
        <v>2648</v>
      </c>
      <c r="G298" s="463" t="s">
        <v>99</v>
      </c>
      <c r="H298" s="464">
        <v>3</v>
      </c>
      <c r="I298" s="365"/>
      <c r="J298" s="466">
        <f>ROUND(I298*H298,2)</f>
        <v>0</v>
      </c>
      <c r="K298" s="383"/>
      <c r="L298" s="366"/>
      <c r="M298" s="367" t="s">
        <v>771</v>
      </c>
      <c r="N298" s="368" t="s">
        <v>2877</v>
      </c>
      <c r="O298" s="359">
        <v>0</v>
      </c>
      <c r="P298" s="359">
        <f>O298*H298</f>
        <v>0</v>
      </c>
      <c r="Q298" s="359">
        <v>9.2999999999999999E-2</v>
      </c>
      <c r="R298" s="359">
        <f>Q298*H298</f>
        <v>0.27900000000000003</v>
      </c>
      <c r="S298" s="359">
        <v>0</v>
      </c>
      <c r="T298" s="359">
        <f>S298*H298</f>
        <v>0</v>
      </c>
      <c r="U298" s="382" t="s">
        <v>771</v>
      </c>
      <c r="AR298" s="361" t="s">
        <v>2918</v>
      </c>
      <c r="AT298" s="361" t="s">
        <v>550</v>
      </c>
      <c r="AU298" s="361" t="s">
        <v>47</v>
      </c>
      <c r="AY298" s="284" t="s">
        <v>2874</v>
      </c>
      <c r="BE298" s="362">
        <f>IF(N298="základní",J298,0)</f>
        <v>0</v>
      </c>
      <c r="BF298" s="362">
        <f>IF(N298="snížená",J298,0)</f>
        <v>0</v>
      </c>
      <c r="BG298" s="362">
        <f>IF(N298="zákl. přenesená",J298,0)</f>
        <v>0</v>
      </c>
      <c r="BH298" s="362">
        <f>IF(N298="sníž. přenesená",J298,0)</f>
        <v>0</v>
      </c>
      <c r="BI298" s="362">
        <f>IF(N298="nulová",J298,0)</f>
        <v>0</v>
      </c>
      <c r="BJ298" s="284" t="s">
        <v>45</v>
      </c>
      <c r="BK298" s="362">
        <f>ROUND(I298*H298,2)</f>
        <v>0</v>
      </c>
      <c r="BL298" s="284" t="s">
        <v>2222</v>
      </c>
      <c r="BM298" s="361" t="s">
        <v>4830</v>
      </c>
    </row>
    <row r="299" spans="2:65" s="291" customFormat="1" ht="19.5" x14ac:dyDescent="0.2">
      <c r="B299" s="292"/>
      <c r="D299" s="509" t="s">
        <v>3004</v>
      </c>
      <c r="F299" s="510" t="s">
        <v>2648</v>
      </c>
      <c r="I299" s="467"/>
      <c r="L299" s="292"/>
      <c r="M299" s="363"/>
      <c r="U299" s="364"/>
      <c r="AT299" s="284" t="s">
        <v>3004</v>
      </c>
      <c r="AU299" s="284" t="s">
        <v>47</v>
      </c>
    </row>
    <row r="300" spans="2:65" s="291" customFormat="1" ht="37.9" customHeight="1" x14ac:dyDescent="0.2">
      <c r="B300" s="292"/>
      <c r="C300" s="453" t="s">
        <v>4079</v>
      </c>
      <c r="D300" s="453" t="s">
        <v>516</v>
      </c>
      <c r="E300" s="454" t="s">
        <v>2649</v>
      </c>
      <c r="F300" s="455" t="s">
        <v>2650</v>
      </c>
      <c r="G300" s="456" t="s">
        <v>99</v>
      </c>
      <c r="H300" s="457">
        <v>4</v>
      </c>
      <c r="I300" s="356"/>
      <c r="J300" s="465">
        <f>ROUND(I300*H300,2)</f>
        <v>0</v>
      </c>
      <c r="K300" s="381"/>
      <c r="L300" s="292"/>
      <c r="M300" s="357" t="s">
        <v>771</v>
      </c>
      <c r="N300" s="358" t="s">
        <v>2877</v>
      </c>
      <c r="O300" s="359">
        <v>5.25</v>
      </c>
      <c r="P300" s="359">
        <f>O300*H300</f>
        <v>21</v>
      </c>
      <c r="Q300" s="359">
        <v>0</v>
      </c>
      <c r="R300" s="359">
        <f>Q300*H300</f>
        <v>0</v>
      </c>
      <c r="S300" s="359">
        <v>0</v>
      </c>
      <c r="T300" s="359">
        <f>S300*H300</f>
        <v>0</v>
      </c>
      <c r="U300" s="382" t="s">
        <v>771</v>
      </c>
      <c r="AR300" s="361" t="s">
        <v>2222</v>
      </c>
      <c r="AT300" s="361" t="s">
        <v>516</v>
      </c>
      <c r="AU300" s="361" t="s">
        <v>47</v>
      </c>
      <c r="AY300" s="284" t="s">
        <v>2874</v>
      </c>
      <c r="BE300" s="362">
        <f>IF(N300="základní",J300,0)</f>
        <v>0</v>
      </c>
      <c r="BF300" s="362">
        <f>IF(N300="snížená",J300,0)</f>
        <v>0</v>
      </c>
      <c r="BG300" s="362">
        <f>IF(N300="zákl. přenesená",J300,0)</f>
        <v>0</v>
      </c>
      <c r="BH300" s="362">
        <f>IF(N300="sníž. přenesená",J300,0)</f>
        <v>0</v>
      </c>
      <c r="BI300" s="362">
        <f>IF(N300="nulová",J300,0)</f>
        <v>0</v>
      </c>
      <c r="BJ300" s="284" t="s">
        <v>45</v>
      </c>
      <c r="BK300" s="362">
        <f>ROUND(I300*H300,2)</f>
        <v>0</v>
      </c>
      <c r="BL300" s="284" t="s">
        <v>2222</v>
      </c>
      <c r="BM300" s="361" t="s">
        <v>4831</v>
      </c>
    </row>
    <row r="301" spans="2:65" s="291" customFormat="1" ht="19.5" x14ac:dyDescent="0.2">
      <c r="B301" s="292"/>
      <c r="D301" s="509" t="s">
        <v>3004</v>
      </c>
      <c r="F301" s="510" t="s">
        <v>4832</v>
      </c>
      <c r="I301" s="467"/>
      <c r="L301" s="292"/>
      <c r="M301" s="363"/>
      <c r="U301" s="364"/>
      <c r="AT301" s="284" t="s">
        <v>3004</v>
      </c>
      <c r="AU301" s="284" t="s">
        <v>47</v>
      </c>
    </row>
    <row r="302" spans="2:65" s="291" customFormat="1" ht="12.75" x14ac:dyDescent="0.2">
      <c r="B302" s="292"/>
      <c r="D302" s="458" t="s">
        <v>3704</v>
      </c>
      <c r="F302" s="459" t="s">
        <v>4833</v>
      </c>
      <c r="I302" s="467"/>
      <c r="L302" s="292"/>
      <c r="M302" s="363"/>
      <c r="U302" s="364"/>
      <c r="AT302" s="284" t="s">
        <v>3704</v>
      </c>
      <c r="AU302" s="284" t="s">
        <v>47</v>
      </c>
    </row>
    <row r="303" spans="2:65" s="291" customFormat="1" ht="37.9" customHeight="1" x14ac:dyDescent="0.2">
      <c r="B303" s="292"/>
      <c r="C303" s="460" t="s">
        <v>4082</v>
      </c>
      <c r="D303" s="460" t="s">
        <v>550</v>
      </c>
      <c r="E303" s="461" t="s">
        <v>2651</v>
      </c>
      <c r="F303" s="462" t="s">
        <v>2652</v>
      </c>
      <c r="G303" s="463" t="s">
        <v>99</v>
      </c>
      <c r="H303" s="464">
        <v>4</v>
      </c>
      <c r="I303" s="365"/>
      <c r="J303" s="466">
        <f>ROUND(I303*H303,2)</f>
        <v>0</v>
      </c>
      <c r="K303" s="383"/>
      <c r="L303" s="366"/>
      <c r="M303" s="367" t="s">
        <v>771</v>
      </c>
      <c r="N303" s="368" t="s">
        <v>2877</v>
      </c>
      <c r="O303" s="359">
        <v>0</v>
      </c>
      <c r="P303" s="359">
        <f>O303*H303</f>
        <v>0</v>
      </c>
      <c r="Q303" s="359">
        <v>0.15</v>
      </c>
      <c r="R303" s="359">
        <f>Q303*H303</f>
        <v>0.6</v>
      </c>
      <c r="S303" s="359">
        <v>0</v>
      </c>
      <c r="T303" s="359">
        <f>S303*H303</f>
        <v>0</v>
      </c>
      <c r="U303" s="382" t="s">
        <v>771</v>
      </c>
      <c r="AR303" s="361" t="s">
        <v>2918</v>
      </c>
      <c r="AT303" s="361" t="s">
        <v>550</v>
      </c>
      <c r="AU303" s="361" t="s">
        <v>47</v>
      </c>
      <c r="AY303" s="284" t="s">
        <v>2874</v>
      </c>
      <c r="BE303" s="362">
        <f>IF(N303="základní",J303,0)</f>
        <v>0</v>
      </c>
      <c r="BF303" s="362">
        <f>IF(N303="snížená",J303,0)</f>
        <v>0</v>
      </c>
      <c r="BG303" s="362">
        <f>IF(N303="zákl. přenesená",J303,0)</f>
        <v>0</v>
      </c>
      <c r="BH303" s="362">
        <f>IF(N303="sníž. přenesená",J303,0)</f>
        <v>0</v>
      </c>
      <c r="BI303" s="362">
        <f>IF(N303="nulová",J303,0)</f>
        <v>0</v>
      </c>
      <c r="BJ303" s="284" t="s">
        <v>45</v>
      </c>
      <c r="BK303" s="362">
        <f>ROUND(I303*H303,2)</f>
        <v>0</v>
      </c>
      <c r="BL303" s="284" t="s">
        <v>2222</v>
      </c>
      <c r="BM303" s="361" t="s">
        <v>4834</v>
      </c>
    </row>
    <row r="304" spans="2:65" s="291" customFormat="1" ht="19.5" x14ac:dyDescent="0.2">
      <c r="B304" s="292"/>
      <c r="D304" s="509" t="s">
        <v>3004</v>
      </c>
      <c r="F304" s="510" t="s">
        <v>2652</v>
      </c>
      <c r="L304" s="292"/>
      <c r="M304" s="369"/>
      <c r="N304" s="370"/>
      <c r="O304" s="370"/>
      <c r="P304" s="370"/>
      <c r="Q304" s="370"/>
      <c r="R304" s="370"/>
      <c r="S304" s="370"/>
      <c r="T304" s="370"/>
      <c r="U304" s="371"/>
      <c r="AT304" s="284" t="s">
        <v>3004</v>
      </c>
      <c r="AU304" s="284" t="s">
        <v>47</v>
      </c>
    </row>
    <row r="305" spans="2:12" s="291" customFormat="1" ht="7.15" customHeight="1" x14ac:dyDescent="0.2">
      <c r="B305" s="312"/>
      <c r="C305" s="313"/>
      <c r="D305" s="313"/>
      <c r="E305" s="313"/>
      <c r="F305" s="313"/>
      <c r="G305" s="313"/>
      <c r="H305" s="313"/>
      <c r="I305" s="313"/>
      <c r="J305" s="313"/>
      <c r="K305" s="313"/>
      <c r="L305" s="292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4"/>
  <sheetViews>
    <sheetView workbookViewId="0">
      <pane ySplit="1" topLeftCell="A32" activePane="bottomLeft" state="frozen"/>
      <selection pane="bottomLeft" activeCell="C63" sqref="C63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56" t="s">
        <v>100</v>
      </c>
      <c r="B1" s="656"/>
      <c r="C1" s="656"/>
      <c r="D1" s="656"/>
      <c r="E1" s="656"/>
      <c r="F1" s="656"/>
      <c r="G1" s="65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657" t="s">
        <v>4</v>
      </c>
      <c r="D2" s="658"/>
      <c r="E2" s="658"/>
      <c r="F2" s="658"/>
      <c r="G2" s="659"/>
      <c r="AG2" t="s">
        <v>102</v>
      </c>
    </row>
    <row r="3" spans="1:60" ht="25.15" customHeight="1" x14ac:dyDescent="0.2">
      <c r="A3" s="247" t="s">
        <v>89</v>
      </c>
      <c r="B3" s="197" t="s">
        <v>39</v>
      </c>
      <c r="C3" s="657" t="s">
        <v>40</v>
      </c>
      <c r="D3" s="658"/>
      <c r="E3" s="658"/>
      <c r="F3" s="658"/>
      <c r="G3" s="659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41</v>
      </c>
      <c r="C4" s="660" t="s">
        <v>42</v>
      </c>
      <c r="D4" s="661"/>
      <c r="E4" s="661"/>
      <c r="F4" s="661"/>
      <c r="G4" s="66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2653</v>
      </c>
      <c r="C9" s="215" t="s">
        <v>2654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52" t="s">
        <v>2655</v>
      </c>
      <c r="D10" s="653"/>
      <c r="E10" s="653"/>
      <c r="F10" s="653"/>
      <c r="G10" s="653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2656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2657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52" t="s">
        <v>138</v>
      </c>
      <c r="D14" s="653"/>
      <c r="E14" s="653"/>
      <c r="F14" s="653"/>
      <c r="G14" s="653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226" t="s">
        <v>3135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22.5" outlineLevel="1" x14ac:dyDescent="0.2">
      <c r="A17" s="213">
        <v>4</v>
      </c>
      <c r="B17" s="214" t="s">
        <v>1087</v>
      </c>
      <c r="C17" s="215" t="s">
        <v>1088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52" t="s">
        <v>1089</v>
      </c>
      <c r="D18" s="653"/>
      <c r="E18" s="653"/>
      <c r="F18" s="653"/>
      <c r="G18" s="653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54" t="s">
        <v>1090</v>
      </c>
      <c r="D19" s="655"/>
      <c r="E19" s="655"/>
      <c r="F19" s="655"/>
      <c r="G19" s="655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2658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2">
      <c r="A21" s="223"/>
      <c r="B21" s="224"/>
      <c r="C21" s="226" t="s">
        <v>2659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2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x14ac:dyDescent="0.2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2">
      <c r="A24" s="213">
        <v>6</v>
      </c>
      <c r="B24" s="214" t="s">
        <v>2160</v>
      </c>
      <c r="C24" s="215" t="s">
        <v>2161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52" t="s">
        <v>1849</v>
      </c>
      <c r="D25" s="653"/>
      <c r="E25" s="653"/>
      <c r="F25" s="653"/>
      <c r="G25" s="653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3136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3137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7</v>
      </c>
      <c r="B28" s="214" t="s">
        <v>1851</v>
      </c>
      <c r="C28" s="215" t="s">
        <v>1852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2670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x14ac:dyDescent="0.2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2.5" outlineLevel="1" x14ac:dyDescent="0.2">
      <c r="A31" s="213">
        <v>8</v>
      </c>
      <c r="B31" s="214" t="s">
        <v>2663</v>
      </c>
      <c r="C31" s="215" t="s">
        <v>2664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2.5" outlineLevel="2" x14ac:dyDescent="0.2">
      <c r="A32" s="223"/>
      <c r="B32" s="224"/>
      <c r="C32" s="652" t="s">
        <v>164</v>
      </c>
      <c r="D32" s="653"/>
      <c r="E32" s="653"/>
      <c r="F32" s="653"/>
      <c r="G32" s="653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54" t="s">
        <v>2665</v>
      </c>
      <c r="D33" s="655"/>
      <c r="E33" s="655"/>
      <c r="F33" s="655"/>
      <c r="G33" s="655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3138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22.5" outlineLevel="1" x14ac:dyDescent="0.2">
      <c r="A35" s="213">
        <v>9</v>
      </c>
      <c r="B35" s="214" t="s">
        <v>2666</v>
      </c>
      <c r="C35" s="215" t="s">
        <v>2667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52" t="s">
        <v>168</v>
      </c>
      <c r="D36" s="653"/>
      <c r="E36" s="653"/>
      <c r="F36" s="653"/>
      <c r="G36" s="653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3139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10</v>
      </c>
      <c r="B38" s="214" t="s">
        <v>2668</v>
      </c>
      <c r="C38" s="215" t="s">
        <v>2669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52" t="s">
        <v>168</v>
      </c>
      <c r="D39" s="653"/>
      <c r="E39" s="653"/>
      <c r="F39" s="653"/>
      <c r="G39" s="653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652" t="s">
        <v>151</v>
      </c>
      <c r="D41" s="653"/>
      <c r="E41" s="653"/>
      <c r="F41" s="653"/>
      <c r="G41" s="653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3140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52" t="s">
        <v>229</v>
      </c>
      <c r="D44" s="653"/>
      <c r="E44" s="653"/>
      <c r="F44" s="653"/>
      <c r="G44" s="653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54" t="s">
        <v>230</v>
      </c>
      <c r="D45" s="655"/>
      <c r="E45" s="655"/>
      <c r="F45" s="655"/>
      <c r="G45" s="655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2671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x14ac:dyDescent="0.2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SUMIF(AG48:AG70,"&lt;&gt;NOR",G48:G70)</f>
        <v>0</v>
      </c>
      <c r="H47" s="210"/>
      <c r="I47" s="210">
        <f>SUM(I48:I70)</f>
        <v>990427.81</v>
      </c>
      <c r="J47" s="210"/>
      <c r="K47" s="210">
        <f>SUM(K48:K70)</f>
        <v>1326684.3700000001</v>
      </c>
      <c r="L47" s="210"/>
      <c r="M47" s="210">
        <f>SUM(M48:M70)</f>
        <v>0</v>
      </c>
      <c r="N47" s="209"/>
      <c r="O47" s="209">
        <f>SUM(O48:O70)</f>
        <v>97.27</v>
      </c>
      <c r="P47" s="209"/>
      <c r="Q47" s="209">
        <f>SUM(Q48:Q70)</f>
        <v>102.97</v>
      </c>
      <c r="R47" s="210"/>
      <c r="S47" s="210"/>
      <c r="T47" s="211"/>
      <c r="U47" s="212"/>
      <c r="V47" s="212">
        <f>SUM(V48:V70)</f>
        <v>687.06999999999994</v>
      </c>
      <c r="W47" s="212"/>
      <c r="X47" s="212"/>
      <c r="Y47" s="212"/>
      <c r="AG47" t="s">
        <v>124</v>
      </c>
    </row>
    <row r="48" spans="1:60" outlineLevel="1" x14ac:dyDescent="0.2">
      <c r="A48" s="213">
        <v>13</v>
      </c>
      <c r="B48" s="214" t="s">
        <v>3141</v>
      </c>
      <c r="C48" s="215" t="s">
        <v>3142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252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652" t="s">
        <v>3143</v>
      </c>
      <c r="D49" s="653"/>
      <c r="E49" s="653"/>
      <c r="F49" s="653"/>
      <c r="G49" s="653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226" t="s">
        <v>3144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2">
      <c r="A51" s="223"/>
      <c r="B51" s="224"/>
      <c r="C51" s="226" t="s">
        <v>3145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14</v>
      </c>
      <c r="B52" s="214" t="s">
        <v>254</v>
      </c>
      <c r="C52" s="215" t="s">
        <v>255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252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2.5" outlineLevel="2" x14ac:dyDescent="0.2">
      <c r="A53" s="223"/>
      <c r="B53" s="224"/>
      <c r="C53" s="652" t="s">
        <v>256</v>
      </c>
      <c r="D53" s="653"/>
      <c r="E53" s="653"/>
      <c r="F53" s="653"/>
      <c r="G53" s="653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3146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3147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2">
      <c r="A56" s="229">
        <v>15</v>
      </c>
      <c r="B56" s="230" t="s">
        <v>3148</v>
      </c>
      <c r="C56" s="231" t="s">
        <v>2672</v>
      </c>
      <c r="D56" s="232" t="s">
        <v>303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2">
      <c r="A57" s="229">
        <v>16</v>
      </c>
      <c r="B57" s="230" t="s">
        <v>3149</v>
      </c>
      <c r="C57" s="231" t="s">
        <v>3150</v>
      </c>
      <c r="D57" s="232" t="s">
        <v>303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17</v>
      </c>
      <c r="B58" s="230" t="s">
        <v>301</v>
      </c>
      <c r="C58" s="231" t="s">
        <v>2673</v>
      </c>
      <c r="D58" s="232" t="s">
        <v>303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598">
        <v>18</v>
      </c>
      <c r="B59" s="599" t="s">
        <v>304</v>
      </c>
      <c r="C59" s="600" t="s">
        <v>5149</v>
      </c>
      <c r="D59" s="601" t="s">
        <v>303</v>
      </c>
      <c r="E59" s="602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19</v>
      </c>
      <c r="B60" s="230" t="s">
        <v>1950</v>
      </c>
      <c r="C60" s="231" t="s">
        <v>2674</v>
      </c>
      <c r="D60" s="232" t="s">
        <v>303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20</v>
      </c>
      <c r="B61" s="230" t="s">
        <v>1952</v>
      </c>
      <c r="C61" s="231" t="s">
        <v>2675</v>
      </c>
      <c r="D61" s="232" t="s">
        <v>303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21</v>
      </c>
      <c r="B62" s="230" t="s">
        <v>2375</v>
      </c>
      <c r="C62" s="231" t="s">
        <v>2676</v>
      </c>
      <c r="D62" s="232" t="s">
        <v>303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29">
        <v>22</v>
      </c>
      <c r="B63" s="230" t="s">
        <v>2377</v>
      </c>
      <c r="C63" s="231" t="s">
        <v>2677</v>
      </c>
      <c r="D63" s="232" t="s">
        <v>303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2">
      <c r="A64" s="213">
        <v>23</v>
      </c>
      <c r="B64" s="214" t="s">
        <v>2678</v>
      </c>
      <c r="C64" s="215" t="s">
        <v>3151</v>
      </c>
      <c r="D64" s="216" t="s">
        <v>223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2679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24</v>
      </c>
      <c r="B66" s="214" t="s">
        <v>2680</v>
      </c>
      <c r="C66" s="215" t="s">
        <v>2681</v>
      </c>
      <c r="D66" s="216" t="s">
        <v>223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3152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2">
      <c r="A68" s="229">
        <v>25</v>
      </c>
      <c r="B68" s="577" t="s">
        <v>2682</v>
      </c>
      <c r="C68" s="579" t="s">
        <v>5138</v>
      </c>
      <c r="D68" s="578" t="s">
        <v>303</v>
      </c>
      <c r="E68" s="233">
        <v>16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160000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45" outlineLevel="1" x14ac:dyDescent="0.2">
      <c r="A69" s="229"/>
      <c r="B69" s="230"/>
      <c r="C69" s="226" t="s">
        <v>5139</v>
      </c>
      <c r="D69" s="232"/>
      <c r="E69" s="233"/>
      <c r="F69" s="234"/>
      <c r="G69" s="235"/>
      <c r="H69" s="234"/>
      <c r="I69" s="235"/>
      <c r="J69" s="234"/>
      <c r="K69" s="235"/>
      <c r="L69" s="235"/>
      <c r="M69" s="235"/>
      <c r="N69" s="233"/>
      <c r="O69" s="233"/>
      <c r="P69" s="233"/>
      <c r="Q69" s="233"/>
      <c r="R69" s="235"/>
      <c r="S69" s="235"/>
      <c r="T69" s="236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29">
        <v>26</v>
      </c>
      <c r="B70" s="230" t="s">
        <v>313</v>
      </c>
      <c r="C70" s="231" t="s">
        <v>5134</v>
      </c>
      <c r="D70" s="232" t="s">
        <v>310</v>
      </c>
      <c r="E70" s="233">
        <v>1</v>
      </c>
      <c r="F70" s="234"/>
      <c r="G70" s="235">
        <f>ROUND(E70*F70,2)</f>
        <v>0</v>
      </c>
      <c r="H70" s="234">
        <v>0</v>
      </c>
      <c r="I70" s="235">
        <f>ROUND(E70*H70,2)</f>
        <v>0</v>
      </c>
      <c r="J70" s="234">
        <v>0</v>
      </c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190</v>
      </c>
      <c r="T70" s="236" t="s">
        <v>2683</v>
      </c>
      <c r="U70" s="221">
        <v>0</v>
      </c>
      <c r="V70" s="221">
        <f>ROUND(E70*U70,2)</f>
        <v>0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x14ac:dyDescent="0.2">
      <c r="A71" s="237" t="s">
        <v>123</v>
      </c>
      <c r="B71" s="206" t="s">
        <v>59</v>
      </c>
      <c r="C71" s="207" t="s">
        <v>60</v>
      </c>
      <c r="D71" s="208"/>
      <c r="E71" s="209"/>
      <c r="F71" s="210"/>
      <c r="G71" s="210">
        <f>SUMIF(AG72:AG73,"&lt;&gt;NOR",G72:G73)</f>
        <v>0</v>
      </c>
      <c r="H71" s="210"/>
      <c r="I71" s="210">
        <f>SUM(I72:I73)</f>
        <v>0</v>
      </c>
      <c r="J71" s="210"/>
      <c r="K71" s="210">
        <f>SUM(K72:K73)</f>
        <v>95854.77</v>
      </c>
      <c r="L71" s="210"/>
      <c r="M71" s="210">
        <f>SUM(M72:M73)</f>
        <v>0</v>
      </c>
      <c r="N71" s="209"/>
      <c r="O71" s="209">
        <f>SUM(O72:O73)</f>
        <v>0</v>
      </c>
      <c r="P71" s="209"/>
      <c r="Q71" s="209">
        <f>SUM(Q72:Q73)</f>
        <v>0</v>
      </c>
      <c r="R71" s="210"/>
      <c r="S71" s="210"/>
      <c r="T71" s="211"/>
      <c r="U71" s="212"/>
      <c r="V71" s="212">
        <f>SUM(V72:V73)</f>
        <v>196.55</v>
      </c>
      <c r="W71" s="212"/>
      <c r="X71" s="212"/>
      <c r="Y71" s="212"/>
      <c r="AG71" t="s">
        <v>124</v>
      </c>
    </row>
    <row r="72" spans="1:60" outlineLevel="1" x14ac:dyDescent="0.2">
      <c r="A72" s="213">
        <v>27</v>
      </c>
      <c r="B72" s="214" t="s">
        <v>2176</v>
      </c>
      <c r="C72" s="215" t="s">
        <v>2177</v>
      </c>
      <c r="D72" s="216" t="s">
        <v>150</v>
      </c>
      <c r="E72" s="217">
        <v>230.69740999999999</v>
      </c>
      <c r="F72" s="218"/>
      <c r="G72" s="219">
        <f>ROUND(E72*F72,2)</f>
        <v>0</v>
      </c>
      <c r="H72" s="218">
        <v>0</v>
      </c>
      <c r="I72" s="219">
        <f>ROUND(E72*H72,2)</f>
        <v>0</v>
      </c>
      <c r="J72" s="218">
        <v>415.5</v>
      </c>
      <c r="K72" s="219">
        <f>ROUND(E72*J72,2)</f>
        <v>95854.77</v>
      </c>
      <c r="L72" s="219">
        <v>21</v>
      </c>
      <c r="M72" s="219">
        <f>G72*(1+L72/100)</f>
        <v>0</v>
      </c>
      <c r="N72" s="217">
        <v>0</v>
      </c>
      <c r="O72" s="217">
        <f>ROUND(E72*N72,2)</f>
        <v>0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0.85199999999999998</v>
      </c>
      <c r="V72" s="221">
        <f>ROUND(E72*U72,2)</f>
        <v>196.55</v>
      </c>
      <c r="W72" s="221"/>
      <c r="X72" s="221" t="s">
        <v>341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342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ht="22.5" outlineLevel="2" x14ac:dyDescent="0.2">
      <c r="A73" s="223"/>
      <c r="B73" s="224"/>
      <c r="C73" s="652" t="s">
        <v>2178</v>
      </c>
      <c r="D73" s="653"/>
      <c r="E73" s="653"/>
      <c r="F73" s="653"/>
      <c r="G73" s="653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přesun hmot pro budovy občanské výstavby (JKSO 801), budovy pro bydlení (JKSO 803) budovy pro výrobu a služby (JKSO 812) s nosnou svislou konstrukcí zděnou z cihel nebo tvárnic nebo kovovou</v>
      </c>
      <c r="BB73" s="222"/>
      <c r="BC73" s="222"/>
      <c r="BD73" s="222"/>
      <c r="BE73" s="222"/>
      <c r="BF73" s="222"/>
      <c r="BG73" s="222"/>
      <c r="BH73" s="222"/>
    </row>
    <row r="74" spans="1:60" x14ac:dyDescent="0.2">
      <c r="A74" s="237" t="s">
        <v>123</v>
      </c>
      <c r="B74" s="206" t="s">
        <v>71</v>
      </c>
      <c r="C74" s="207" t="s">
        <v>72</v>
      </c>
      <c r="D74" s="208"/>
      <c r="E74" s="209"/>
      <c r="F74" s="210"/>
      <c r="G74" s="210">
        <f>SUMIF(AG75:AG83,"&lt;&gt;NOR",G75:G83)</f>
        <v>0</v>
      </c>
      <c r="H74" s="210"/>
      <c r="I74" s="210">
        <f>SUM(I75:I83)</f>
        <v>57360.92</v>
      </c>
      <c r="J74" s="210"/>
      <c r="K74" s="210">
        <f>SUM(K75:K83)</f>
        <v>271722.92</v>
      </c>
      <c r="L74" s="210"/>
      <c r="M74" s="210">
        <f>SUM(M75:M83)</f>
        <v>0</v>
      </c>
      <c r="N74" s="209"/>
      <c r="O74" s="209">
        <f>SUM(O75:O83)</f>
        <v>79.23</v>
      </c>
      <c r="P74" s="209"/>
      <c r="Q74" s="209">
        <f>SUM(Q75:Q83)</f>
        <v>0.62</v>
      </c>
      <c r="R74" s="210"/>
      <c r="S74" s="210"/>
      <c r="T74" s="211"/>
      <c r="U74" s="212"/>
      <c r="V74" s="212">
        <f>SUM(V75:V83)</f>
        <v>359.75</v>
      </c>
      <c r="W74" s="212"/>
      <c r="X74" s="212"/>
      <c r="Y74" s="212"/>
      <c r="AG74" t="s">
        <v>124</v>
      </c>
    </row>
    <row r="75" spans="1:60" outlineLevel="1" x14ac:dyDescent="0.2">
      <c r="A75" s="229">
        <v>28</v>
      </c>
      <c r="B75" s="230" t="s">
        <v>2684</v>
      </c>
      <c r="C75" s="231" t="s">
        <v>2685</v>
      </c>
      <c r="D75" s="232" t="s">
        <v>158</v>
      </c>
      <c r="E75" s="233">
        <v>75.459999999999994</v>
      </c>
      <c r="F75" s="234"/>
      <c r="G75" s="235">
        <f>ROUND(E75*F75,2)</f>
        <v>0</v>
      </c>
      <c r="H75" s="234">
        <v>25.15</v>
      </c>
      <c r="I75" s="235">
        <f>ROUND(E75*H75,2)</f>
        <v>1897.82</v>
      </c>
      <c r="J75" s="234">
        <v>669.85</v>
      </c>
      <c r="K75" s="235">
        <f>ROUND(E75*J75,2)</f>
        <v>50546.879999999997</v>
      </c>
      <c r="L75" s="235">
        <v>21</v>
      </c>
      <c r="M75" s="235">
        <f>G75*(1+L75/100)</f>
        <v>0</v>
      </c>
      <c r="N75" s="233">
        <v>5.0000000000000002E-5</v>
      </c>
      <c r="O75" s="233">
        <f>ROUND(E75*N75,2)</f>
        <v>0</v>
      </c>
      <c r="P75" s="233">
        <v>0</v>
      </c>
      <c r="Q75" s="233">
        <f>ROUND(E75*P75,2)</f>
        <v>0</v>
      </c>
      <c r="R75" s="235" t="s">
        <v>296</v>
      </c>
      <c r="S75" s="235" t="s">
        <v>129</v>
      </c>
      <c r="T75" s="236" t="s">
        <v>129</v>
      </c>
      <c r="U75" s="221">
        <v>1.119</v>
      </c>
      <c r="V75" s="221">
        <f>ROUND(E75*U75,2)</f>
        <v>84.44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2">
      <c r="A76" s="229">
        <v>29</v>
      </c>
      <c r="B76" s="230" t="s">
        <v>2686</v>
      </c>
      <c r="C76" s="231" t="s">
        <v>2687</v>
      </c>
      <c r="D76" s="232" t="s">
        <v>158</v>
      </c>
      <c r="E76" s="233">
        <v>68.78</v>
      </c>
      <c r="F76" s="234"/>
      <c r="G76" s="235">
        <f>ROUND(E76*F76,2)</f>
        <v>0</v>
      </c>
      <c r="H76" s="234">
        <v>0</v>
      </c>
      <c r="I76" s="235">
        <f>ROUND(E76*H76,2)</f>
        <v>0</v>
      </c>
      <c r="J76" s="234">
        <v>95.8</v>
      </c>
      <c r="K76" s="235">
        <f>ROUND(E76*J76,2)</f>
        <v>6589.12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8.9999999999999993E-3</v>
      </c>
      <c r="Q76" s="233">
        <f>ROUND(E76*P76,2)</f>
        <v>0.62</v>
      </c>
      <c r="R76" s="235" t="s">
        <v>296</v>
      </c>
      <c r="S76" s="235" t="s">
        <v>129</v>
      </c>
      <c r="T76" s="236" t="s">
        <v>129</v>
      </c>
      <c r="U76" s="221">
        <v>0.17</v>
      </c>
      <c r="V76" s="221">
        <f>ROUND(E76*U76,2)</f>
        <v>11.69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30</v>
      </c>
      <c r="B77" s="214" t="s">
        <v>401</v>
      </c>
      <c r="C77" s="215" t="s">
        <v>2688</v>
      </c>
      <c r="D77" s="216" t="s">
        <v>223</v>
      </c>
      <c r="E77" s="217">
        <v>18.559999999999999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5000</v>
      </c>
      <c r="K77" s="219">
        <f>ROUND(E77*J77,2)</f>
        <v>92800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2689</v>
      </c>
      <c r="D78" s="227"/>
      <c r="E78" s="228">
        <v>5.84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2690</v>
      </c>
      <c r="D79" s="227"/>
      <c r="E79" s="228">
        <v>12.72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1" x14ac:dyDescent="0.2">
      <c r="A80" s="213">
        <v>31</v>
      </c>
      <c r="B80" s="214" t="s">
        <v>2691</v>
      </c>
      <c r="C80" s="215" t="s">
        <v>2692</v>
      </c>
      <c r="D80" s="216" t="s">
        <v>158</v>
      </c>
      <c r="E80" s="217">
        <v>79.233000000000004</v>
      </c>
      <c r="F80" s="218"/>
      <c r="G80" s="219">
        <f>ROUND(E80*F80,2)</f>
        <v>0</v>
      </c>
      <c r="H80" s="218">
        <v>700</v>
      </c>
      <c r="I80" s="219">
        <f>ROUND(E80*H80,2)</f>
        <v>55463.1</v>
      </c>
      <c r="J80" s="218">
        <v>0</v>
      </c>
      <c r="K80" s="219">
        <f>ROUND(E80*J80,2)</f>
        <v>0</v>
      </c>
      <c r="L80" s="219">
        <v>21</v>
      </c>
      <c r="M80" s="219">
        <f>G80*(1+L80/100)</f>
        <v>0</v>
      </c>
      <c r="N80" s="217">
        <v>1</v>
      </c>
      <c r="O80" s="217">
        <f>ROUND(E80*N80,2)</f>
        <v>79.23</v>
      </c>
      <c r="P80" s="217">
        <v>0</v>
      </c>
      <c r="Q80" s="217">
        <f>ROUND(E80*P80,2)</f>
        <v>0</v>
      </c>
      <c r="R80" s="219" t="s">
        <v>363</v>
      </c>
      <c r="S80" s="219" t="s">
        <v>129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364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365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2693</v>
      </c>
      <c r="D81" s="227"/>
      <c r="E81" s="228">
        <v>79.233000000000004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32</v>
      </c>
      <c r="B82" s="214" t="s">
        <v>2694</v>
      </c>
      <c r="C82" s="215" t="s">
        <v>2695</v>
      </c>
      <c r="D82" s="216" t="s">
        <v>150</v>
      </c>
      <c r="E82" s="217">
        <v>79.236770000000007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1537</v>
      </c>
      <c r="K82" s="219">
        <f>ROUND(E82*J82,2)</f>
        <v>121786.92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 t="s">
        <v>296</v>
      </c>
      <c r="S82" s="219" t="s">
        <v>129</v>
      </c>
      <c r="T82" s="220" t="s">
        <v>129</v>
      </c>
      <c r="U82" s="221">
        <v>3.327</v>
      </c>
      <c r="V82" s="221">
        <f>ROUND(E82*U82,2)</f>
        <v>263.62</v>
      </c>
      <c r="W82" s="221"/>
      <c r="X82" s="221" t="s">
        <v>341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342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652" t="s">
        <v>369</v>
      </c>
      <c r="D83" s="653"/>
      <c r="E83" s="653"/>
      <c r="F83" s="653"/>
      <c r="G83" s="653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134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x14ac:dyDescent="0.2">
      <c r="A84" s="237" t="s">
        <v>123</v>
      </c>
      <c r="B84" s="206" t="s">
        <v>81</v>
      </c>
      <c r="C84" s="207" t="s">
        <v>82</v>
      </c>
      <c r="D84" s="208"/>
      <c r="E84" s="209"/>
      <c r="F84" s="210"/>
      <c r="G84" s="210">
        <f>SUMIF(AG85:AG89,"&lt;&gt;NOR",G85:G89)</f>
        <v>0</v>
      </c>
      <c r="H84" s="210"/>
      <c r="I84" s="210">
        <f>SUM(I85:I89)</f>
        <v>8274.7000000000007</v>
      </c>
      <c r="J84" s="210"/>
      <c r="K84" s="210">
        <f>SUM(K85:K89)</f>
        <v>33366.639999999999</v>
      </c>
      <c r="L84" s="210"/>
      <c r="M84" s="210">
        <f>SUM(M85:M89)</f>
        <v>0</v>
      </c>
      <c r="N84" s="209"/>
      <c r="O84" s="209">
        <f>SUM(O85:O89)</f>
        <v>0.05</v>
      </c>
      <c r="P84" s="209"/>
      <c r="Q84" s="209">
        <f>SUM(Q85:Q89)</f>
        <v>0</v>
      </c>
      <c r="R84" s="210"/>
      <c r="S84" s="210"/>
      <c r="T84" s="211"/>
      <c r="U84" s="212"/>
      <c r="V84" s="212">
        <f>SUM(V85:V89)</f>
        <v>63.370000000000005</v>
      </c>
      <c r="W84" s="212"/>
      <c r="X84" s="212"/>
      <c r="Y84" s="212"/>
      <c r="AG84" t="s">
        <v>124</v>
      </c>
    </row>
    <row r="85" spans="1:60" outlineLevel="1" x14ac:dyDescent="0.2">
      <c r="A85" s="213">
        <v>33</v>
      </c>
      <c r="B85" s="214" t="s">
        <v>2501</v>
      </c>
      <c r="C85" s="215" t="s">
        <v>2502</v>
      </c>
      <c r="D85" s="216" t="s">
        <v>158</v>
      </c>
      <c r="E85" s="217">
        <v>130.66</v>
      </c>
      <c r="F85" s="218"/>
      <c r="G85" s="219">
        <f>ROUND(E85*F85,2)</f>
        <v>0</v>
      </c>
      <c r="H85" s="218">
        <v>1.64</v>
      </c>
      <c r="I85" s="219">
        <f>ROUND(E85*H85,2)</f>
        <v>214.28</v>
      </c>
      <c r="J85" s="218">
        <v>32.06</v>
      </c>
      <c r="K85" s="219">
        <f>ROUND(E85*J85,2)</f>
        <v>4188.96</v>
      </c>
      <c r="L85" s="219">
        <v>21</v>
      </c>
      <c r="M85" s="219">
        <f>G85*(1+L85/100)</f>
        <v>0</v>
      </c>
      <c r="N85" s="217">
        <v>1.0000000000000001E-5</v>
      </c>
      <c r="O85" s="217">
        <f>ROUND(E85*N85,2)</f>
        <v>0</v>
      </c>
      <c r="P85" s="217">
        <v>0</v>
      </c>
      <c r="Q85" s="217">
        <f>ROUND(E85*P85,2)</f>
        <v>0</v>
      </c>
      <c r="R85" s="219" t="s">
        <v>2503</v>
      </c>
      <c r="S85" s="219" t="s">
        <v>129</v>
      </c>
      <c r="T85" s="220" t="s">
        <v>129</v>
      </c>
      <c r="U85" s="221">
        <v>7.1999999999999995E-2</v>
      </c>
      <c r="V85" s="221">
        <f>ROUND(E85*U85,2)</f>
        <v>9.41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226" t="s">
        <v>2696</v>
      </c>
      <c r="D86" s="227"/>
      <c r="E86" s="228">
        <v>130.66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34</v>
      </c>
      <c r="B87" s="214" t="s">
        <v>2506</v>
      </c>
      <c r="C87" s="215" t="s">
        <v>2507</v>
      </c>
      <c r="D87" s="216" t="s">
        <v>158</v>
      </c>
      <c r="E87" s="217">
        <v>130.66</v>
      </c>
      <c r="F87" s="218"/>
      <c r="G87" s="219">
        <f>ROUND(E87*F87,2)</f>
        <v>0</v>
      </c>
      <c r="H87" s="218">
        <v>61.69</v>
      </c>
      <c r="I87" s="219">
        <f>ROUND(E87*H87,2)</f>
        <v>8060.42</v>
      </c>
      <c r="J87" s="218">
        <v>223.31</v>
      </c>
      <c r="K87" s="219">
        <f>ROUND(E87*J87,2)</f>
        <v>29177.68</v>
      </c>
      <c r="L87" s="219">
        <v>21</v>
      </c>
      <c r="M87" s="219">
        <f>G87*(1+L87/100)</f>
        <v>0</v>
      </c>
      <c r="N87" s="217">
        <v>3.6000000000000002E-4</v>
      </c>
      <c r="O87" s="217">
        <f>ROUND(E87*N87,2)</f>
        <v>0.05</v>
      </c>
      <c r="P87" s="217">
        <v>0</v>
      </c>
      <c r="Q87" s="217">
        <f>ROUND(E87*P87,2)</f>
        <v>0</v>
      </c>
      <c r="R87" s="219" t="s">
        <v>2503</v>
      </c>
      <c r="S87" s="219" t="s">
        <v>129</v>
      </c>
      <c r="T87" s="220" t="s">
        <v>129</v>
      </c>
      <c r="U87" s="221">
        <v>0.41299999999999998</v>
      </c>
      <c r="V87" s="221">
        <f>ROUND(E87*U87,2)</f>
        <v>53.96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650" t="s">
        <v>2508</v>
      </c>
      <c r="D88" s="651"/>
      <c r="E88" s="651"/>
      <c r="F88" s="651"/>
      <c r="G88" s="65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155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2697</v>
      </c>
      <c r="D89" s="227"/>
      <c r="E89" s="228">
        <v>130.66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x14ac:dyDescent="0.2">
      <c r="A90" s="237" t="s">
        <v>123</v>
      </c>
      <c r="B90" s="206" t="s">
        <v>85</v>
      </c>
      <c r="C90" s="207" t="s">
        <v>86</v>
      </c>
      <c r="D90" s="208"/>
      <c r="E90" s="209"/>
      <c r="F90" s="210"/>
      <c r="G90" s="210">
        <f>SUMIF(AG91:AG94,"&lt;&gt;NOR",G91:G94)</f>
        <v>0</v>
      </c>
      <c r="H90" s="210"/>
      <c r="I90" s="210">
        <f>SUM(I91:I94)</f>
        <v>0</v>
      </c>
      <c r="J90" s="210"/>
      <c r="K90" s="210">
        <f>SUM(K91:K94)</f>
        <v>129638.95000000001</v>
      </c>
      <c r="L90" s="210"/>
      <c r="M90" s="210">
        <f>SUM(M91:M94)</f>
        <v>0</v>
      </c>
      <c r="N90" s="209"/>
      <c r="O90" s="209">
        <f>SUM(O91:O94)</f>
        <v>0</v>
      </c>
      <c r="P90" s="209"/>
      <c r="Q90" s="209">
        <f>SUM(Q91:Q94)</f>
        <v>0</v>
      </c>
      <c r="R90" s="210"/>
      <c r="S90" s="210"/>
      <c r="T90" s="211"/>
      <c r="U90" s="212"/>
      <c r="V90" s="212">
        <f>SUM(V91:V94)</f>
        <v>50.76</v>
      </c>
      <c r="W90" s="212"/>
      <c r="X90" s="212"/>
      <c r="Y90" s="212"/>
      <c r="AG90" t="s">
        <v>124</v>
      </c>
    </row>
    <row r="91" spans="1:60" outlineLevel="1" x14ac:dyDescent="0.2">
      <c r="A91" s="213">
        <v>35</v>
      </c>
      <c r="B91" s="214" t="s">
        <v>500</v>
      </c>
      <c r="C91" s="215" t="s">
        <v>501</v>
      </c>
      <c r="D91" s="216" t="s">
        <v>150</v>
      </c>
      <c r="E91" s="217">
        <v>103.58685</v>
      </c>
      <c r="F91" s="218"/>
      <c r="G91" s="219">
        <f>ROUND(E91*F91,2)</f>
        <v>0</v>
      </c>
      <c r="H91" s="218">
        <v>0</v>
      </c>
      <c r="I91" s="219">
        <f>ROUND(E91*H91,2)</f>
        <v>0</v>
      </c>
      <c r="J91" s="218">
        <v>271.5</v>
      </c>
      <c r="K91" s="219">
        <f>ROUND(E91*J91,2)</f>
        <v>28123.83</v>
      </c>
      <c r="L91" s="219">
        <v>21</v>
      </c>
      <c r="M91" s="219">
        <f>G91*(1+L91/100)</f>
        <v>0</v>
      </c>
      <c r="N91" s="217">
        <v>0</v>
      </c>
      <c r="O91" s="217">
        <f>ROUND(E91*N91,2)</f>
        <v>0</v>
      </c>
      <c r="P91" s="217">
        <v>0</v>
      </c>
      <c r="Q91" s="217">
        <f>ROUND(E91*P91,2)</f>
        <v>0</v>
      </c>
      <c r="R91" s="219" t="s">
        <v>252</v>
      </c>
      <c r="S91" s="219" t="s">
        <v>129</v>
      </c>
      <c r="T91" s="220" t="s">
        <v>129</v>
      </c>
      <c r="U91" s="221">
        <v>0.49</v>
      </c>
      <c r="V91" s="221">
        <f>ROUND(E91*U91,2)</f>
        <v>50.76</v>
      </c>
      <c r="W91" s="221"/>
      <c r="X91" s="221" t="s">
        <v>498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499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650" t="s">
        <v>502</v>
      </c>
      <c r="D92" s="651"/>
      <c r="E92" s="651"/>
      <c r="F92" s="651"/>
      <c r="G92" s="651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155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29">
        <v>36</v>
      </c>
      <c r="B93" s="230" t="s">
        <v>503</v>
      </c>
      <c r="C93" s="231" t="s">
        <v>504</v>
      </c>
      <c r="D93" s="232" t="s">
        <v>150</v>
      </c>
      <c r="E93" s="233">
        <v>1450.21596</v>
      </c>
      <c r="F93" s="234"/>
      <c r="G93" s="235">
        <f>ROUND(E93*F93,2)</f>
        <v>0</v>
      </c>
      <c r="H93" s="234">
        <v>0</v>
      </c>
      <c r="I93" s="235">
        <f>ROUND(E93*H93,2)</f>
        <v>0</v>
      </c>
      <c r="J93" s="234">
        <v>25</v>
      </c>
      <c r="K93" s="235">
        <f>ROUND(E93*J93,2)</f>
        <v>36255.4</v>
      </c>
      <c r="L93" s="235">
        <v>21</v>
      </c>
      <c r="M93" s="235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5" t="s">
        <v>252</v>
      </c>
      <c r="S93" s="235" t="s">
        <v>129</v>
      </c>
      <c r="T93" s="236" t="s">
        <v>129</v>
      </c>
      <c r="U93" s="221">
        <v>0</v>
      </c>
      <c r="V93" s="221">
        <f>ROUND(E93*U93,2)</f>
        <v>0</v>
      </c>
      <c r="W93" s="221"/>
      <c r="X93" s="221" t="s">
        <v>498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499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ht="22.5" outlineLevel="1" x14ac:dyDescent="0.2">
      <c r="A94" s="213">
        <v>37</v>
      </c>
      <c r="B94" s="214" t="s">
        <v>3132</v>
      </c>
      <c r="C94" s="215" t="s">
        <v>3133</v>
      </c>
      <c r="D94" s="216" t="s">
        <v>150</v>
      </c>
      <c r="E94" s="217">
        <v>103.58685</v>
      </c>
      <c r="F94" s="218"/>
      <c r="G94" s="219">
        <f>ROUND(E94*F94,2)</f>
        <v>0</v>
      </c>
      <c r="H94" s="218">
        <v>0</v>
      </c>
      <c r="I94" s="219">
        <f>ROUND(E94*H94,2)</f>
        <v>0</v>
      </c>
      <c r="J94" s="218">
        <v>630</v>
      </c>
      <c r="K94" s="219">
        <f>ROUND(E94*J94,2)</f>
        <v>65259.72</v>
      </c>
      <c r="L94" s="219">
        <v>21</v>
      </c>
      <c r="M94" s="219">
        <f>G94*(1+L94/100)</f>
        <v>0</v>
      </c>
      <c r="N94" s="217">
        <v>0</v>
      </c>
      <c r="O94" s="217">
        <f>ROUND(E94*N94,2)</f>
        <v>0</v>
      </c>
      <c r="P94" s="217">
        <v>0</v>
      </c>
      <c r="Q94" s="217">
        <f>ROUND(E94*P94,2)</f>
        <v>0</v>
      </c>
      <c r="R94" s="219" t="s">
        <v>252</v>
      </c>
      <c r="S94" s="219" t="s">
        <v>129</v>
      </c>
      <c r="T94" s="220" t="s">
        <v>129</v>
      </c>
      <c r="U94" s="221">
        <v>0</v>
      </c>
      <c r="V94" s="221">
        <f>ROUND(E94*U94,2)</f>
        <v>0</v>
      </c>
      <c r="W94" s="221"/>
      <c r="X94" s="221" t="s">
        <v>498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499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37" t="s">
        <v>123</v>
      </c>
      <c r="B95" s="206"/>
      <c r="C95" s="207" t="s">
        <v>5140</v>
      </c>
      <c r="D95" s="208"/>
      <c r="E95" s="209"/>
      <c r="F95" s="210"/>
      <c r="G95" s="210">
        <f>SUM(G96:G107)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10"/>
      <c r="T95" s="21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437">
        <f>A94+1</f>
        <v>38</v>
      </c>
      <c r="B96" s="196" t="s">
        <v>2702</v>
      </c>
      <c r="C96" s="97" t="s">
        <v>2703</v>
      </c>
      <c r="D96" s="98" t="s">
        <v>303</v>
      </c>
      <c r="E96" s="99">
        <v>1</v>
      </c>
      <c r="F96" s="100"/>
      <c r="G96" s="101">
        <f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2">
      <c r="A97" s="437">
        <f>A96+1</f>
        <v>39</v>
      </c>
      <c r="B97" s="153" t="s">
        <v>2704</v>
      </c>
      <c r="C97" s="97" t="s">
        <v>2705</v>
      </c>
      <c r="D97" s="98" t="s">
        <v>303</v>
      </c>
      <c r="E97" s="99">
        <v>1</v>
      </c>
      <c r="F97" s="100"/>
      <c r="G97" s="101">
        <f t="shared" ref="G97:G107" si="7">F97*E97</f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2">
      <c r="A98" s="437">
        <f t="shared" ref="A98:A107" si="8">A97+1</f>
        <v>40</v>
      </c>
      <c r="B98" s="153" t="s">
        <v>2706</v>
      </c>
      <c r="C98" s="97" t="s">
        <v>2707</v>
      </c>
      <c r="D98" s="98" t="s">
        <v>303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437">
        <f t="shared" si="8"/>
        <v>41</v>
      </c>
      <c r="B99" s="153" t="s">
        <v>2708</v>
      </c>
      <c r="C99" s="97" t="s">
        <v>2709</v>
      </c>
      <c r="D99" s="98" t="s">
        <v>303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437">
        <f t="shared" si="8"/>
        <v>42</v>
      </c>
      <c r="B100" s="153" t="s">
        <v>2710</v>
      </c>
      <c r="C100" s="97" t="s">
        <v>2711</v>
      </c>
      <c r="D100" s="98" t="s">
        <v>303</v>
      </c>
      <c r="E100" s="99">
        <v>1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437">
        <f t="shared" si="8"/>
        <v>43</v>
      </c>
      <c r="B101" s="153" t="s">
        <v>2712</v>
      </c>
      <c r="C101" s="97" t="s">
        <v>2713</v>
      </c>
      <c r="D101" s="98" t="s">
        <v>303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437">
        <f t="shared" si="8"/>
        <v>44</v>
      </c>
      <c r="B102" s="153" t="s">
        <v>2714</v>
      </c>
      <c r="C102" s="97" t="s">
        <v>2715</v>
      </c>
      <c r="D102" s="98" t="s">
        <v>303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437">
        <f t="shared" si="8"/>
        <v>45</v>
      </c>
      <c r="B103" s="153" t="s">
        <v>2716</v>
      </c>
      <c r="C103" s="97" t="s">
        <v>2717</v>
      </c>
      <c r="D103" s="98" t="s">
        <v>303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437">
        <f t="shared" si="8"/>
        <v>46</v>
      </c>
      <c r="B104" s="153" t="s">
        <v>2718</v>
      </c>
      <c r="C104" s="97" t="s">
        <v>2719</v>
      </c>
      <c r="D104" s="98" t="s">
        <v>303</v>
      </c>
      <c r="E104" s="99">
        <v>2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2.5" outlineLevel="1" x14ac:dyDescent="0.2">
      <c r="A105" s="437">
        <f t="shared" si="8"/>
        <v>47</v>
      </c>
      <c r="B105" s="153" t="s">
        <v>2720</v>
      </c>
      <c r="C105" s="97" t="s">
        <v>5141</v>
      </c>
      <c r="D105" s="98" t="s">
        <v>303</v>
      </c>
      <c r="E105" s="99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2.5" outlineLevel="1" x14ac:dyDescent="0.2">
      <c r="A106" s="437">
        <f t="shared" si="8"/>
        <v>48</v>
      </c>
      <c r="B106" s="436" t="s">
        <v>2721</v>
      </c>
      <c r="C106" s="580" t="s">
        <v>2722</v>
      </c>
      <c r="D106" s="257" t="s">
        <v>303</v>
      </c>
      <c r="E106" s="99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235" t="s">
        <v>190</v>
      </c>
      <c r="T106" s="236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ht="22.5" outlineLevel="1" x14ac:dyDescent="0.2">
      <c r="A107" s="437">
        <f t="shared" si="8"/>
        <v>49</v>
      </c>
      <c r="B107" s="436" t="s">
        <v>2723</v>
      </c>
      <c r="C107" s="435" t="s">
        <v>2724</v>
      </c>
      <c r="D107" s="257" t="s">
        <v>303</v>
      </c>
      <c r="E107" s="99">
        <v>1</v>
      </c>
      <c r="F107" s="100"/>
      <c r="G107" s="101">
        <f t="shared" si="7"/>
        <v>0</v>
      </c>
      <c r="H107" s="258"/>
      <c r="I107" s="221"/>
      <c r="J107" s="258"/>
      <c r="K107" s="221"/>
      <c r="L107" s="221"/>
      <c r="M107" s="221"/>
      <c r="N107" s="225"/>
      <c r="O107" s="225"/>
      <c r="P107" s="225"/>
      <c r="Q107" s="225"/>
      <c r="R107" s="221"/>
      <c r="S107" s="438" t="s">
        <v>190</v>
      </c>
      <c r="T107" s="438" t="s">
        <v>191</v>
      </c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x14ac:dyDescent="0.2">
      <c r="A108" s="201"/>
      <c r="B108" s="202"/>
      <c r="C108" s="239"/>
      <c r="D108" s="203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v>15</v>
      </c>
      <c r="AF108">
        <v>21</v>
      </c>
      <c r="AG108" t="s">
        <v>109</v>
      </c>
    </row>
    <row r="109" spans="1:60" x14ac:dyDescent="0.2">
      <c r="A109" s="240"/>
      <c r="B109" s="241" t="s">
        <v>12</v>
      </c>
      <c r="C109" s="242"/>
      <c r="D109" s="243"/>
      <c r="E109" s="244"/>
      <c r="F109" s="244"/>
      <c r="G109" s="245">
        <f>G8+G23+G30+G47+G71+G74+G84+G90+G95</f>
        <v>0</v>
      </c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AE109">
        <f>SUMIF(L7:L94,AE108,G7:G94)</f>
        <v>0</v>
      </c>
      <c r="AF109">
        <f>SUMIF(L7:L94,AF108,G7:G94)</f>
        <v>0</v>
      </c>
      <c r="AG109" t="s">
        <v>509</v>
      </c>
    </row>
    <row r="110" spans="1:60" x14ac:dyDescent="0.2">
      <c r="C110" s="246"/>
      <c r="D110" s="200"/>
      <c r="AG110" t="s">
        <v>510</v>
      </c>
    </row>
    <row r="111" spans="1:60" x14ac:dyDescent="0.2">
      <c r="D111" s="200"/>
    </row>
    <row r="112" spans="1:60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  <row r="5003" spans="4:4" x14ac:dyDescent="0.2">
      <c r="D5003" s="200"/>
    </row>
    <row r="5004" spans="4:4" x14ac:dyDescent="0.2">
      <c r="D5004" s="200"/>
    </row>
    <row r="5005" spans="4:4" x14ac:dyDescent="0.2">
      <c r="D5005" s="200"/>
    </row>
    <row r="5006" spans="4:4" x14ac:dyDescent="0.2">
      <c r="D5006" s="200"/>
    </row>
    <row r="5007" spans="4:4" x14ac:dyDescent="0.2">
      <c r="D5007" s="200"/>
    </row>
    <row r="5008" spans="4:4" x14ac:dyDescent="0.2">
      <c r="D5008" s="200"/>
    </row>
    <row r="5009" spans="4:4" x14ac:dyDescent="0.2">
      <c r="D5009" s="200"/>
    </row>
    <row r="5010" spans="4:4" x14ac:dyDescent="0.2">
      <c r="D5010" s="200"/>
    </row>
    <row r="5011" spans="4:4" x14ac:dyDescent="0.2">
      <c r="D5011" s="200"/>
    </row>
    <row r="5012" spans="4:4" x14ac:dyDescent="0.2">
      <c r="D5012" s="200"/>
    </row>
    <row r="5013" spans="4:4" x14ac:dyDescent="0.2">
      <c r="D5013" s="200"/>
    </row>
    <row r="5014" spans="4:4" x14ac:dyDescent="0.2">
      <c r="D5014" s="200"/>
    </row>
  </sheetData>
  <sheetProtection algorithmName="SHA-512" hashValue="B3x78PFhtwFzYchrn9JHzCBoYiijOqP3gizh8lsVIA0A1LcSrZ14/a1/6V9FOZfA6ehFsKcr/yA/JkvGVOD8tA==" saltValue="OnkAKMHC0Dke7eADSA2piQ==" spinCount="100000" sheet="1" objects="1" scenarios="1"/>
  <mergeCells count="22">
    <mergeCell ref="C14:G14"/>
    <mergeCell ref="A1:G1"/>
    <mergeCell ref="C2:G2"/>
    <mergeCell ref="C3:G3"/>
    <mergeCell ref="C4:G4"/>
    <mergeCell ref="C10:G10"/>
    <mergeCell ref="C53:G53"/>
    <mergeCell ref="C73:G73"/>
    <mergeCell ref="C88:G88"/>
    <mergeCell ref="C92:G92"/>
    <mergeCell ref="C18:G18"/>
    <mergeCell ref="C25:G25"/>
    <mergeCell ref="C32:G32"/>
    <mergeCell ref="C36:G36"/>
    <mergeCell ref="C39:G39"/>
    <mergeCell ref="C83:G83"/>
    <mergeCell ref="C19:G19"/>
    <mergeCell ref="C33:G33"/>
    <mergeCell ref="C41:G41"/>
    <mergeCell ref="C44:G44"/>
    <mergeCell ref="C45:G45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" defaultRowHeight="15" x14ac:dyDescent="0.25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28515625" customWidth="1"/>
    <col min="7" max="7" width="12.7109375" customWidth="1"/>
    <col min="8" max="16384" width="9" style="118"/>
  </cols>
  <sheetData>
    <row r="1" spans="1:29" ht="15" customHeight="1" x14ac:dyDescent="0.25">
      <c r="A1" s="656" t="s">
        <v>100</v>
      </c>
      <c r="B1" s="656"/>
      <c r="C1" s="656"/>
      <c r="D1" s="656"/>
      <c r="E1" s="656"/>
      <c r="F1" s="656"/>
      <c r="G1" s="656"/>
    </row>
    <row r="2" spans="1:29" customFormat="1" ht="25.15" customHeight="1" x14ac:dyDescent="0.2">
      <c r="A2" s="247" t="s">
        <v>88</v>
      </c>
      <c r="B2" s="197"/>
      <c r="C2" s="657" t="s">
        <v>4</v>
      </c>
      <c r="D2" s="658"/>
      <c r="E2" s="658"/>
      <c r="F2" s="658"/>
      <c r="G2" s="659"/>
    </row>
    <row r="3" spans="1:29" customFormat="1" ht="25.15" customHeight="1" x14ac:dyDescent="0.2">
      <c r="A3" s="247" t="s">
        <v>89</v>
      </c>
      <c r="B3" s="197"/>
      <c r="C3" s="657" t="s">
        <v>40</v>
      </c>
      <c r="D3" s="658"/>
      <c r="E3" s="658"/>
      <c r="F3" s="658"/>
      <c r="G3" s="659"/>
      <c r="AC3" s="198"/>
    </row>
    <row r="4" spans="1:29" customFormat="1" ht="25.15" customHeight="1" x14ac:dyDescent="0.2">
      <c r="A4" s="248" t="s">
        <v>90</v>
      </c>
      <c r="B4" s="199"/>
      <c r="C4" s="660" t="s">
        <v>3449</v>
      </c>
      <c r="D4" s="661"/>
      <c r="E4" s="661"/>
      <c r="F4" s="661"/>
      <c r="G4" s="662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6">
        <v>210010135</v>
      </c>
      <c r="C7" s="265" t="s">
        <v>3616</v>
      </c>
      <c r="D7" s="265" t="s">
        <v>223</v>
      </c>
      <c r="E7" s="269">
        <v>120</v>
      </c>
      <c r="F7" s="512"/>
      <c r="G7" s="283">
        <f>E7*F7</f>
        <v>0</v>
      </c>
    </row>
    <row r="8" spans="1:29" ht="15" customHeight="1" x14ac:dyDescent="0.25">
      <c r="B8" s="266">
        <v>210010138</v>
      </c>
      <c r="C8" s="265" t="s">
        <v>3617</v>
      </c>
      <c r="D8" s="265" t="s">
        <v>223</v>
      </c>
      <c r="E8" s="269">
        <v>80</v>
      </c>
      <c r="F8" s="512"/>
      <c r="G8" s="283">
        <f t="shared" ref="G8:G71" si="0">E8*F8</f>
        <v>0</v>
      </c>
    </row>
    <row r="9" spans="1:29" ht="15" customHeight="1" x14ac:dyDescent="0.25">
      <c r="B9" s="266">
        <v>210120453</v>
      </c>
      <c r="C9" s="265" t="s">
        <v>758</v>
      </c>
      <c r="D9" s="265" t="s">
        <v>303</v>
      </c>
      <c r="E9" s="269">
        <v>1</v>
      </c>
      <c r="F9" s="512"/>
      <c r="G9" s="283">
        <f t="shared" si="0"/>
        <v>0</v>
      </c>
    </row>
    <row r="10" spans="1:29" ht="15" customHeight="1" x14ac:dyDescent="0.25">
      <c r="B10" s="266">
        <v>210120453</v>
      </c>
      <c r="C10" s="265" t="s">
        <v>758</v>
      </c>
      <c r="D10" s="265" t="s">
        <v>303</v>
      </c>
      <c r="E10" s="269">
        <v>3</v>
      </c>
      <c r="F10" s="512"/>
      <c r="G10" s="283">
        <f t="shared" si="0"/>
        <v>0</v>
      </c>
    </row>
    <row r="11" spans="1:29" ht="15" customHeight="1" x14ac:dyDescent="0.25">
      <c r="B11" s="266">
        <v>210120469</v>
      </c>
      <c r="C11" s="265" t="s">
        <v>759</v>
      </c>
      <c r="D11" s="265" t="s">
        <v>303</v>
      </c>
      <c r="E11" s="269">
        <v>1</v>
      </c>
      <c r="F11" s="512"/>
      <c r="G11" s="283">
        <f t="shared" si="0"/>
        <v>0</v>
      </c>
    </row>
    <row r="12" spans="1:29" ht="15" customHeight="1" x14ac:dyDescent="0.25">
      <c r="B12" s="266">
        <v>210121013</v>
      </c>
      <c r="C12" s="265" t="s">
        <v>761</v>
      </c>
      <c r="D12" s="265" t="s">
        <v>303</v>
      </c>
      <c r="E12" s="269">
        <v>5</v>
      </c>
      <c r="F12" s="512"/>
      <c r="G12" s="283">
        <f t="shared" si="0"/>
        <v>0</v>
      </c>
    </row>
    <row r="13" spans="1:29" ht="15" customHeight="1" x14ac:dyDescent="0.25">
      <c r="B13" s="266">
        <v>210122001</v>
      </c>
      <c r="C13" s="265" t="s">
        <v>762</v>
      </c>
      <c r="D13" s="265" t="s">
        <v>303</v>
      </c>
      <c r="E13" s="269">
        <v>1</v>
      </c>
      <c r="F13" s="512"/>
      <c r="G13" s="283">
        <f t="shared" si="0"/>
        <v>0</v>
      </c>
    </row>
    <row r="14" spans="1:29" ht="15" customHeight="1" x14ac:dyDescent="0.25">
      <c r="B14" s="266">
        <v>210200036</v>
      </c>
      <c r="C14" s="265" t="s">
        <v>3618</v>
      </c>
      <c r="D14" s="265" t="s">
        <v>303</v>
      </c>
      <c r="E14" s="269">
        <v>14</v>
      </c>
      <c r="F14" s="512"/>
      <c r="G14" s="283">
        <f t="shared" si="0"/>
        <v>0</v>
      </c>
    </row>
    <row r="15" spans="1:29" ht="15" customHeight="1" x14ac:dyDescent="0.25">
      <c r="B15" s="266">
        <v>210200036</v>
      </c>
      <c r="C15" s="265" t="s">
        <v>3618</v>
      </c>
      <c r="D15" s="265" t="s">
        <v>303</v>
      </c>
      <c r="E15" s="269">
        <v>3</v>
      </c>
      <c r="F15" s="512"/>
      <c r="G15" s="283">
        <f t="shared" si="0"/>
        <v>0</v>
      </c>
    </row>
    <row r="16" spans="1:29" ht="15" customHeight="1" x14ac:dyDescent="0.25">
      <c r="B16" s="266">
        <v>210220021</v>
      </c>
      <c r="C16" s="265" t="s">
        <v>3619</v>
      </c>
      <c r="D16" s="265" t="s">
        <v>223</v>
      </c>
      <c r="E16" s="269">
        <v>30</v>
      </c>
      <c r="F16" s="512"/>
      <c r="G16" s="283">
        <f t="shared" si="0"/>
        <v>0</v>
      </c>
    </row>
    <row r="17" spans="2:7" ht="15" customHeight="1" x14ac:dyDescent="0.25">
      <c r="B17" s="266">
        <v>210800105</v>
      </c>
      <c r="C17" s="265" t="s">
        <v>765</v>
      </c>
      <c r="D17" s="265" t="s">
        <v>223</v>
      </c>
      <c r="E17" s="269">
        <v>230</v>
      </c>
      <c r="F17" s="512"/>
      <c r="G17" s="283">
        <f t="shared" si="0"/>
        <v>0</v>
      </c>
    </row>
    <row r="18" spans="2:7" ht="15" customHeight="1" x14ac:dyDescent="0.25">
      <c r="B18" s="266">
        <v>210800106</v>
      </c>
      <c r="C18" s="265" t="s">
        <v>766</v>
      </c>
      <c r="D18" s="265" t="s">
        <v>223</v>
      </c>
      <c r="E18" s="269">
        <v>60</v>
      </c>
      <c r="F18" s="512"/>
      <c r="G18" s="283">
        <f t="shared" si="0"/>
        <v>0</v>
      </c>
    </row>
    <row r="19" spans="2:7" ht="15" customHeight="1" x14ac:dyDescent="0.25">
      <c r="B19" s="266">
        <v>210800112</v>
      </c>
      <c r="C19" s="265" t="s">
        <v>3160</v>
      </c>
      <c r="D19" s="265" t="s">
        <v>223</v>
      </c>
      <c r="E19" s="269">
        <v>70</v>
      </c>
      <c r="F19" s="512"/>
      <c r="G19" s="283">
        <f t="shared" si="0"/>
        <v>0</v>
      </c>
    </row>
    <row r="20" spans="2:7" ht="15" customHeight="1" x14ac:dyDescent="0.25">
      <c r="B20" s="266">
        <v>210800115</v>
      </c>
      <c r="C20" s="265" t="s">
        <v>3154</v>
      </c>
      <c r="D20" s="265" t="s">
        <v>223</v>
      </c>
      <c r="E20" s="269">
        <v>300</v>
      </c>
      <c r="F20" s="512"/>
      <c r="G20" s="283">
        <f t="shared" si="0"/>
        <v>0</v>
      </c>
    </row>
    <row r="21" spans="2:7" ht="15" customHeight="1" x14ac:dyDescent="0.25">
      <c r="B21" s="266">
        <v>210800116</v>
      </c>
      <c r="C21" s="265" t="s">
        <v>767</v>
      </c>
      <c r="D21" s="265" t="s">
        <v>223</v>
      </c>
      <c r="E21" s="269">
        <v>100</v>
      </c>
      <c r="F21" s="512"/>
      <c r="G21" s="283">
        <f t="shared" si="0"/>
        <v>0</v>
      </c>
    </row>
    <row r="22" spans="2:7" ht="15" customHeight="1" x14ac:dyDescent="0.25">
      <c r="B22" s="266">
        <v>210810313</v>
      </c>
      <c r="C22" s="265" t="s">
        <v>3159</v>
      </c>
      <c r="D22" s="265" t="s">
        <v>223</v>
      </c>
      <c r="E22" s="269">
        <v>180</v>
      </c>
      <c r="F22" s="512"/>
      <c r="G22" s="283">
        <f t="shared" si="0"/>
        <v>0</v>
      </c>
    </row>
    <row r="23" spans="2:7" ht="15" customHeight="1" x14ac:dyDescent="0.25">
      <c r="B23" s="266">
        <v>210810377</v>
      </c>
      <c r="C23" s="265" t="s">
        <v>3431</v>
      </c>
      <c r="D23" s="265" t="s">
        <v>223</v>
      </c>
      <c r="E23" s="269">
        <v>150</v>
      </c>
      <c r="F23" s="512"/>
      <c r="G23" s="283">
        <f t="shared" si="0"/>
        <v>0</v>
      </c>
    </row>
    <row r="24" spans="2:7" ht="15" customHeight="1" x14ac:dyDescent="0.25">
      <c r="B24" s="266">
        <v>210810434</v>
      </c>
      <c r="C24" s="265" t="s">
        <v>3620</v>
      </c>
      <c r="D24" s="265" t="s">
        <v>223</v>
      </c>
      <c r="E24" s="269">
        <v>65</v>
      </c>
      <c r="F24" s="512"/>
      <c r="G24" s="283">
        <f t="shared" si="0"/>
        <v>0</v>
      </c>
    </row>
    <row r="25" spans="2:7" ht="15" customHeight="1" x14ac:dyDescent="0.25">
      <c r="B25" s="266">
        <v>210901258</v>
      </c>
      <c r="C25" s="265" t="s">
        <v>3621</v>
      </c>
      <c r="D25" s="265" t="s">
        <v>223</v>
      </c>
      <c r="E25" s="269">
        <v>150</v>
      </c>
      <c r="F25" s="512"/>
      <c r="G25" s="283">
        <f t="shared" si="0"/>
        <v>0</v>
      </c>
    </row>
    <row r="26" spans="2:7" ht="15" customHeight="1" x14ac:dyDescent="0.25">
      <c r="B26" s="266">
        <v>215121150</v>
      </c>
      <c r="C26" s="265" t="s">
        <v>770</v>
      </c>
      <c r="D26" s="265" t="s">
        <v>303</v>
      </c>
      <c r="E26" s="269">
        <v>1</v>
      </c>
      <c r="F26" s="512"/>
      <c r="G26" s="283">
        <f t="shared" si="0"/>
        <v>0</v>
      </c>
    </row>
    <row r="27" spans="2:7" ht="15" customHeight="1" x14ac:dyDescent="0.25">
      <c r="B27" s="266">
        <v>216110001</v>
      </c>
      <c r="C27" s="265" t="s">
        <v>3157</v>
      </c>
      <c r="D27" s="265" t="s">
        <v>303</v>
      </c>
      <c r="E27" s="269">
        <v>4</v>
      </c>
      <c r="F27" s="512"/>
      <c r="G27" s="283">
        <f t="shared" si="0"/>
        <v>0</v>
      </c>
    </row>
    <row r="28" spans="2:7" ht="15" customHeight="1" x14ac:dyDescent="0.25">
      <c r="B28" s="266">
        <v>216190002</v>
      </c>
      <c r="C28" s="265" t="s">
        <v>3590</v>
      </c>
      <c r="D28" s="265" t="s">
        <v>303</v>
      </c>
      <c r="E28" s="269">
        <v>1</v>
      </c>
      <c r="F28" s="512"/>
      <c r="G28" s="283">
        <f t="shared" si="0"/>
        <v>0</v>
      </c>
    </row>
    <row r="29" spans="2:7" ht="15" customHeight="1" x14ac:dyDescent="0.25">
      <c r="B29" s="266">
        <v>220321421</v>
      </c>
      <c r="C29" s="265" t="s">
        <v>3622</v>
      </c>
      <c r="D29" s="265" t="s">
        <v>303</v>
      </c>
      <c r="E29" s="278">
        <v>1</v>
      </c>
      <c r="F29" s="512"/>
      <c r="G29" s="283">
        <f t="shared" si="0"/>
        <v>0</v>
      </c>
    </row>
    <row r="30" spans="2:7" ht="15" customHeight="1" x14ac:dyDescent="0.25">
      <c r="B30" s="266">
        <v>220521036</v>
      </c>
      <c r="C30" s="265" t="s">
        <v>772</v>
      </c>
      <c r="D30" s="265" t="s">
        <v>303</v>
      </c>
      <c r="E30" s="278">
        <v>1</v>
      </c>
      <c r="F30" s="512"/>
      <c r="G30" s="283">
        <f t="shared" si="0"/>
        <v>0</v>
      </c>
    </row>
    <row r="31" spans="2:7" ht="15" customHeight="1" x14ac:dyDescent="0.25">
      <c r="B31" s="266">
        <v>460010024</v>
      </c>
      <c r="C31" s="265" t="s">
        <v>3623</v>
      </c>
      <c r="D31" s="265" t="s">
        <v>2048</v>
      </c>
      <c r="E31" s="269">
        <v>1</v>
      </c>
      <c r="F31" s="512"/>
      <c r="G31" s="283">
        <f t="shared" si="0"/>
        <v>0</v>
      </c>
    </row>
    <row r="32" spans="2:7" ht="15" customHeight="1" x14ac:dyDescent="0.25">
      <c r="B32" s="266">
        <v>460201065</v>
      </c>
      <c r="C32" s="265" t="s">
        <v>3624</v>
      </c>
      <c r="D32" s="265" t="s">
        <v>223</v>
      </c>
      <c r="E32" s="269">
        <v>190</v>
      </c>
      <c r="F32" s="512"/>
      <c r="G32" s="283">
        <f t="shared" si="0"/>
        <v>0</v>
      </c>
    </row>
    <row r="33" spans="2:7" ht="15" customHeight="1" x14ac:dyDescent="0.25">
      <c r="B33" s="266">
        <v>460421144</v>
      </c>
      <c r="C33" s="268" t="s">
        <v>3625</v>
      </c>
      <c r="D33" s="265" t="s">
        <v>223</v>
      </c>
      <c r="E33" s="269">
        <v>190</v>
      </c>
      <c r="F33" s="512"/>
      <c r="G33" s="283">
        <f t="shared" si="0"/>
        <v>0</v>
      </c>
    </row>
    <row r="34" spans="2:7" ht="15" customHeight="1" x14ac:dyDescent="0.25">
      <c r="B34" s="266">
        <v>460561065</v>
      </c>
      <c r="C34" s="265" t="s">
        <v>3626</v>
      </c>
      <c r="D34" s="265" t="s">
        <v>223</v>
      </c>
      <c r="E34" s="269">
        <v>190</v>
      </c>
      <c r="F34" s="512"/>
      <c r="G34" s="283">
        <f t="shared" si="0"/>
        <v>0</v>
      </c>
    </row>
    <row r="35" spans="2:7" ht="15" customHeight="1" x14ac:dyDescent="0.25">
      <c r="B35" s="266">
        <v>460700001</v>
      </c>
      <c r="C35" s="265" t="s">
        <v>3627</v>
      </c>
      <c r="D35" s="265" t="s">
        <v>99</v>
      </c>
      <c r="E35" s="269">
        <v>1</v>
      </c>
      <c r="F35" s="512"/>
      <c r="G35" s="283">
        <f t="shared" si="0"/>
        <v>0</v>
      </c>
    </row>
    <row r="36" spans="2:7" ht="15" customHeight="1" x14ac:dyDescent="0.25">
      <c r="B36" s="266" t="s">
        <v>774</v>
      </c>
      <c r="C36" s="265" t="s">
        <v>775</v>
      </c>
      <c r="D36" s="274" t="s">
        <v>303</v>
      </c>
      <c r="E36" s="278">
        <v>1</v>
      </c>
      <c r="F36" s="512"/>
      <c r="G36" s="283">
        <f t="shared" si="0"/>
        <v>0</v>
      </c>
    </row>
    <row r="37" spans="2:7" ht="15" customHeight="1" x14ac:dyDescent="0.25">
      <c r="B37" s="265"/>
      <c r="C37" s="265" t="s">
        <v>3628</v>
      </c>
      <c r="D37" s="265" t="s">
        <v>771</v>
      </c>
      <c r="E37" s="269">
        <v>1</v>
      </c>
      <c r="F37" s="512"/>
      <c r="G37" s="283">
        <f t="shared" si="0"/>
        <v>0</v>
      </c>
    </row>
    <row r="38" spans="2:7" ht="15" customHeight="1" x14ac:dyDescent="0.25">
      <c r="B38" s="265"/>
      <c r="C38" s="265" t="s">
        <v>3629</v>
      </c>
      <c r="D38" s="265" t="s">
        <v>771</v>
      </c>
      <c r="E38" s="269">
        <v>14</v>
      </c>
      <c r="F38" s="512"/>
      <c r="G38" s="283">
        <f t="shared" si="0"/>
        <v>0</v>
      </c>
    </row>
    <row r="39" spans="2:7" ht="15" customHeight="1" x14ac:dyDescent="0.25">
      <c r="B39" s="265"/>
      <c r="C39" s="265" t="s">
        <v>3630</v>
      </c>
      <c r="D39" s="265" t="s">
        <v>771</v>
      </c>
      <c r="E39" s="269">
        <v>3</v>
      </c>
      <c r="F39" s="512"/>
      <c r="G39" s="283">
        <f t="shared" si="0"/>
        <v>0</v>
      </c>
    </row>
    <row r="40" spans="2:7" ht="15" customHeight="1" x14ac:dyDescent="0.25">
      <c r="B40" s="265"/>
      <c r="C40" s="265" t="s">
        <v>3631</v>
      </c>
      <c r="D40" s="265" t="s">
        <v>771</v>
      </c>
      <c r="E40" s="269">
        <v>2</v>
      </c>
      <c r="F40" s="512"/>
      <c r="G40" s="283">
        <f t="shared" si="0"/>
        <v>0</v>
      </c>
    </row>
    <row r="41" spans="2:7" ht="15" customHeight="1" x14ac:dyDescent="0.25">
      <c r="B41" s="265"/>
      <c r="C41" s="265" t="s">
        <v>3179</v>
      </c>
      <c r="D41" s="265" t="s">
        <v>550</v>
      </c>
      <c r="E41" s="269">
        <v>300</v>
      </c>
      <c r="F41" s="512"/>
      <c r="G41" s="283">
        <f t="shared" si="0"/>
        <v>0</v>
      </c>
    </row>
    <row r="42" spans="2:7" ht="15" customHeight="1" x14ac:dyDescent="0.25">
      <c r="B42" s="265"/>
      <c r="C42" s="265" t="s">
        <v>778</v>
      </c>
      <c r="D42" s="265" t="s">
        <v>550</v>
      </c>
      <c r="E42" s="269">
        <v>100</v>
      </c>
      <c r="F42" s="512"/>
      <c r="G42" s="283">
        <f t="shared" si="0"/>
        <v>0</v>
      </c>
    </row>
    <row r="43" spans="2:7" ht="15" customHeight="1" x14ac:dyDescent="0.25">
      <c r="B43" s="265"/>
      <c r="C43" s="265" t="s">
        <v>779</v>
      </c>
      <c r="D43" s="265" t="s">
        <v>550</v>
      </c>
      <c r="E43" s="269">
        <v>60</v>
      </c>
      <c r="F43" s="512"/>
      <c r="G43" s="283">
        <f t="shared" si="0"/>
        <v>0</v>
      </c>
    </row>
    <row r="44" spans="2:7" ht="15" customHeight="1" x14ac:dyDescent="0.25">
      <c r="B44" s="265"/>
      <c r="C44" s="265" t="s">
        <v>3632</v>
      </c>
      <c r="D44" s="265" t="s">
        <v>550</v>
      </c>
      <c r="E44" s="269">
        <v>65</v>
      </c>
      <c r="F44" s="512"/>
      <c r="G44" s="283">
        <f t="shared" si="0"/>
        <v>0</v>
      </c>
    </row>
    <row r="45" spans="2:7" ht="15" customHeight="1" x14ac:dyDescent="0.25">
      <c r="B45" s="265"/>
      <c r="C45" s="265" t="s">
        <v>3633</v>
      </c>
      <c r="D45" s="265" t="s">
        <v>550</v>
      </c>
      <c r="E45" s="269">
        <v>150</v>
      </c>
      <c r="F45" s="512"/>
      <c r="G45" s="283">
        <f t="shared" si="0"/>
        <v>0</v>
      </c>
    </row>
    <row r="46" spans="2:7" ht="15" customHeight="1" x14ac:dyDescent="0.25">
      <c r="B46" s="265"/>
      <c r="C46" s="265" t="s">
        <v>3437</v>
      </c>
      <c r="D46" s="265" t="s">
        <v>550</v>
      </c>
      <c r="E46" s="269">
        <v>150</v>
      </c>
      <c r="F46" s="512"/>
      <c r="G46" s="283">
        <f t="shared" si="0"/>
        <v>0</v>
      </c>
    </row>
    <row r="47" spans="2:7" ht="15" customHeight="1" x14ac:dyDescent="0.25">
      <c r="B47" s="265"/>
      <c r="C47" s="265" t="s">
        <v>3182</v>
      </c>
      <c r="D47" s="265" t="s">
        <v>550</v>
      </c>
      <c r="E47" s="269">
        <v>180</v>
      </c>
      <c r="F47" s="512"/>
      <c r="G47" s="283">
        <f t="shared" si="0"/>
        <v>0</v>
      </c>
    </row>
    <row r="48" spans="2:7" ht="15" customHeight="1" x14ac:dyDescent="0.25">
      <c r="B48" s="265"/>
      <c r="C48" s="265" t="s">
        <v>3183</v>
      </c>
      <c r="D48" s="265" t="s">
        <v>550</v>
      </c>
      <c r="E48" s="269">
        <v>70</v>
      </c>
      <c r="F48" s="512"/>
      <c r="G48" s="283">
        <f t="shared" si="0"/>
        <v>0</v>
      </c>
    </row>
    <row r="49" spans="2:7" ht="15" customHeight="1" x14ac:dyDescent="0.25">
      <c r="B49" s="266"/>
      <c r="C49" s="265" t="s">
        <v>781</v>
      </c>
      <c r="D49" s="265" t="s">
        <v>550</v>
      </c>
      <c r="E49" s="269">
        <v>230</v>
      </c>
      <c r="F49" s="512"/>
      <c r="G49" s="283">
        <f t="shared" si="0"/>
        <v>0</v>
      </c>
    </row>
    <row r="50" spans="2:7" ht="15" customHeight="1" x14ac:dyDescent="0.25">
      <c r="B50" s="265"/>
      <c r="C50" s="265" t="s">
        <v>3469</v>
      </c>
      <c r="D50" s="265" t="s">
        <v>776</v>
      </c>
      <c r="E50" s="269">
        <v>5</v>
      </c>
      <c r="F50" s="512"/>
      <c r="G50" s="283">
        <f t="shared" si="0"/>
        <v>0</v>
      </c>
    </row>
    <row r="51" spans="2:7" ht="15" customHeight="1" x14ac:dyDescent="0.25">
      <c r="B51" s="266"/>
      <c r="C51" s="265" t="s">
        <v>3472</v>
      </c>
      <c r="D51" s="265" t="s">
        <v>776</v>
      </c>
      <c r="E51" s="269">
        <v>1</v>
      </c>
      <c r="F51" s="512"/>
      <c r="G51" s="283">
        <f t="shared" si="0"/>
        <v>0</v>
      </c>
    </row>
    <row r="52" spans="2:7" ht="15" customHeight="1" x14ac:dyDescent="0.25">
      <c r="B52" s="266"/>
      <c r="C52" s="265" t="s">
        <v>3573</v>
      </c>
      <c r="D52" s="265" t="s">
        <v>776</v>
      </c>
      <c r="E52" s="269">
        <v>3</v>
      </c>
      <c r="F52" s="512"/>
      <c r="G52" s="283">
        <f t="shared" si="0"/>
        <v>0</v>
      </c>
    </row>
    <row r="53" spans="2:7" ht="15" customHeight="1" x14ac:dyDescent="0.25">
      <c r="B53" s="265"/>
      <c r="C53" s="265" t="s">
        <v>3536</v>
      </c>
      <c r="D53" s="265" t="s">
        <v>776</v>
      </c>
      <c r="E53" s="269">
        <v>1</v>
      </c>
      <c r="F53" s="512"/>
      <c r="G53" s="283">
        <f t="shared" si="0"/>
        <v>0</v>
      </c>
    </row>
    <row r="54" spans="2:7" ht="15" customHeight="1" x14ac:dyDescent="0.25">
      <c r="B54" s="265"/>
      <c r="C54" s="265" t="s">
        <v>3634</v>
      </c>
      <c r="D54" s="265" t="s">
        <v>550</v>
      </c>
      <c r="E54" s="269">
        <v>80</v>
      </c>
      <c r="F54" s="512"/>
      <c r="G54" s="283">
        <f t="shared" si="0"/>
        <v>0</v>
      </c>
    </row>
    <row r="55" spans="2:7" ht="15" customHeight="1" x14ac:dyDescent="0.25">
      <c r="B55" s="265"/>
      <c r="C55" s="265" t="s">
        <v>3574</v>
      </c>
      <c r="D55" s="265" t="s">
        <v>776</v>
      </c>
      <c r="E55" s="269">
        <v>1</v>
      </c>
      <c r="F55" s="512"/>
      <c r="G55" s="283">
        <f t="shared" si="0"/>
        <v>0</v>
      </c>
    </row>
    <row r="56" spans="2:7" ht="15" customHeight="1" x14ac:dyDescent="0.25">
      <c r="B56" s="265"/>
      <c r="C56" s="265" t="s">
        <v>3477</v>
      </c>
      <c r="D56" s="265" t="s">
        <v>776</v>
      </c>
      <c r="E56" s="269">
        <v>1</v>
      </c>
      <c r="F56" s="512"/>
      <c r="G56" s="283">
        <f t="shared" si="0"/>
        <v>0</v>
      </c>
    </row>
    <row r="57" spans="2:7" ht="15" customHeight="1" x14ac:dyDescent="0.25">
      <c r="B57" s="265"/>
      <c r="C57" s="265" t="s">
        <v>3509</v>
      </c>
      <c r="D57" s="265" t="s">
        <v>776</v>
      </c>
      <c r="E57" s="269">
        <v>4</v>
      </c>
      <c r="F57" s="512"/>
      <c r="G57" s="283">
        <f t="shared" si="0"/>
        <v>0</v>
      </c>
    </row>
    <row r="58" spans="2:7" ht="15" customHeight="1" x14ac:dyDescent="0.25">
      <c r="B58" s="265"/>
      <c r="C58" s="265" t="s">
        <v>3635</v>
      </c>
      <c r="D58" s="265" t="s">
        <v>3636</v>
      </c>
      <c r="E58" s="269">
        <v>30</v>
      </c>
      <c r="F58" s="512"/>
      <c r="G58" s="283">
        <f t="shared" si="0"/>
        <v>0</v>
      </c>
    </row>
    <row r="59" spans="2:7" ht="15" customHeight="1" x14ac:dyDescent="0.25">
      <c r="B59" s="265"/>
      <c r="C59" s="265" t="s">
        <v>3637</v>
      </c>
      <c r="D59" s="265" t="s">
        <v>550</v>
      </c>
      <c r="E59" s="269">
        <v>120</v>
      </c>
      <c r="F59" s="512"/>
      <c r="G59" s="283">
        <f t="shared" si="0"/>
        <v>0</v>
      </c>
    </row>
    <row r="60" spans="2:7" ht="15" customHeight="1" x14ac:dyDescent="0.25">
      <c r="B60" s="265"/>
      <c r="C60" s="265" t="s">
        <v>3479</v>
      </c>
      <c r="D60" s="265" t="s">
        <v>776</v>
      </c>
      <c r="E60" s="269">
        <v>3</v>
      </c>
      <c r="F60" s="512"/>
      <c r="G60" s="283">
        <f t="shared" si="0"/>
        <v>0</v>
      </c>
    </row>
    <row r="61" spans="2:7" ht="15" customHeight="1" x14ac:dyDescent="0.25">
      <c r="B61" s="265"/>
      <c r="C61" s="265" t="s">
        <v>3638</v>
      </c>
      <c r="D61" s="265" t="s">
        <v>776</v>
      </c>
      <c r="E61" s="269">
        <v>4</v>
      </c>
      <c r="F61" s="512"/>
      <c r="G61" s="283">
        <f t="shared" si="0"/>
        <v>0</v>
      </c>
    </row>
    <row r="62" spans="2:7" ht="15" customHeight="1" x14ac:dyDescent="0.25">
      <c r="B62" s="265"/>
      <c r="C62" s="265" t="s">
        <v>3639</v>
      </c>
      <c r="D62" s="265" t="s">
        <v>776</v>
      </c>
      <c r="E62" s="269">
        <v>1</v>
      </c>
      <c r="F62" s="512"/>
      <c r="G62" s="283">
        <f t="shared" si="0"/>
        <v>0</v>
      </c>
    </row>
    <row r="63" spans="2:7" ht="15" customHeight="1" x14ac:dyDescent="0.25">
      <c r="B63" s="267"/>
      <c r="C63" s="265" t="s">
        <v>3640</v>
      </c>
      <c r="D63" s="265" t="s">
        <v>776</v>
      </c>
      <c r="E63" s="269">
        <v>1</v>
      </c>
      <c r="F63" s="512"/>
      <c r="G63" s="283">
        <f t="shared" si="0"/>
        <v>0</v>
      </c>
    </row>
    <row r="64" spans="2:7" ht="15" customHeight="1" x14ac:dyDescent="0.25">
      <c r="B64" s="267"/>
      <c r="C64" s="265" t="s">
        <v>3641</v>
      </c>
      <c r="D64" s="265" t="s">
        <v>776</v>
      </c>
      <c r="E64" s="269">
        <v>1</v>
      </c>
      <c r="F64" s="512"/>
      <c r="G64" s="283">
        <f t="shared" si="0"/>
        <v>0</v>
      </c>
    </row>
    <row r="65" spans="2:7" ht="15" customHeight="1" x14ac:dyDescent="0.25">
      <c r="B65" s="267"/>
      <c r="C65" s="265" t="s">
        <v>3642</v>
      </c>
      <c r="D65" s="265" t="s">
        <v>3202</v>
      </c>
      <c r="E65" s="269">
        <v>4</v>
      </c>
      <c r="F65" s="512"/>
      <c r="G65" s="283">
        <f t="shared" si="0"/>
        <v>0</v>
      </c>
    </row>
    <row r="66" spans="2:7" ht="15" customHeight="1" x14ac:dyDescent="0.25">
      <c r="B66" s="267"/>
      <c r="C66" s="265" t="s">
        <v>3643</v>
      </c>
      <c r="D66" s="265" t="s">
        <v>776</v>
      </c>
      <c r="E66" s="269">
        <v>1</v>
      </c>
      <c r="F66" s="512"/>
      <c r="G66" s="283">
        <f t="shared" si="0"/>
        <v>0</v>
      </c>
    </row>
    <row r="67" spans="2:7" ht="15" customHeight="1" x14ac:dyDescent="0.25">
      <c r="B67" s="267"/>
      <c r="C67" s="265" t="s">
        <v>3474</v>
      </c>
      <c r="D67" s="265" t="s">
        <v>776</v>
      </c>
      <c r="E67" s="269">
        <v>1</v>
      </c>
      <c r="F67" s="512"/>
      <c r="G67" s="283">
        <f t="shared" si="0"/>
        <v>0</v>
      </c>
    </row>
    <row r="68" spans="2:7" ht="15" customHeight="1" x14ac:dyDescent="0.25">
      <c r="B68" s="267"/>
      <c r="C68" s="265" t="s">
        <v>3644</v>
      </c>
      <c r="D68" s="265" t="s">
        <v>776</v>
      </c>
      <c r="E68" s="269">
        <v>1</v>
      </c>
      <c r="F68" s="512"/>
      <c r="G68" s="283">
        <f t="shared" si="0"/>
        <v>0</v>
      </c>
    </row>
    <row r="69" spans="2:7" ht="15" customHeight="1" x14ac:dyDescent="0.25">
      <c r="B69" s="267"/>
      <c r="C69" s="265" t="s">
        <v>3540</v>
      </c>
      <c r="D69" s="265" t="s">
        <v>776</v>
      </c>
      <c r="E69" s="269">
        <v>4</v>
      </c>
      <c r="F69" s="512"/>
      <c r="G69" s="283">
        <f t="shared" si="0"/>
        <v>0</v>
      </c>
    </row>
    <row r="70" spans="2:7" ht="15" customHeight="1" x14ac:dyDescent="0.25">
      <c r="B70" s="275"/>
      <c r="C70" s="265" t="s">
        <v>3645</v>
      </c>
      <c r="D70" s="265" t="s">
        <v>776</v>
      </c>
      <c r="E70" s="269">
        <v>1</v>
      </c>
      <c r="F70" s="512"/>
      <c r="G70" s="283">
        <f t="shared" si="0"/>
        <v>0</v>
      </c>
    </row>
    <row r="71" spans="2:7" ht="15" customHeight="1" x14ac:dyDescent="0.25">
      <c r="B71" s="275"/>
      <c r="C71" s="265" t="s">
        <v>3646</v>
      </c>
      <c r="D71" s="265" t="s">
        <v>776</v>
      </c>
      <c r="E71" s="269">
        <v>1</v>
      </c>
      <c r="F71" s="512"/>
      <c r="G71" s="283">
        <f t="shared" si="0"/>
        <v>0</v>
      </c>
    </row>
    <row r="72" spans="2:7" ht="15" customHeight="1" x14ac:dyDescent="0.25">
      <c r="B72" s="275"/>
      <c r="C72" s="265" t="s">
        <v>3475</v>
      </c>
      <c r="D72" s="265" t="s">
        <v>776</v>
      </c>
      <c r="E72" s="269">
        <v>2</v>
      </c>
      <c r="F72" s="512"/>
      <c r="G72" s="283">
        <f t="shared" ref="G72:G77" si="1">E72*F72</f>
        <v>0</v>
      </c>
    </row>
    <row r="73" spans="2:7" ht="15" customHeight="1" x14ac:dyDescent="0.25">
      <c r="B73" s="275"/>
      <c r="C73" s="265" t="s">
        <v>3478</v>
      </c>
      <c r="D73" s="265" t="s">
        <v>776</v>
      </c>
      <c r="E73" s="269">
        <v>1</v>
      </c>
      <c r="F73" s="512"/>
      <c r="G73" s="283">
        <f t="shared" si="1"/>
        <v>0</v>
      </c>
    </row>
    <row r="74" spans="2:7" ht="15" customHeight="1" x14ac:dyDescent="0.25">
      <c r="B74" s="275"/>
      <c r="C74" s="265" t="s">
        <v>3467</v>
      </c>
      <c r="D74" s="265" t="s">
        <v>776</v>
      </c>
      <c r="E74" s="269">
        <v>1</v>
      </c>
      <c r="F74" s="512"/>
      <c r="G74" s="283">
        <f t="shared" si="1"/>
        <v>0</v>
      </c>
    </row>
    <row r="75" spans="2:7" ht="15" customHeight="1" x14ac:dyDescent="0.25">
      <c r="B75" s="275"/>
      <c r="C75" s="265" t="s">
        <v>3647</v>
      </c>
      <c r="D75" s="265" t="s">
        <v>776</v>
      </c>
      <c r="E75" s="269">
        <v>1</v>
      </c>
      <c r="F75" s="512"/>
      <c r="G75" s="283">
        <f t="shared" si="1"/>
        <v>0</v>
      </c>
    </row>
    <row r="76" spans="2:7" ht="15" customHeight="1" x14ac:dyDescent="0.25">
      <c r="B76" s="275"/>
      <c r="C76" s="265" t="s">
        <v>3648</v>
      </c>
      <c r="D76" s="265" t="s">
        <v>303</v>
      </c>
      <c r="E76" s="269">
        <v>1520</v>
      </c>
      <c r="F76" s="512"/>
      <c r="G76" s="283">
        <f t="shared" si="1"/>
        <v>0</v>
      </c>
    </row>
    <row r="77" spans="2:7" ht="15" customHeight="1" x14ac:dyDescent="0.25">
      <c r="B77" s="275"/>
      <c r="C77" s="265" t="s">
        <v>3649</v>
      </c>
      <c r="D77" s="265" t="s">
        <v>127</v>
      </c>
      <c r="E77" s="269">
        <v>19</v>
      </c>
      <c r="F77" s="512"/>
      <c r="G77" s="283">
        <f t="shared" si="1"/>
        <v>0</v>
      </c>
    </row>
    <row r="78" spans="2:7" ht="15" customHeight="1" x14ac:dyDescent="0.25">
      <c r="B78" s="276"/>
      <c r="C78" s="690" t="s">
        <v>511</v>
      </c>
      <c r="D78" s="690"/>
      <c r="E78" s="690"/>
      <c r="F78" s="690"/>
      <c r="G78" s="282">
        <f>SUM(G7:G77)</f>
        <v>0</v>
      </c>
    </row>
    <row r="79" spans="2:7" ht="15" customHeight="1" x14ac:dyDescent="0.25">
      <c r="D79" s="200"/>
    </row>
    <row r="80" spans="2:7" ht="15" customHeight="1" x14ac:dyDescent="0.25">
      <c r="D80" s="200"/>
    </row>
    <row r="81" spans="4:4" ht="15" customHeight="1" x14ac:dyDescent="0.25">
      <c r="D81" s="200"/>
    </row>
    <row r="82" spans="4:4" ht="15" customHeight="1" x14ac:dyDescent="0.25">
      <c r="D82" s="200"/>
    </row>
    <row r="83" spans="4:4" ht="15" customHeight="1" x14ac:dyDescent="0.25">
      <c r="D83" s="200"/>
    </row>
    <row r="84" spans="4:4" ht="15" customHeight="1" x14ac:dyDescent="0.25">
      <c r="D84" s="200"/>
    </row>
    <row r="85" spans="4:4" ht="15" customHeight="1" x14ac:dyDescent="0.25">
      <c r="D85" s="200"/>
    </row>
    <row r="86" spans="4:4" ht="15" customHeight="1" x14ac:dyDescent="0.25">
      <c r="D86" s="200"/>
    </row>
    <row r="87" spans="4:4" ht="15" customHeight="1" x14ac:dyDescent="0.25">
      <c r="D87" s="200"/>
    </row>
    <row r="88" spans="4:4" ht="15" customHeight="1" x14ac:dyDescent="0.25">
      <c r="D88" s="200"/>
    </row>
    <row r="89" spans="4:4" ht="15" customHeight="1" x14ac:dyDescent="0.25">
      <c r="D89" s="200"/>
    </row>
    <row r="90" spans="4:4" ht="15" customHeight="1" x14ac:dyDescent="0.25">
      <c r="D90" s="200"/>
    </row>
    <row r="91" spans="4:4" ht="15" customHeight="1" x14ac:dyDescent="0.25">
      <c r="D91" s="200"/>
    </row>
    <row r="92" spans="4:4" ht="15" customHeight="1" x14ac:dyDescent="0.25">
      <c r="D92" s="200"/>
    </row>
    <row r="93" spans="4:4" ht="15" customHeight="1" x14ac:dyDescent="0.25">
      <c r="D93" s="200"/>
    </row>
    <row r="94" spans="4:4" ht="15" customHeight="1" x14ac:dyDescent="0.25">
      <c r="D94" s="200"/>
    </row>
    <row r="95" spans="4:4" ht="15" customHeight="1" x14ac:dyDescent="0.25">
      <c r="D95" s="200"/>
    </row>
    <row r="96" spans="4:4" ht="15" customHeight="1" x14ac:dyDescent="0.25">
      <c r="D96" s="200"/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2"/>
  <cols>
    <col min="1" max="1" width="3.285156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285156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46" t="s">
        <v>100</v>
      </c>
      <c r="B1" s="446"/>
      <c r="C1" s="446"/>
      <c r="D1" s="446"/>
      <c r="E1" s="446"/>
      <c r="F1" s="446"/>
      <c r="G1" s="446"/>
      <c r="AG1" t="s">
        <v>101</v>
      </c>
    </row>
    <row r="2" spans="1:60" ht="25.15" customHeight="1" x14ac:dyDescent="0.2">
      <c r="A2" s="247" t="s">
        <v>88</v>
      </c>
      <c r="B2" s="197" t="s">
        <v>3</v>
      </c>
      <c r="C2" s="197" t="s">
        <v>4</v>
      </c>
      <c r="D2" s="439"/>
      <c r="E2" s="439"/>
      <c r="F2" s="439"/>
      <c r="G2" s="440"/>
      <c r="AG2" t="s">
        <v>102</v>
      </c>
    </row>
    <row r="3" spans="1:60" ht="25.15" customHeight="1" x14ac:dyDescent="0.2">
      <c r="A3" s="247" t="s">
        <v>89</v>
      </c>
      <c r="B3" s="197" t="s">
        <v>43</v>
      </c>
      <c r="C3" s="197" t="s">
        <v>44</v>
      </c>
      <c r="D3" s="439"/>
      <c r="E3" s="439"/>
      <c r="F3" s="439"/>
      <c r="G3" s="440"/>
      <c r="AC3" s="198" t="s">
        <v>102</v>
      </c>
      <c r="AG3" t="s">
        <v>103</v>
      </c>
    </row>
    <row r="4" spans="1:60" ht="25.15" customHeight="1" x14ac:dyDescent="0.2">
      <c r="A4" s="248" t="s">
        <v>90</v>
      </c>
      <c r="B4" s="199" t="s">
        <v>4923</v>
      </c>
      <c r="C4" s="199" t="s">
        <v>4924</v>
      </c>
      <c r="D4" s="441"/>
      <c r="E4" s="441"/>
      <c r="F4" s="441"/>
      <c r="G4" s="442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2725</v>
      </c>
      <c r="C9" s="215" t="s">
        <v>2726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4925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444" t="s">
        <v>2727</v>
      </c>
      <c r="D10" s="444"/>
      <c r="E10" s="444"/>
      <c r="F10" s="444"/>
      <c r="G10" s="444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447"/>
      <c r="D11" s="448"/>
      <c r="E11" s="448"/>
      <c r="F11" s="449"/>
      <c r="G11" s="448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4926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2">
      <c r="A12" s="213">
        <v>2</v>
      </c>
      <c r="B12" s="214" t="s">
        <v>2728</v>
      </c>
      <c r="C12" s="215" t="s">
        <v>2729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4925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2">
      <c r="A13" s="223"/>
      <c r="B13" s="224"/>
      <c r="C13" s="444" t="s">
        <v>2655</v>
      </c>
      <c r="D13" s="444"/>
      <c r="E13" s="444"/>
      <c r="F13" s="444"/>
      <c r="G13" s="444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226" t="s">
        <v>2730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447"/>
      <c r="D15" s="448"/>
      <c r="E15" s="448"/>
      <c r="F15" s="449"/>
      <c r="G15" s="448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4926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4925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2">
      <c r="A17" s="223"/>
      <c r="B17" s="224"/>
      <c r="C17" s="444" t="s">
        <v>138</v>
      </c>
      <c r="D17" s="444"/>
      <c r="E17" s="444"/>
      <c r="F17" s="444"/>
      <c r="G17" s="44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2731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447"/>
      <c r="D19" s="448"/>
      <c r="E19" s="448"/>
      <c r="F19" s="449"/>
      <c r="G19" s="448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4926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2.5" outlineLevel="1" x14ac:dyDescent="0.2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4925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450"/>
      <c r="D21" s="451"/>
      <c r="E21" s="451"/>
      <c r="F21" s="452"/>
      <c r="G21" s="45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4926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ht="22.5" outlineLevel="1" x14ac:dyDescent="0.2">
      <c r="A22" s="213">
        <v>5</v>
      </c>
      <c r="B22" s="214" t="s">
        <v>1087</v>
      </c>
      <c r="C22" s="215" t="s">
        <v>1088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4925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444" t="s">
        <v>1089</v>
      </c>
      <c r="D23" s="444"/>
      <c r="E23" s="444"/>
      <c r="F23" s="444"/>
      <c r="G23" s="444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2">
      <c r="A24" s="223"/>
      <c r="B24" s="224"/>
      <c r="C24" s="445" t="s">
        <v>1090</v>
      </c>
      <c r="D24" s="445"/>
      <c r="E24" s="445"/>
      <c r="F24" s="445"/>
      <c r="G24" s="445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226" t="s">
        <v>2732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447"/>
      <c r="D26" s="448"/>
      <c r="E26" s="448"/>
      <c r="F26" s="449"/>
      <c r="G26" s="448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4926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6</v>
      </c>
      <c r="B27" s="214" t="s">
        <v>2733</v>
      </c>
      <c r="C27" s="215" t="s">
        <v>2734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4925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444" t="s">
        <v>2735</v>
      </c>
      <c r="D28" s="444"/>
      <c r="E28" s="444"/>
      <c r="F28" s="444"/>
      <c r="G28" s="444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2736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447"/>
      <c r="D30" s="448"/>
      <c r="E30" s="448"/>
      <c r="F30" s="449"/>
      <c r="G30" s="448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4926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2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4925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450"/>
      <c r="D32" s="451"/>
      <c r="E32" s="451"/>
      <c r="F32" s="452"/>
      <c r="G32" s="45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4926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8</v>
      </c>
      <c r="B33" s="214" t="s">
        <v>2737</v>
      </c>
      <c r="C33" s="215" t="s">
        <v>2738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450"/>
      <c r="D34" s="451"/>
      <c r="E34" s="451"/>
      <c r="F34" s="452"/>
      <c r="G34" s="45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4926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x14ac:dyDescent="0.2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2">
      <c r="A36" s="213">
        <v>9</v>
      </c>
      <c r="B36" s="214" t="s">
        <v>2660</v>
      </c>
      <c r="C36" s="215" t="s">
        <v>2661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4925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444" t="s">
        <v>4927</v>
      </c>
      <c r="D37" s="444"/>
      <c r="E37" s="444"/>
      <c r="F37" s="444"/>
      <c r="G37" s="444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2">
      <c r="A38" s="223"/>
      <c r="B38" s="224"/>
      <c r="C38" s="226" t="s">
        <v>2739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447"/>
      <c r="D39" s="448"/>
      <c r="E39" s="448"/>
      <c r="F39" s="449"/>
      <c r="G39" s="448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4926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2.5" outlineLevel="1" x14ac:dyDescent="0.2">
      <c r="A40" s="213">
        <v>10</v>
      </c>
      <c r="B40" s="214" t="s">
        <v>4928</v>
      </c>
      <c r="C40" s="215" t="s">
        <v>4929</v>
      </c>
      <c r="D40" s="216" t="s">
        <v>158</v>
      </c>
      <c r="E40" s="217">
        <v>18.576000000000001</v>
      </c>
      <c r="F40" s="531"/>
      <c r="G40" s="219">
        <f>ROUND(E40*F40,2)</f>
        <v>0</v>
      </c>
      <c r="H40" s="531">
        <v>740.9</v>
      </c>
      <c r="I40" s="219">
        <f>ROUND(E40*H40,2)</f>
        <v>13762.96</v>
      </c>
      <c r="J40" s="531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4925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444" t="s">
        <v>2662</v>
      </c>
      <c r="D41" s="444"/>
      <c r="E41" s="444"/>
      <c r="F41" s="444"/>
      <c r="G41" s="444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2742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447"/>
      <c r="D43" s="448"/>
      <c r="E43" s="448"/>
      <c r="F43" s="449"/>
      <c r="G43" s="448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4926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2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4925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444" t="s">
        <v>151</v>
      </c>
      <c r="D45" s="444"/>
      <c r="E45" s="444"/>
      <c r="F45" s="444"/>
      <c r="G45" s="44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2740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2">
      <c r="A47" s="223"/>
      <c r="B47" s="224"/>
      <c r="C47" s="226" t="s">
        <v>2741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447"/>
      <c r="D48" s="448"/>
      <c r="E48" s="448"/>
      <c r="F48" s="449"/>
      <c r="G48" s="448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4926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ht="22.5" outlineLevel="1" x14ac:dyDescent="0.2">
      <c r="A49" s="213">
        <v>12</v>
      </c>
      <c r="B49" s="214" t="s">
        <v>2743</v>
      </c>
      <c r="C49" s="215" t="s">
        <v>4930</v>
      </c>
      <c r="D49" s="216" t="s">
        <v>223</v>
      </c>
      <c r="E49" s="217">
        <v>42.146999999999998</v>
      </c>
      <c r="F49" s="531"/>
      <c r="G49" s="219">
        <f>ROUND(E49*F49,2)</f>
        <v>0</v>
      </c>
      <c r="H49" s="531">
        <v>756.24</v>
      </c>
      <c r="I49" s="219">
        <f>ROUND(E49*H49,2)</f>
        <v>31873.25</v>
      </c>
      <c r="J49" s="531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4925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444" t="s">
        <v>2744</v>
      </c>
      <c r="D50" s="444"/>
      <c r="E50" s="444"/>
      <c r="F50" s="444"/>
      <c r="G50" s="444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2745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2746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447"/>
      <c r="D53" s="448"/>
      <c r="E53" s="448"/>
      <c r="F53" s="449"/>
      <c r="G53" s="448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4926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2">
      <c r="A54" s="213">
        <v>13</v>
      </c>
      <c r="B54" s="214" t="s">
        <v>1115</v>
      </c>
      <c r="C54" s="215" t="s">
        <v>1116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4925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2">
      <c r="A55" s="223"/>
      <c r="B55" s="224"/>
      <c r="C55" s="444" t="s">
        <v>229</v>
      </c>
      <c r="D55" s="444"/>
      <c r="E55" s="444"/>
      <c r="F55" s="444"/>
      <c r="G55" s="444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445" t="s">
        <v>230</v>
      </c>
      <c r="D56" s="445"/>
      <c r="E56" s="445"/>
      <c r="F56" s="445"/>
      <c r="G56" s="445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2747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447"/>
      <c r="D58" s="448"/>
      <c r="E58" s="448"/>
      <c r="F58" s="449"/>
      <c r="G58" s="448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4926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13">
        <v>14</v>
      </c>
      <c r="B59" s="214" t="s">
        <v>4931</v>
      </c>
      <c r="C59" s="215" t="s">
        <v>4932</v>
      </c>
      <c r="D59" s="216" t="s">
        <v>223</v>
      </c>
      <c r="E59" s="217">
        <v>6.2</v>
      </c>
      <c r="F59" s="531"/>
      <c r="G59" s="219">
        <f>ROUND(E59*F59,2)</f>
        <v>0</v>
      </c>
      <c r="H59" s="531">
        <v>0</v>
      </c>
      <c r="I59" s="219">
        <f>ROUND(E59*H59,2)</f>
        <v>0</v>
      </c>
      <c r="J59" s="531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226" t="s">
        <v>4933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447"/>
      <c r="D61" s="448"/>
      <c r="E61" s="448"/>
      <c r="F61" s="449"/>
      <c r="G61" s="448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4926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56.25" outlineLevel="1" x14ac:dyDescent="0.2">
      <c r="A62" s="213">
        <v>15</v>
      </c>
      <c r="B62" s="214" t="s">
        <v>1956</v>
      </c>
      <c r="C62" s="215" t="s">
        <v>4934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330</v>
      </c>
      <c r="S62" s="219" t="s">
        <v>4925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331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337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226" t="s">
        <v>2748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447"/>
      <c r="D64" s="448"/>
      <c r="E64" s="448"/>
      <c r="F64" s="449"/>
      <c r="G64" s="448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4926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16</v>
      </c>
      <c r="B65" s="214" t="s">
        <v>4935</v>
      </c>
      <c r="C65" s="215" t="s">
        <v>4936</v>
      </c>
      <c r="D65" s="216" t="s">
        <v>303</v>
      </c>
      <c r="E65" s="217">
        <v>223</v>
      </c>
      <c r="F65" s="531"/>
      <c r="G65" s="219">
        <f>ROUND(E65*F65,2)</f>
        <v>0</v>
      </c>
      <c r="H65" s="531">
        <v>130</v>
      </c>
      <c r="I65" s="219">
        <f>ROUND(E65*H65,2)</f>
        <v>28990</v>
      </c>
      <c r="J65" s="531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364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365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226" t="s">
        <v>4937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2">
      <c r="A67" s="223"/>
      <c r="B67" s="224"/>
      <c r="C67" s="226" t="s">
        <v>4938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447"/>
      <c r="D68" s="448"/>
      <c r="E68" s="448"/>
      <c r="F68" s="449"/>
      <c r="G68" s="448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4926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2">
      <c r="A70" s="213">
        <v>17</v>
      </c>
      <c r="B70" s="214" t="s">
        <v>2749</v>
      </c>
      <c r="C70" s="215" t="s">
        <v>2750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1212</v>
      </c>
      <c r="S70" s="219" t="s">
        <v>4925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444" t="s">
        <v>1213</v>
      </c>
      <c r="D71" s="444"/>
      <c r="E71" s="444"/>
      <c r="F71" s="444"/>
      <c r="G71" s="444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2751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447"/>
      <c r="D73" s="448"/>
      <c r="E73" s="448"/>
      <c r="F73" s="449"/>
      <c r="G73" s="448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4926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ht="22.5" outlineLevel="1" x14ac:dyDescent="0.2">
      <c r="A74" s="213">
        <v>18</v>
      </c>
      <c r="B74" s="214" t="s">
        <v>2752</v>
      </c>
      <c r="C74" s="215" t="s">
        <v>2753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1212</v>
      </c>
      <c r="S74" s="219" t="s">
        <v>4925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2">
      <c r="A75" s="223"/>
      <c r="B75" s="224"/>
      <c r="C75" s="450"/>
      <c r="D75" s="451"/>
      <c r="E75" s="451"/>
      <c r="F75" s="452"/>
      <c r="G75" s="451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4926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ht="22.5" outlineLevel="1" x14ac:dyDescent="0.2">
      <c r="A76" s="213">
        <v>19</v>
      </c>
      <c r="B76" s="214" t="s">
        <v>2754</v>
      </c>
      <c r="C76" s="215" t="s">
        <v>2755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1212</v>
      </c>
      <c r="S76" s="219" t="s">
        <v>4925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450"/>
      <c r="D77" s="451"/>
      <c r="E77" s="451"/>
      <c r="F77" s="452"/>
      <c r="G77" s="45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4926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ht="22.5" outlineLevel="1" x14ac:dyDescent="0.2">
      <c r="A78" s="213">
        <v>20</v>
      </c>
      <c r="B78" s="214" t="s">
        <v>2756</v>
      </c>
      <c r="C78" s="215" t="s">
        <v>2757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1212</v>
      </c>
      <c r="S78" s="219" t="s">
        <v>4925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2758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226" t="s">
        <v>2759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2">
      <c r="A80" s="223"/>
      <c r="B80" s="224"/>
      <c r="C80" s="447"/>
      <c r="D80" s="448"/>
      <c r="E80" s="448"/>
      <c r="F80" s="449"/>
      <c r="G80" s="448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4926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ht="22.5" outlineLevel="1" x14ac:dyDescent="0.2">
      <c r="A81" s="213">
        <v>21</v>
      </c>
      <c r="B81" s="214" t="s">
        <v>2760</v>
      </c>
      <c r="C81" s="215" t="s">
        <v>2761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1212</v>
      </c>
      <c r="S81" s="219" t="s">
        <v>4925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2762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447"/>
      <c r="D83" s="448"/>
      <c r="E83" s="448"/>
      <c r="F83" s="449"/>
      <c r="G83" s="448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4926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1" x14ac:dyDescent="0.2">
      <c r="A84" s="213">
        <v>22</v>
      </c>
      <c r="B84" s="214" t="s">
        <v>2763</v>
      </c>
      <c r="C84" s="215" t="s">
        <v>2764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1212</v>
      </c>
      <c r="S84" s="219" t="s">
        <v>4925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444" t="s">
        <v>2765</v>
      </c>
      <c r="D85" s="444"/>
      <c r="E85" s="444"/>
      <c r="F85" s="444"/>
      <c r="G85" s="444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447"/>
      <c r="D86" s="448"/>
      <c r="E86" s="448"/>
      <c r="F86" s="449"/>
      <c r="G86" s="448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4926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23</v>
      </c>
      <c r="B87" s="214" t="s">
        <v>2766</v>
      </c>
      <c r="C87" s="215" t="s">
        <v>2767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1212</v>
      </c>
      <c r="S87" s="219" t="s">
        <v>4925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444" t="s">
        <v>2768</v>
      </c>
      <c r="D88" s="444"/>
      <c r="E88" s="444"/>
      <c r="F88" s="444"/>
      <c r="G88" s="444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2762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447"/>
      <c r="D90" s="448"/>
      <c r="E90" s="448"/>
      <c r="F90" s="449"/>
      <c r="G90" s="448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4926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2">
      <c r="A91" s="213">
        <v>24</v>
      </c>
      <c r="B91" s="214" t="s">
        <v>2769</v>
      </c>
      <c r="C91" s="215" t="s">
        <v>2770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1212</v>
      </c>
      <c r="S91" s="219" t="s">
        <v>4925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450"/>
      <c r="D92" s="451"/>
      <c r="E92" s="451"/>
      <c r="F92" s="452"/>
      <c r="G92" s="451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4926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13">
        <v>25</v>
      </c>
      <c r="B93" s="214" t="s">
        <v>2771</v>
      </c>
      <c r="C93" s="215" t="s">
        <v>4939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1212</v>
      </c>
      <c r="S93" s="219" t="s">
        <v>4925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444" t="s">
        <v>2772</v>
      </c>
      <c r="D94" s="444"/>
      <c r="E94" s="444"/>
      <c r="F94" s="444"/>
      <c r="G94" s="444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2">
      <c r="A95" s="223"/>
      <c r="B95" s="224"/>
      <c r="C95" s="447"/>
      <c r="D95" s="448"/>
      <c r="E95" s="448"/>
      <c r="F95" s="449"/>
      <c r="G95" s="448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4926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213">
        <v>26</v>
      </c>
      <c r="B96" s="214" t="s">
        <v>2773</v>
      </c>
      <c r="C96" s="215" t="s">
        <v>4940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1212</v>
      </c>
      <c r="S96" s="219" t="s">
        <v>4925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2758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444" t="s">
        <v>2772</v>
      </c>
      <c r="D97" s="444"/>
      <c r="E97" s="444"/>
      <c r="F97" s="444"/>
      <c r="G97" s="444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447"/>
      <c r="D98" s="448"/>
      <c r="E98" s="448"/>
      <c r="F98" s="449"/>
      <c r="G98" s="448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4926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27</v>
      </c>
      <c r="B99" s="214" t="s">
        <v>2774</v>
      </c>
      <c r="C99" s="215" t="s">
        <v>2775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1212</v>
      </c>
      <c r="S99" s="219" t="s">
        <v>4925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450"/>
      <c r="D100" s="451"/>
      <c r="E100" s="451"/>
      <c r="F100" s="452"/>
      <c r="G100" s="451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4926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28</v>
      </c>
      <c r="B101" s="214" t="s">
        <v>2776</v>
      </c>
      <c r="C101" s="215" t="s">
        <v>2777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1212</v>
      </c>
      <c r="S101" s="219" t="s">
        <v>4925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2">
      <c r="A102" s="223"/>
      <c r="B102" s="224"/>
      <c r="C102" s="444" t="s">
        <v>2778</v>
      </c>
      <c r="D102" s="444"/>
      <c r="E102" s="444"/>
      <c r="F102" s="444"/>
      <c r="G102" s="444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2779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447"/>
      <c r="D104" s="448"/>
      <c r="E104" s="448"/>
      <c r="F104" s="449"/>
      <c r="G104" s="448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4926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2">
      <c r="A105" s="213">
        <v>29</v>
      </c>
      <c r="B105" s="214" t="s">
        <v>236</v>
      </c>
      <c r="C105" s="215" t="s">
        <v>237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4925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2">
      <c r="A106" s="223"/>
      <c r="B106" s="224"/>
      <c r="C106" s="444" t="s">
        <v>151</v>
      </c>
      <c r="D106" s="444"/>
      <c r="E106" s="444"/>
      <c r="F106" s="444"/>
      <c r="G106" s="444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2780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447"/>
      <c r="D108" s="448"/>
      <c r="E108" s="448"/>
      <c r="F108" s="449"/>
      <c r="G108" s="448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4926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2.5" outlineLevel="1" x14ac:dyDescent="0.2">
      <c r="A109" s="213">
        <v>30</v>
      </c>
      <c r="B109" s="214" t="s">
        <v>1243</v>
      </c>
      <c r="C109" s="215" t="s">
        <v>4941</v>
      </c>
      <c r="D109" s="216" t="s">
        <v>223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1212</v>
      </c>
      <c r="S109" s="219" t="s">
        <v>4925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2">
      <c r="A110" s="223"/>
      <c r="B110" s="224"/>
      <c r="C110" s="444" t="s">
        <v>1245</v>
      </c>
      <c r="D110" s="444"/>
      <c r="E110" s="444"/>
      <c r="F110" s="444"/>
      <c r="G110" s="444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2781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447"/>
      <c r="D112" s="448"/>
      <c r="E112" s="448"/>
      <c r="F112" s="449"/>
      <c r="G112" s="448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4926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2">
      <c r="A113" s="213">
        <v>31</v>
      </c>
      <c r="B113" s="214" t="s">
        <v>2782</v>
      </c>
      <c r="C113" s="215" t="s">
        <v>4942</v>
      </c>
      <c r="D113" s="216" t="s">
        <v>303</v>
      </c>
      <c r="E113" s="217">
        <v>2</v>
      </c>
      <c r="F113" s="531"/>
      <c r="G113" s="219">
        <f>ROUND(E113*F113,2)</f>
        <v>0</v>
      </c>
      <c r="H113" s="531">
        <v>0</v>
      </c>
      <c r="I113" s="219">
        <f>ROUND(E113*H113,2)</f>
        <v>0</v>
      </c>
      <c r="J113" s="531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2">
      <c r="A114" s="223"/>
      <c r="B114" s="224"/>
      <c r="C114" s="450"/>
      <c r="D114" s="451"/>
      <c r="E114" s="451"/>
      <c r="F114" s="452"/>
      <c r="G114" s="45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4926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2">
      <c r="A115" s="213">
        <v>32</v>
      </c>
      <c r="B115" s="214" t="s">
        <v>2783</v>
      </c>
      <c r="C115" s="215" t="s">
        <v>2784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450"/>
      <c r="D116" s="451"/>
      <c r="E116" s="451"/>
      <c r="F116" s="452"/>
      <c r="G116" s="45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4926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33</v>
      </c>
      <c r="B117" s="214" t="s">
        <v>2785</v>
      </c>
      <c r="C117" s="215" t="s">
        <v>2786</v>
      </c>
      <c r="D117" s="216" t="s">
        <v>223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2">
      <c r="A118" s="223"/>
      <c r="B118" s="224"/>
      <c r="C118" s="226" t="s">
        <v>2787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447"/>
      <c r="D119" s="448"/>
      <c r="E119" s="448"/>
      <c r="F119" s="449"/>
      <c r="G119" s="448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4926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34</v>
      </c>
      <c r="B120" s="214" t="s">
        <v>2788</v>
      </c>
      <c r="C120" s="215" t="s">
        <v>4943</v>
      </c>
      <c r="D120" s="216" t="s">
        <v>303</v>
      </c>
      <c r="E120" s="217">
        <v>2</v>
      </c>
      <c r="F120" s="531"/>
      <c r="G120" s="219">
        <f>ROUND(E120*F120,2)</f>
        <v>0</v>
      </c>
      <c r="H120" s="531">
        <v>0</v>
      </c>
      <c r="I120" s="219">
        <f>ROUND(E120*H120,2)</f>
        <v>0</v>
      </c>
      <c r="J120" s="531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450"/>
      <c r="D121" s="451"/>
      <c r="E121" s="451"/>
      <c r="F121" s="452"/>
      <c r="G121" s="451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4926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2">
      <c r="A122" s="213">
        <v>35</v>
      </c>
      <c r="B122" s="214" t="s">
        <v>2789</v>
      </c>
      <c r="C122" s="215" t="s">
        <v>2790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363</v>
      </c>
      <c r="S122" s="219" t="s">
        <v>4925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364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2791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2">
      <c r="A123" s="223"/>
      <c r="B123" s="224"/>
      <c r="C123" s="450"/>
      <c r="D123" s="451"/>
      <c r="E123" s="451"/>
      <c r="F123" s="452"/>
      <c r="G123" s="45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4926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2.5" outlineLevel="1" x14ac:dyDescent="0.2">
      <c r="A124" s="213">
        <v>36</v>
      </c>
      <c r="B124" s="214" t="s">
        <v>2792</v>
      </c>
      <c r="C124" s="215" t="s">
        <v>2793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363</v>
      </c>
      <c r="S124" s="219" t="s">
        <v>4925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364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450"/>
      <c r="D125" s="451"/>
      <c r="E125" s="451"/>
      <c r="F125" s="452"/>
      <c r="G125" s="45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4926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1" x14ac:dyDescent="0.2">
      <c r="A126" s="213">
        <v>37</v>
      </c>
      <c r="B126" s="214" t="s">
        <v>4944</v>
      </c>
      <c r="C126" s="215" t="s">
        <v>4945</v>
      </c>
      <c r="D126" s="216" t="s">
        <v>158</v>
      </c>
      <c r="E126" s="217">
        <v>99</v>
      </c>
      <c r="F126" s="531"/>
      <c r="G126" s="219">
        <f>ROUND(E126*F126,2)</f>
        <v>0</v>
      </c>
      <c r="H126" s="531">
        <v>418.5</v>
      </c>
      <c r="I126" s="219">
        <f>ROUND(E126*H126,2)</f>
        <v>41431.5</v>
      </c>
      <c r="J126" s="531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363</v>
      </c>
      <c r="S126" s="219" t="s">
        <v>4925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364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2791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2794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447"/>
      <c r="D128" s="448"/>
      <c r="E128" s="448"/>
      <c r="F128" s="449"/>
      <c r="G128" s="448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4926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4946</v>
      </c>
      <c r="C129" s="215" t="s">
        <v>4947</v>
      </c>
      <c r="D129" s="216" t="s">
        <v>158</v>
      </c>
      <c r="E129" s="217">
        <v>2922.7</v>
      </c>
      <c r="F129" s="531"/>
      <c r="G129" s="219">
        <f>ROUND(E129*F129,2)</f>
        <v>0</v>
      </c>
      <c r="H129" s="531">
        <v>533</v>
      </c>
      <c r="I129" s="219">
        <f>ROUND(E129*H129,2)</f>
        <v>1557799.1</v>
      </c>
      <c r="J129" s="531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363</v>
      </c>
      <c r="S129" s="219" t="s">
        <v>4925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364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2791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4948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447"/>
      <c r="D131" s="448"/>
      <c r="E131" s="448"/>
      <c r="F131" s="449"/>
      <c r="G131" s="448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4926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4949</v>
      </c>
      <c r="C132" s="215" t="s">
        <v>4950</v>
      </c>
      <c r="D132" s="216" t="s">
        <v>158</v>
      </c>
      <c r="E132" s="217">
        <v>58.3</v>
      </c>
      <c r="F132" s="531"/>
      <c r="G132" s="219">
        <f>ROUND(E132*F132,2)</f>
        <v>0</v>
      </c>
      <c r="H132" s="531">
        <v>618</v>
      </c>
      <c r="I132" s="219">
        <f>ROUND(E132*H132,2)</f>
        <v>36029.4</v>
      </c>
      <c r="J132" s="531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363</v>
      </c>
      <c r="S132" s="219" t="s">
        <v>4925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364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365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450"/>
      <c r="D133" s="451"/>
      <c r="E133" s="451"/>
      <c r="F133" s="452"/>
      <c r="G133" s="451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4926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x14ac:dyDescent="0.2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2">
      <c r="A135" s="213">
        <v>40</v>
      </c>
      <c r="B135" s="214" t="s">
        <v>2795</v>
      </c>
      <c r="C135" s="215" t="s">
        <v>2796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1212</v>
      </c>
      <c r="S135" s="219" t="s">
        <v>4925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2">
      <c r="A136" s="223"/>
      <c r="B136" s="224"/>
      <c r="C136" s="444" t="s">
        <v>2797</v>
      </c>
      <c r="D136" s="444"/>
      <c r="E136" s="444"/>
      <c r="F136" s="444"/>
      <c r="G136" s="444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447"/>
      <c r="D137" s="448"/>
      <c r="E137" s="448"/>
      <c r="F137" s="449"/>
      <c r="G137" s="448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4926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33.75" outlineLevel="1" x14ac:dyDescent="0.2">
      <c r="A138" s="213">
        <v>41</v>
      </c>
      <c r="B138" s="214" t="s">
        <v>2798</v>
      </c>
      <c r="C138" s="215" t="s">
        <v>2799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1212</v>
      </c>
      <c r="S138" s="219" t="s">
        <v>4925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2">
      <c r="A139" s="223"/>
      <c r="B139" s="224"/>
      <c r="C139" s="444" t="s">
        <v>2797</v>
      </c>
      <c r="D139" s="444"/>
      <c r="E139" s="444"/>
      <c r="F139" s="444"/>
      <c r="G139" s="444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447"/>
      <c r="D140" s="448"/>
      <c r="E140" s="448"/>
      <c r="F140" s="449"/>
      <c r="G140" s="448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4926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2.5" outlineLevel="1" x14ac:dyDescent="0.2">
      <c r="A141" s="213">
        <v>42</v>
      </c>
      <c r="B141" s="214" t="s">
        <v>2800</v>
      </c>
      <c r="C141" s="215" t="s">
        <v>2801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1212</v>
      </c>
      <c r="S141" s="219" t="s">
        <v>4925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2802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447"/>
      <c r="D143" s="448"/>
      <c r="E143" s="448"/>
      <c r="F143" s="449"/>
      <c r="G143" s="448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4926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2.5" outlineLevel="1" x14ac:dyDescent="0.2">
      <c r="A144" s="213">
        <v>43</v>
      </c>
      <c r="B144" s="214" t="s">
        <v>2803</v>
      </c>
      <c r="C144" s="215" t="s">
        <v>2804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1212</v>
      </c>
      <c r="S144" s="219" t="s">
        <v>4925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226" t="s">
        <v>2805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447"/>
      <c r="D146" s="448"/>
      <c r="E146" s="448"/>
      <c r="F146" s="449"/>
      <c r="G146" s="448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4926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2.5" outlineLevel="1" x14ac:dyDescent="0.2">
      <c r="A147" s="213">
        <v>44</v>
      </c>
      <c r="B147" s="214" t="s">
        <v>2806</v>
      </c>
      <c r="C147" s="215" t="s">
        <v>2807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1212</v>
      </c>
      <c r="S147" s="219" t="s">
        <v>4925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2808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447"/>
      <c r="D149" s="448"/>
      <c r="E149" s="448"/>
      <c r="F149" s="449"/>
      <c r="G149" s="448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4926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2">
      <c r="A150" s="213">
        <v>45</v>
      </c>
      <c r="B150" s="214" t="s">
        <v>2809</v>
      </c>
      <c r="C150" s="215" t="s">
        <v>2810</v>
      </c>
      <c r="D150" s="216" t="s">
        <v>223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1212</v>
      </c>
      <c r="S150" s="219" t="s">
        <v>4925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2">
      <c r="A151" s="223"/>
      <c r="B151" s="224"/>
      <c r="C151" s="444" t="s">
        <v>1905</v>
      </c>
      <c r="D151" s="444"/>
      <c r="E151" s="444"/>
      <c r="F151" s="444"/>
      <c r="G151" s="444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447"/>
      <c r="D152" s="448"/>
      <c r="E152" s="448"/>
      <c r="F152" s="449"/>
      <c r="G152" s="448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4926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2">
      <c r="A153" s="213">
        <v>46</v>
      </c>
      <c r="B153" s="214" t="s">
        <v>298</v>
      </c>
      <c r="C153" s="215" t="s">
        <v>2811</v>
      </c>
      <c r="D153" s="216" t="s">
        <v>303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450"/>
      <c r="D154" s="451"/>
      <c r="E154" s="451"/>
      <c r="F154" s="452"/>
      <c r="G154" s="451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4926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x14ac:dyDescent="0.2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2">
      <c r="A156" s="213">
        <v>47</v>
      </c>
      <c r="B156" s="214" t="s">
        <v>2812</v>
      </c>
      <c r="C156" s="215" t="s">
        <v>2813</v>
      </c>
      <c r="D156" s="216" t="s">
        <v>303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450"/>
      <c r="D157" s="451"/>
      <c r="E157" s="451"/>
      <c r="F157" s="452"/>
      <c r="G157" s="45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4926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2">
      <c r="A158" s="213">
        <v>48</v>
      </c>
      <c r="B158" s="214" t="s">
        <v>2699</v>
      </c>
      <c r="C158" s="215" t="s">
        <v>2700</v>
      </c>
      <c r="D158" s="216" t="s">
        <v>150</v>
      </c>
      <c r="E158" s="217">
        <v>5902.1766600000001</v>
      </c>
      <c r="F158" s="531"/>
      <c r="G158" s="219">
        <f>ROUND(E158*F158,2)</f>
        <v>0</v>
      </c>
      <c r="H158" s="531">
        <v>0</v>
      </c>
      <c r="I158" s="219">
        <f>ROUND(E158*H158,2)</f>
        <v>0</v>
      </c>
      <c r="J158" s="531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1212</v>
      </c>
      <c r="S158" s="219" t="s">
        <v>4925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341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444" t="s">
        <v>2701</v>
      </c>
      <c r="D159" s="444"/>
      <c r="E159" s="444"/>
      <c r="F159" s="444"/>
      <c r="G159" s="444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447"/>
      <c r="D160" s="448"/>
      <c r="E160" s="448"/>
      <c r="F160" s="449"/>
      <c r="G160" s="448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4926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x14ac:dyDescent="0.2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2">
      <c r="A162" s="213">
        <v>49</v>
      </c>
      <c r="B162" s="214" t="s">
        <v>500</v>
      </c>
      <c r="C162" s="215" t="s">
        <v>501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252</v>
      </c>
      <c r="S162" s="219" t="s">
        <v>4925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498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499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443" t="s">
        <v>502</v>
      </c>
      <c r="D163" s="443"/>
      <c r="E163" s="443"/>
      <c r="F163" s="443"/>
      <c r="G163" s="443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447"/>
      <c r="D164" s="448"/>
      <c r="E164" s="448"/>
      <c r="F164" s="449"/>
      <c r="G164" s="448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4926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2">
      <c r="A165" s="213">
        <v>50</v>
      </c>
      <c r="B165" s="214" t="s">
        <v>503</v>
      </c>
      <c r="C165" s="215" t="s">
        <v>504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252</v>
      </c>
      <c r="S165" s="219" t="s">
        <v>4925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498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499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450"/>
      <c r="D166" s="451"/>
      <c r="E166" s="451"/>
      <c r="F166" s="452"/>
      <c r="G166" s="45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4926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51</v>
      </c>
      <c r="B167" s="214" t="s">
        <v>3153</v>
      </c>
      <c r="C167" s="215" t="s">
        <v>4951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252</v>
      </c>
      <c r="S167" s="219" t="s">
        <v>4925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498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499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450"/>
      <c r="D168" s="451"/>
      <c r="E168" s="451"/>
      <c r="F168" s="452"/>
      <c r="G168" s="451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4926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2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x14ac:dyDescent="0.2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509</v>
      </c>
    </row>
    <row r="171" spans="1:60" x14ac:dyDescent="0.2">
      <c r="C171" s="246"/>
      <c r="D171" s="200"/>
      <c r="AG171" t="s">
        <v>510</v>
      </c>
    </row>
    <row r="172" spans="1:60" x14ac:dyDescent="0.2">
      <c r="D172" s="200"/>
    </row>
    <row r="173" spans="1:60" x14ac:dyDescent="0.2">
      <c r="D173" s="200"/>
    </row>
    <row r="174" spans="1:60" x14ac:dyDescent="0.2">
      <c r="D174" s="200"/>
    </row>
    <row r="175" spans="1:60" x14ac:dyDescent="0.2">
      <c r="D175" s="200"/>
    </row>
    <row r="176" spans="1:60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A1:BM264"/>
  <sheetViews>
    <sheetView showGridLines="0" tabSelected="1" workbookViewId="0">
      <selection activeCell="E118" sqref="E118"/>
    </sheetView>
  </sheetViews>
  <sheetFormatPr defaultRowHeight="15" customHeight="1" x14ac:dyDescent="0.2"/>
  <cols>
    <col min="1" max="1" width="7.140625" style="694" customWidth="1"/>
    <col min="2" max="2" width="1" style="694" customWidth="1"/>
    <col min="3" max="3" width="3.5703125" style="694" customWidth="1"/>
    <col min="4" max="4" width="3.7109375" style="694" customWidth="1"/>
    <col min="5" max="5" width="14.7109375" style="694" customWidth="1"/>
    <col min="6" max="6" width="43.5703125" style="694" customWidth="1"/>
    <col min="7" max="7" width="6.42578125" style="694" customWidth="1"/>
    <col min="8" max="8" width="12" style="694" customWidth="1"/>
    <col min="9" max="9" width="13.5703125" customWidth="1"/>
    <col min="10" max="10" width="19.140625" style="694" customWidth="1"/>
    <col min="11" max="11" width="19.140625" customWidth="1"/>
    <col min="12" max="12" width="8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667" t="s">
        <v>3650</v>
      </c>
      <c r="M2" s="668"/>
      <c r="N2" s="668"/>
      <c r="O2" s="668"/>
      <c r="P2" s="668"/>
      <c r="Q2" s="668"/>
      <c r="R2" s="668"/>
      <c r="S2" s="668"/>
      <c r="T2" s="668"/>
      <c r="U2" s="668"/>
      <c r="V2" s="668"/>
      <c r="AT2" s="284" t="s">
        <v>4835</v>
      </c>
    </row>
    <row r="3" spans="1:46" ht="6.95" hidden="1" customHeight="1" x14ac:dyDescent="0.2">
      <c r="B3" s="695"/>
      <c r="C3" s="696"/>
      <c r="D3" s="696"/>
      <c r="E3" s="696"/>
      <c r="F3" s="696"/>
      <c r="G3" s="696"/>
      <c r="H3" s="696"/>
      <c r="I3" s="286"/>
      <c r="J3" s="696"/>
      <c r="K3" s="286"/>
      <c r="L3" s="287"/>
      <c r="AT3" s="284" t="s">
        <v>47</v>
      </c>
    </row>
    <row r="4" spans="1:46" ht="24.95" hidden="1" customHeight="1" x14ac:dyDescent="0.2">
      <c r="B4" s="697"/>
      <c r="D4" s="698" t="s">
        <v>3652</v>
      </c>
      <c r="L4" s="287"/>
      <c r="M4" s="289" t="s">
        <v>3653</v>
      </c>
      <c r="AT4" s="284" t="s">
        <v>3654</v>
      </c>
    </row>
    <row r="5" spans="1:46" ht="6.95" hidden="1" customHeight="1" x14ac:dyDescent="0.2">
      <c r="B5" s="697"/>
      <c r="L5" s="287"/>
    </row>
    <row r="6" spans="1:46" ht="12" hidden="1" customHeight="1" x14ac:dyDescent="0.2">
      <c r="B6" s="697"/>
      <c r="D6" s="699" t="s">
        <v>2</v>
      </c>
      <c r="L6" s="287"/>
    </row>
    <row r="7" spans="1:46" ht="16.5" hidden="1" customHeight="1" x14ac:dyDescent="0.2">
      <c r="B7" s="697"/>
      <c r="E7" s="700" t="s">
        <v>4922</v>
      </c>
      <c r="F7" s="701"/>
      <c r="G7" s="701"/>
      <c r="H7" s="701"/>
      <c r="L7" s="287"/>
    </row>
    <row r="8" spans="1:46" s="291" customFormat="1" ht="12" hidden="1" customHeight="1" x14ac:dyDescent="0.2">
      <c r="A8" s="702"/>
      <c r="B8" s="703"/>
      <c r="C8" s="702"/>
      <c r="D8" s="699" t="s">
        <v>3655</v>
      </c>
      <c r="E8" s="702"/>
      <c r="F8" s="702"/>
      <c r="G8" s="702"/>
      <c r="H8" s="702"/>
      <c r="J8" s="702"/>
      <c r="L8" s="292"/>
    </row>
    <row r="9" spans="1:46" s="291" customFormat="1" ht="16.5" hidden="1" customHeight="1" x14ac:dyDescent="0.2">
      <c r="A9" s="702"/>
      <c r="B9" s="703"/>
      <c r="C9" s="702"/>
      <c r="D9" s="702"/>
      <c r="E9" s="704" t="s">
        <v>3029</v>
      </c>
      <c r="F9" s="705"/>
      <c r="G9" s="705"/>
      <c r="H9" s="705"/>
      <c r="J9" s="702"/>
      <c r="L9" s="292"/>
    </row>
    <row r="10" spans="1:46" s="291" customFormat="1" ht="12.75" hidden="1" x14ac:dyDescent="0.2">
      <c r="A10" s="702"/>
      <c r="B10" s="703"/>
      <c r="C10" s="702"/>
      <c r="D10" s="702"/>
      <c r="E10" s="702"/>
      <c r="F10" s="702"/>
      <c r="G10" s="702"/>
      <c r="H10" s="702"/>
      <c r="J10" s="702"/>
      <c r="L10" s="292"/>
    </row>
    <row r="11" spans="1:46" s="291" customFormat="1" ht="12" hidden="1" customHeight="1" x14ac:dyDescent="0.2">
      <c r="A11" s="702"/>
      <c r="B11" s="703"/>
      <c r="C11" s="702"/>
      <c r="D11" s="699" t="s">
        <v>3657</v>
      </c>
      <c r="E11" s="702"/>
      <c r="F11" s="706" t="s">
        <v>771</v>
      </c>
      <c r="G11" s="702"/>
      <c r="H11" s="702"/>
      <c r="I11" s="290" t="s">
        <v>3658</v>
      </c>
      <c r="J11" s="706" t="s">
        <v>771</v>
      </c>
      <c r="L11" s="292"/>
    </row>
    <row r="12" spans="1:46" s="291" customFormat="1" ht="12" hidden="1" customHeight="1" x14ac:dyDescent="0.2">
      <c r="A12" s="702"/>
      <c r="B12" s="703"/>
      <c r="C12" s="702"/>
      <c r="D12" s="699" t="s">
        <v>3659</v>
      </c>
      <c r="E12" s="702"/>
      <c r="F12" s="706" t="s">
        <v>513</v>
      </c>
      <c r="G12" s="702"/>
      <c r="H12" s="702"/>
      <c r="I12" s="290" t="s">
        <v>3660</v>
      </c>
      <c r="J12" s="766">
        <v>45517</v>
      </c>
      <c r="L12" s="292"/>
    </row>
    <row r="13" spans="1:46" s="291" customFormat="1" ht="10.9" hidden="1" customHeight="1" x14ac:dyDescent="0.2">
      <c r="A13" s="702"/>
      <c r="B13" s="703"/>
      <c r="C13" s="702"/>
      <c r="D13" s="702"/>
      <c r="E13" s="702"/>
      <c r="F13" s="702"/>
      <c r="G13" s="702"/>
      <c r="H13" s="702"/>
      <c r="J13" s="702"/>
      <c r="L13" s="292"/>
    </row>
    <row r="14" spans="1:46" s="291" customFormat="1" ht="12" hidden="1" customHeight="1" x14ac:dyDescent="0.2">
      <c r="A14" s="702"/>
      <c r="B14" s="703"/>
      <c r="C14" s="702"/>
      <c r="D14" s="699" t="s">
        <v>3661</v>
      </c>
      <c r="E14" s="702"/>
      <c r="F14" s="702"/>
      <c r="G14" s="702"/>
      <c r="H14" s="702"/>
      <c r="I14" s="290" t="s">
        <v>3662</v>
      </c>
      <c r="J14" s="706" t="s">
        <v>771</v>
      </c>
      <c r="L14" s="292"/>
    </row>
    <row r="15" spans="1:46" s="291" customFormat="1" ht="18" hidden="1" customHeight="1" x14ac:dyDescent="0.2">
      <c r="A15" s="702"/>
      <c r="B15" s="703"/>
      <c r="C15" s="702"/>
      <c r="D15" s="702"/>
      <c r="E15" s="706" t="s">
        <v>513</v>
      </c>
      <c r="F15" s="702"/>
      <c r="G15" s="702"/>
      <c r="H15" s="702"/>
      <c r="I15" s="290" t="s">
        <v>7</v>
      </c>
      <c r="J15" s="706" t="s">
        <v>771</v>
      </c>
      <c r="L15" s="292"/>
    </row>
    <row r="16" spans="1:46" s="291" customFormat="1" ht="6.95" hidden="1" customHeight="1" x14ac:dyDescent="0.2">
      <c r="A16" s="702"/>
      <c r="B16" s="703"/>
      <c r="C16" s="702"/>
      <c r="D16" s="702"/>
      <c r="E16" s="702"/>
      <c r="F16" s="702"/>
      <c r="G16" s="702"/>
      <c r="H16" s="702"/>
      <c r="J16" s="702"/>
      <c r="L16" s="292"/>
    </row>
    <row r="17" spans="1:12" s="291" customFormat="1" ht="12" hidden="1" customHeight="1" x14ac:dyDescent="0.2">
      <c r="A17" s="702"/>
      <c r="B17" s="703"/>
      <c r="C17" s="702"/>
      <c r="D17" s="699" t="s">
        <v>5004</v>
      </c>
      <c r="E17" s="702"/>
      <c r="F17" s="702"/>
      <c r="G17" s="702"/>
      <c r="H17" s="702"/>
      <c r="I17" s="290" t="s">
        <v>3662</v>
      </c>
      <c r="J17" s="767" t="s">
        <v>5079</v>
      </c>
      <c r="L17" s="292"/>
    </row>
    <row r="18" spans="1:12" s="291" customFormat="1" ht="18" hidden="1" customHeight="1" x14ac:dyDescent="0.2">
      <c r="A18" s="702"/>
      <c r="B18" s="703"/>
      <c r="C18" s="702"/>
      <c r="D18" s="702"/>
      <c r="E18" s="707" t="s">
        <v>5079</v>
      </c>
      <c r="F18" s="708"/>
      <c r="G18" s="708"/>
      <c r="H18" s="708"/>
      <c r="I18" s="290" t="s">
        <v>7</v>
      </c>
      <c r="J18" s="767" t="s">
        <v>5079</v>
      </c>
      <c r="L18" s="292"/>
    </row>
    <row r="19" spans="1:12" s="291" customFormat="1" ht="6.95" hidden="1" customHeight="1" x14ac:dyDescent="0.2">
      <c r="A19" s="702"/>
      <c r="B19" s="703"/>
      <c r="C19" s="702"/>
      <c r="D19" s="702"/>
      <c r="E19" s="702"/>
      <c r="F19" s="702"/>
      <c r="G19" s="702"/>
      <c r="H19" s="702"/>
      <c r="J19" s="702"/>
      <c r="L19" s="292"/>
    </row>
    <row r="20" spans="1:12" s="291" customFormat="1" ht="12" hidden="1" customHeight="1" x14ac:dyDescent="0.2">
      <c r="A20" s="702"/>
      <c r="B20" s="703"/>
      <c r="C20" s="702"/>
      <c r="D20" s="699" t="s">
        <v>8</v>
      </c>
      <c r="E20" s="702"/>
      <c r="F20" s="702"/>
      <c r="G20" s="702"/>
      <c r="H20" s="702"/>
      <c r="I20" s="290" t="s">
        <v>3662</v>
      </c>
      <c r="J20" s="706" t="s">
        <v>771</v>
      </c>
      <c r="L20" s="292"/>
    </row>
    <row r="21" spans="1:12" s="291" customFormat="1" ht="18" hidden="1" customHeight="1" x14ac:dyDescent="0.2">
      <c r="A21" s="702"/>
      <c r="B21" s="703"/>
      <c r="C21" s="702"/>
      <c r="D21" s="702"/>
      <c r="E21" s="706" t="s">
        <v>513</v>
      </c>
      <c r="F21" s="702"/>
      <c r="G21" s="702"/>
      <c r="H21" s="702"/>
      <c r="I21" s="290" t="s">
        <v>7</v>
      </c>
      <c r="J21" s="706" t="s">
        <v>771</v>
      </c>
      <c r="L21" s="292"/>
    </row>
    <row r="22" spans="1:12" s="291" customFormat="1" ht="6.95" hidden="1" customHeight="1" x14ac:dyDescent="0.2">
      <c r="A22" s="702"/>
      <c r="B22" s="703"/>
      <c r="C22" s="702"/>
      <c r="D22" s="702"/>
      <c r="E22" s="702"/>
      <c r="F22" s="702"/>
      <c r="G22" s="702"/>
      <c r="H22" s="702"/>
      <c r="J22" s="702"/>
      <c r="L22" s="292"/>
    </row>
    <row r="23" spans="1:12" s="291" customFormat="1" ht="12" hidden="1" customHeight="1" x14ac:dyDescent="0.2">
      <c r="A23" s="702"/>
      <c r="B23" s="703"/>
      <c r="C23" s="702"/>
      <c r="D23" s="699" t="s">
        <v>3663</v>
      </c>
      <c r="E23" s="702"/>
      <c r="F23" s="702"/>
      <c r="G23" s="702"/>
      <c r="H23" s="702"/>
      <c r="I23" s="290" t="s">
        <v>3662</v>
      </c>
      <c r="J23" s="706" t="s">
        <v>771</v>
      </c>
      <c r="L23" s="292"/>
    </row>
    <row r="24" spans="1:12" s="291" customFormat="1" ht="18" hidden="1" customHeight="1" x14ac:dyDescent="0.2">
      <c r="A24" s="702"/>
      <c r="B24" s="703"/>
      <c r="C24" s="702"/>
      <c r="D24" s="702"/>
      <c r="E24" s="706" t="s">
        <v>513</v>
      </c>
      <c r="F24" s="702"/>
      <c r="G24" s="702"/>
      <c r="H24" s="702"/>
      <c r="I24" s="290" t="s">
        <v>7</v>
      </c>
      <c r="J24" s="706" t="s">
        <v>771</v>
      </c>
      <c r="L24" s="292"/>
    </row>
    <row r="25" spans="1:12" s="291" customFormat="1" ht="6.95" hidden="1" customHeight="1" x14ac:dyDescent="0.2">
      <c r="A25" s="702"/>
      <c r="B25" s="703"/>
      <c r="C25" s="702"/>
      <c r="D25" s="702"/>
      <c r="E25" s="702"/>
      <c r="F25" s="702"/>
      <c r="G25" s="702"/>
      <c r="H25" s="702"/>
      <c r="J25" s="702"/>
      <c r="L25" s="292"/>
    </row>
    <row r="26" spans="1:12" s="291" customFormat="1" ht="12" hidden="1" customHeight="1" x14ac:dyDescent="0.2">
      <c r="A26" s="702"/>
      <c r="B26" s="703"/>
      <c r="C26" s="702"/>
      <c r="D26" s="699" t="s">
        <v>3664</v>
      </c>
      <c r="E26" s="702"/>
      <c r="F26" s="702"/>
      <c r="G26" s="702"/>
      <c r="H26" s="702"/>
      <c r="J26" s="702"/>
      <c r="L26" s="292"/>
    </row>
    <row r="27" spans="1:12" s="295" customFormat="1" ht="16.5" hidden="1" customHeight="1" x14ac:dyDescent="0.2">
      <c r="A27" s="709"/>
      <c r="B27" s="710"/>
      <c r="C27" s="709"/>
      <c r="D27" s="709"/>
      <c r="E27" s="711" t="s">
        <v>771</v>
      </c>
      <c r="F27" s="711"/>
      <c r="G27" s="711"/>
      <c r="H27" s="711"/>
      <c r="J27" s="709"/>
      <c r="L27" s="296"/>
    </row>
    <row r="28" spans="1:12" s="291" customFormat="1" ht="6.95" hidden="1" customHeight="1" x14ac:dyDescent="0.2">
      <c r="A28" s="702"/>
      <c r="B28" s="703"/>
      <c r="C28" s="702"/>
      <c r="D28" s="702"/>
      <c r="E28" s="702"/>
      <c r="F28" s="702"/>
      <c r="G28" s="702"/>
      <c r="H28" s="702"/>
      <c r="J28" s="702"/>
      <c r="L28" s="292"/>
    </row>
    <row r="29" spans="1:12" s="291" customFormat="1" ht="6.95" hidden="1" customHeight="1" x14ac:dyDescent="0.2">
      <c r="A29" s="702"/>
      <c r="B29" s="703"/>
      <c r="C29" s="702"/>
      <c r="D29" s="712"/>
      <c r="E29" s="712"/>
      <c r="F29" s="712"/>
      <c r="G29" s="712"/>
      <c r="H29" s="712"/>
      <c r="I29" s="298"/>
      <c r="J29" s="712"/>
      <c r="K29" s="298"/>
      <c r="L29" s="292"/>
    </row>
    <row r="30" spans="1:12" s="291" customFormat="1" ht="25.35" hidden="1" customHeight="1" x14ac:dyDescent="0.2">
      <c r="A30" s="702"/>
      <c r="B30" s="703"/>
      <c r="C30" s="702"/>
      <c r="D30" s="713" t="s">
        <v>3665</v>
      </c>
      <c r="E30" s="702"/>
      <c r="F30" s="702"/>
      <c r="G30" s="702"/>
      <c r="H30" s="702"/>
      <c r="J30" s="768">
        <f>ROUND(J123, 2)</f>
        <v>0</v>
      </c>
      <c r="L30" s="292"/>
    </row>
    <row r="31" spans="1:12" s="291" customFormat="1" ht="6.95" hidden="1" customHeight="1" x14ac:dyDescent="0.2">
      <c r="A31" s="702"/>
      <c r="B31" s="703"/>
      <c r="C31" s="702"/>
      <c r="D31" s="712"/>
      <c r="E31" s="712"/>
      <c r="F31" s="712"/>
      <c r="G31" s="712"/>
      <c r="H31" s="712"/>
      <c r="I31" s="298"/>
      <c r="J31" s="712"/>
      <c r="K31" s="298"/>
      <c r="L31" s="292"/>
    </row>
    <row r="32" spans="1:12" s="291" customFormat="1" ht="14.45" hidden="1" customHeight="1" x14ac:dyDescent="0.2">
      <c r="A32" s="702"/>
      <c r="B32" s="703"/>
      <c r="C32" s="702"/>
      <c r="D32" s="702"/>
      <c r="E32" s="702"/>
      <c r="F32" s="714" t="s">
        <v>3666</v>
      </c>
      <c r="G32" s="702"/>
      <c r="H32" s="702"/>
      <c r="I32" s="301" t="s">
        <v>3667</v>
      </c>
      <c r="J32" s="714" t="s">
        <v>3668</v>
      </c>
      <c r="L32" s="292"/>
    </row>
    <row r="33" spans="1:12" s="291" customFormat="1" ht="14.45" hidden="1" customHeight="1" x14ac:dyDescent="0.2">
      <c r="A33" s="702"/>
      <c r="B33" s="703"/>
      <c r="C33" s="702"/>
      <c r="D33" s="715" t="s">
        <v>109</v>
      </c>
      <c r="E33" s="699" t="s">
        <v>2877</v>
      </c>
      <c r="F33" s="716">
        <f>ROUND((SUM(BE123:BE184)),  2)</f>
        <v>0</v>
      </c>
      <c r="G33" s="702"/>
      <c r="H33" s="702"/>
      <c r="I33" s="304">
        <v>0.21</v>
      </c>
      <c r="J33" s="716">
        <f>ROUND(((SUM(BE123:BE184))*I33),  2)</f>
        <v>0</v>
      </c>
      <c r="L33" s="292"/>
    </row>
    <row r="34" spans="1:12" s="291" customFormat="1" ht="14.45" hidden="1" customHeight="1" x14ac:dyDescent="0.2">
      <c r="A34" s="702"/>
      <c r="B34" s="703"/>
      <c r="C34" s="702"/>
      <c r="D34" s="702"/>
      <c r="E34" s="699" t="s">
        <v>3669</v>
      </c>
      <c r="F34" s="716">
        <f>ROUND((SUM(BF123:BF184)),  2)</f>
        <v>0</v>
      </c>
      <c r="G34" s="702"/>
      <c r="H34" s="702"/>
      <c r="I34" s="304">
        <v>0.12</v>
      </c>
      <c r="J34" s="716">
        <f>ROUND(((SUM(BF123:BF184))*I34),  2)</f>
        <v>0</v>
      </c>
      <c r="L34" s="292"/>
    </row>
    <row r="35" spans="1:12" s="291" customFormat="1" ht="14.45" hidden="1" customHeight="1" x14ac:dyDescent="0.2">
      <c r="A35" s="702"/>
      <c r="B35" s="703"/>
      <c r="C35" s="702"/>
      <c r="D35" s="702"/>
      <c r="E35" s="699" t="s">
        <v>3670</v>
      </c>
      <c r="F35" s="716">
        <f>ROUND((SUM(BG123:BG184)),  2)</f>
        <v>0</v>
      </c>
      <c r="G35" s="702"/>
      <c r="H35" s="702"/>
      <c r="I35" s="304">
        <v>0.21</v>
      </c>
      <c r="J35" s="716">
        <f>0</f>
        <v>0</v>
      </c>
      <c r="L35" s="292"/>
    </row>
    <row r="36" spans="1:12" s="291" customFormat="1" ht="14.45" hidden="1" customHeight="1" x14ac:dyDescent="0.2">
      <c r="A36" s="702"/>
      <c r="B36" s="703"/>
      <c r="C36" s="702"/>
      <c r="D36" s="702"/>
      <c r="E36" s="699" t="s">
        <v>3671</v>
      </c>
      <c r="F36" s="716">
        <f>ROUND((SUM(BH123:BH184)),  2)</f>
        <v>0</v>
      </c>
      <c r="G36" s="702"/>
      <c r="H36" s="702"/>
      <c r="I36" s="304">
        <v>0.12</v>
      </c>
      <c r="J36" s="716">
        <f>0</f>
        <v>0</v>
      </c>
      <c r="L36" s="292"/>
    </row>
    <row r="37" spans="1:12" s="291" customFormat="1" ht="14.45" hidden="1" customHeight="1" x14ac:dyDescent="0.2">
      <c r="A37" s="702"/>
      <c r="B37" s="703"/>
      <c r="C37" s="702"/>
      <c r="D37" s="702"/>
      <c r="E37" s="699" t="s">
        <v>3672</v>
      </c>
      <c r="F37" s="716">
        <f>ROUND((SUM(BI123:BI184)),  2)</f>
        <v>0</v>
      </c>
      <c r="G37" s="702"/>
      <c r="H37" s="702"/>
      <c r="I37" s="304">
        <v>0</v>
      </c>
      <c r="J37" s="716">
        <f>0</f>
        <v>0</v>
      </c>
      <c r="L37" s="292"/>
    </row>
    <row r="38" spans="1:12" s="291" customFormat="1" ht="6.95" hidden="1" customHeight="1" x14ac:dyDescent="0.2">
      <c r="A38" s="702"/>
      <c r="B38" s="703"/>
      <c r="C38" s="702"/>
      <c r="D38" s="702"/>
      <c r="E38" s="702"/>
      <c r="F38" s="702"/>
      <c r="G38" s="702"/>
      <c r="H38" s="702"/>
      <c r="J38" s="702"/>
      <c r="L38" s="292"/>
    </row>
    <row r="39" spans="1:12" s="291" customFormat="1" ht="25.35" hidden="1" customHeight="1" x14ac:dyDescent="0.2">
      <c r="A39" s="702"/>
      <c r="B39" s="703"/>
      <c r="C39" s="717"/>
      <c r="D39" s="718" t="s">
        <v>110</v>
      </c>
      <c r="E39" s="719"/>
      <c r="F39" s="719"/>
      <c r="G39" s="720" t="s">
        <v>21</v>
      </c>
      <c r="H39" s="721" t="s">
        <v>20</v>
      </c>
      <c r="I39" s="307"/>
      <c r="J39" s="769">
        <f>SUM(J30:J37)</f>
        <v>0</v>
      </c>
      <c r="K39" s="311"/>
      <c r="L39" s="292"/>
    </row>
    <row r="40" spans="1:12" s="291" customFormat="1" ht="14.45" hidden="1" customHeight="1" x14ac:dyDescent="0.2">
      <c r="A40" s="702"/>
      <c r="B40" s="703"/>
      <c r="C40" s="702"/>
      <c r="D40" s="702"/>
      <c r="E40" s="702"/>
      <c r="F40" s="702"/>
      <c r="G40" s="702"/>
      <c r="H40" s="702"/>
      <c r="J40" s="702"/>
      <c r="L40" s="292"/>
    </row>
    <row r="41" spans="1:12" ht="14.45" hidden="1" customHeight="1" x14ac:dyDescent="0.2">
      <c r="B41" s="697"/>
      <c r="L41" s="287"/>
    </row>
    <row r="42" spans="1:12" ht="14.45" hidden="1" customHeight="1" x14ac:dyDescent="0.2">
      <c r="B42" s="697"/>
      <c r="L42" s="287"/>
    </row>
    <row r="43" spans="1:12" ht="14.45" hidden="1" customHeight="1" x14ac:dyDescent="0.2">
      <c r="B43" s="697"/>
      <c r="L43" s="287"/>
    </row>
    <row r="44" spans="1:12" ht="14.45" hidden="1" customHeight="1" x14ac:dyDescent="0.2">
      <c r="B44" s="697"/>
      <c r="L44" s="287"/>
    </row>
    <row r="45" spans="1:12" ht="14.45" hidden="1" customHeight="1" x14ac:dyDescent="0.2">
      <c r="B45" s="697"/>
      <c r="L45" s="287"/>
    </row>
    <row r="46" spans="1:12" ht="14.45" hidden="1" customHeight="1" x14ac:dyDescent="0.2">
      <c r="B46" s="697"/>
      <c r="L46" s="287"/>
    </row>
    <row r="47" spans="1:12" ht="14.45" hidden="1" customHeight="1" x14ac:dyDescent="0.2">
      <c r="B47" s="697"/>
      <c r="L47" s="287"/>
    </row>
    <row r="48" spans="1:12" ht="14.45" hidden="1" customHeight="1" x14ac:dyDescent="0.2">
      <c r="B48" s="697"/>
      <c r="L48" s="287"/>
    </row>
    <row r="49" spans="1:12" ht="14.45" hidden="1" customHeight="1" x14ac:dyDescent="0.2">
      <c r="B49" s="697"/>
      <c r="L49" s="287"/>
    </row>
    <row r="50" spans="1:12" s="291" customFormat="1" ht="14.45" hidden="1" customHeight="1" x14ac:dyDescent="0.2">
      <c r="A50" s="702"/>
      <c r="B50" s="703"/>
      <c r="C50" s="702"/>
      <c r="D50" s="722" t="s">
        <v>4112</v>
      </c>
      <c r="E50" s="723"/>
      <c r="F50" s="723"/>
      <c r="G50" s="722" t="s">
        <v>4113</v>
      </c>
      <c r="H50" s="723"/>
      <c r="I50" s="376"/>
      <c r="J50" s="723"/>
      <c r="K50" s="376"/>
      <c r="L50" s="292"/>
    </row>
    <row r="51" spans="1:12" ht="12.75" hidden="1" x14ac:dyDescent="0.2">
      <c r="B51" s="697"/>
      <c r="L51" s="287"/>
    </row>
    <row r="52" spans="1:12" ht="12.75" hidden="1" x14ac:dyDescent="0.2">
      <c r="B52" s="697"/>
      <c r="L52" s="287"/>
    </row>
    <row r="53" spans="1:12" ht="12.75" hidden="1" x14ac:dyDescent="0.2">
      <c r="B53" s="697"/>
      <c r="L53" s="287"/>
    </row>
    <row r="54" spans="1:12" ht="12.75" hidden="1" x14ac:dyDescent="0.2">
      <c r="B54" s="697"/>
      <c r="L54" s="287"/>
    </row>
    <row r="55" spans="1:12" ht="12.75" hidden="1" x14ac:dyDescent="0.2">
      <c r="B55" s="697"/>
      <c r="L55" s="287"/>
    </row>
    <row r="56" spans="1:12" ht="12.75" hidden="1" x14ac:dyDescent="0.2">
      <c r="B56" s="697"/>
      <c r="L56" s="287"/>
    </row>
    <row r="57" spans="1:12" ht="12.75" hidden="1" x14ac:dyDescent="0.2">
      <c r="B57" s="697"/>
      <c r="L57" s="287"/>
    </row>
    <row r="58" spans="1:12" ht="12.75" hidden="1" x14ac:dyDescent="0.2">
      <c r="B58" s="697"/>
      <c r="L58" s="287"/>
    </row>
    <row r="59" spans="1:12" ht="12.75" hidden="1" x14ac:dyDescent="0.2">
      <c r="B59" s="697"/>
      <c r="L59" s="287"/>
    </row>
    <row r="60" spans="1:12" ht="12.75" hidden="1" x14ac:dyDescent="0.2">
      <c r="B60" s="697"/>
      <c r="L60" s="287"/>
    </row>
    <row r="61" spans="1:12" s="291" customFormat="1" ht="12.75" hidden="1" x14ac:dyDescent="0.2">
      <c r="A61" s="702"/>
      <c r="B61" s="703"/>
      <c r="C61" s="702"/>
      <c r="D61" s="724" t="s">
        <v>4114</v>
      </c>
      <c r="E61" s="725"/>
      <c r="F61" s="726" t="s">
        <v>4115</v>
      </c>
      <c r="G61" s="724" t="s">
        <v>4114</v>
      </c>
      <c r="H61" s="725"/>
      <c r="I61" s="377"/>
      <c r="J61" s="770" t="s">
        <v>4115</v>
      </c>
      <c r="K61" s="377"/>
      <c r="L61" s="292"/>
    </row>
    <row r="62" spans="1:12" ht="12.75" hidden="1" x14ac:dyDescent="0.2">
      <c r="B62" s="697"/>
      <c r="L62" s="287"/>
    </row>
    <row r="63" spans="1:12" ht="12.75" hidden="1" x14ac:dyDescent="0.2">
      <c r="B63" s="697"/>
      <c r="L63" s="287"/>
    </row>
    <row r="64" spans="1:12" ht="12.75" hidden="1" x14ac:dyDescent="0.2">
      <c r="B64" s="697"/>
      <c r="L64" s="287"/>
    </row>
    <row r="65" spans="1:12" s="291" customFormat="1" ht="12.75" hidden="1" x14ac:dyDescent="0.2">
      <c r="A65" s="702"/>
      <c r="B65" s="703"/>
      <c r="C65" s="702"/>
      <c r="D65" s="722" t="s">
        <v>4116</v>
      </c>
      <c r="E65" s="723"/>
      <c r="F65" s="723"/>
      <c r="G65" s="722" t="s">
        <v>5061</v>
      </c>
      <c r="H65" s="723"/>
      <c r="I65" s="376"/>
      <c r="J65" s="723"/>
      <c r="K65" s="376"/>
      <c r="L65" s="292"/>
    </row>
    <row r="66" spans="1:12" ht="12.75" hidden="1" x14ac:dyDescent="0.2">
      <c r="B66" s="697"/>
      <c r="L66" s="287"/>
    </row>
    <row r="67" spans="1:12" ht="12.75" hidden="1" x14ac:dyDescent="0.2">
      <c r="B67" s="697"/>
      <c r="L67" s="287"/>
    </row>
    <row r="68" spans="1:12" ht="12.75" hidden="1" x14ac:dyDescent="0.2">
      <c r="B68" s="697"/>
      <c r="L68" s="287"/>
    </row>
    <row r="69" spans="1:12" ht="12.75" hidden="1" x14ac:dyDescent="0.2">
      <c r="B69" s="697"/>
      <c r="L69" s="287"/>
    </row>
    <row r="70" spans="1:12" ht="12.75" hidden="1" x14ac:dyDescent="0.2">
      <c r="B70" s="697"/>
      <c r="L70" s="287"/>
    </row>
    <row r="71" spans="1:12" ht="12.75" hidden="1" x14ac:dyDescent="0.2">
      <c r="B71" s="697"/>
      <c r="L71" s="287"/>
    </row>
    <row r="72" spans="1:12" ht="12.75" hidden="1" x14ac:dyDescent="0.2">
      <c r="B72" s="697"/>
      <c r="L72" s="287"/>
    </row>
    <row r="73" spans="1:12" ht="12.75" hidden="1" x14ac:dyDescent="0.2">
      <c r="B73" s="697"/>
      <c r="L73" s="287"/>
    </row>
    <row r="74" spans="1:12" ht="12.75" hidden="1" x14ac:dyDescent="0.2">
      <c r="B74" s="697"/>
      <c r="L74" s="287"/>
    </row>
    <row r="75" spans="1:12" ht="12.75" hidden="1" x14ac:dyDescent="0.2">
      <c r="B75" s="697"/>
      <c r="L75" s="287"/>
    </row>
    <row r="76" spans="1:12" s="291" customFormat="1" ht="12.75" hidden="1" x14ac:dyDescent="0.2">
      <c r="A76" s="702"/>
      <c r="B76" s="703"/>
      <c r="C76" s="702"/>
      <c r="D76" s="724" t="s">
        <v>4114</v>
      </c>
      <c r="E76" s="725"/>
      <c r="F76" s="726" t="s">
        <v>4115</v>
      </c>
      <c r="G76" s="724" t="s">
        <v>4114</v>
      </c>
      <c r="H76" s="725"/>
      <c r="I76" s="377"/>
      <c r="J76" s="770" t="s">
        <v>4115</v>
      </c>
      <c r="K76" s="377"/>
      <c r="L76" s="292"/>
    </row>
    <row r="77" spans="1:12" s="291" customFormat="1" ht="14.45" hidden="1" customHeight="1" x14ac:dyDescent="0.2">
      <c r="A77" s="702"/>
      <c r="B77" s="727"/>
      <c r="C77" s="728"/>
      <c r="D77" s="728"/>
      <c r="E77" s="728"/>
      <c r="F77" s="728"/>
      <c r="G77" s="728"/>
      <c r="H77" s="728"/>
      <c r="I77" s="313"/>
      <c r="J77" s="728"/>
      <c r="K77" s="313"/>
      <c r="L77" s="292"/>
    </row>
    <row r="78" spans="1:12" ht="12.75" hidden="1" x14ac:dyDescent="0.2"/>
    <row r="79" spans="1:12" ht="12.75" hidden="1" x14ac:dyDescent="0.2"/>
    <row r="80" spans="1:12" ht="12.75" hidden="1" x14ac:dyDescent="0.2"/>
    <row r="81" spans="1:47" s="291" customFormat="1" ht="6.95" hidden="1" customHeight="1" x14ac:dyDescent="0.2">
      <c r="A81" s="702"/>
      <c r="B81" s="729"/>
      <c r="C81" s="730"/>
      <c r="D81" s="730"/>
      <c r="E81" s="730"/>
      <c r="F81" s="730"/>
      <c r="G81" s="730"/>
      <c r="H81" s="730"/>
      <c r="I81" s="315"/>
      <c r="J81" s="730"/>
      <c r="K81" s="315"/>
      <c r="L81" s="292"/>
    </row>
    <row r="82" spans="1:47" s="291" customFormat="1" ht="24.95" hidden="1" customHeight="1" x14ac:dyDescent="0.2">
      <c r="A82" s="702"/>
      <c r="B82" s="703"/>
      <c r="C82" s="698" t="s">
        <v>3673</v>
      </c>
      <c r="D82" s="702"/>
      <c r="E82" s="702"/>
      <c r="F82" s="702"/>
      <c r="G82" s="702"/>
      <c r="H82" s="702"/>
      <c r="J82" s="702"/>
      <c r="L82" s="292"/>
    </row>
    <row r="83" spans="1:47" s="291" customFormat="1" ht="6.95" hidden="1" customHeight="1" x14ac:dyDescent="0.2">
      <c r="A83" s="702"/>
      <c r="B83" s="703"/>
      <c r="C83" s="702"/>
      <c r="D83" s="702"/>
      <c r="E83" s="702"/>
      <c r="F83" s="702"/>
      <c r="G83" s="702"/>
      <c r="H83" s="702"/>
      <c r="J83" s="702"/>
      <c r="L83" s="292"/>
    </row>
    <row r="84" spans="1:47" s="291" customFormat="1" ht="12" hidden="1" customHeight="1" x14ac:dyDescent="0.2">
      <c r="A84" s="702"/>
      <c r="B84" s="703"/>
      <c r="C84" s="699" t="s">
        <v>2</v>
      </c>
      <c r="D84" s="702"/>
      <c r="E84" s="702"/>
      <c r="F84" s="702"/>
      <c r="G84" s="702"/>
      <c r="H84" s="702"/>
      <c r="J84" s="702"/>
      <c r="L84" s="292"/>
    </row>
    <row r="85" spans="1:47" s="291" customFormat="1" ht="16.5" hidden="1" customHeight="1" x14ac:dyDescent="0.2">
      <c r="A85" s="702"/>
      <c r="B85" s="703"/>
      <c r="C85" s="702"/>
      <c r="D85" s="702"/>
      <c r="E85" s="700" t="str">
        <f>E7</f>
        <v>CTIV Kyjov</v>
      </c>
      <c r="F85" s="701"/>
      <c r="G85" s="701"/>
      <c r="H85" s="701"/>
      <c r="J85" s="702"/>
      <c r="L85" s="292"/>
    </row>
    <row r="86" spans="1:47" s="291" customFormat="1" ht="12" hidden="1" customHeight="1" x14ac:dyDescent="0.2">
      <c r="A86" s="702"/>
      <c r="B86" s="703"/>
      <c r="C86" s="699" t="s">
        <v>3655</v>
      </c>
      <c r="D86" s="702"/>
      <c r="E86" s="702"/>
      <c r="F86" s="702"/>
      <c r="G86" s="702"/>
      <c r="H86" s="702"/>
      <c r="J86" s="702"/>
      <c r="L86" s="292"/>
    </row>
    <row r="87" spans="1:47" s="291" customFormat="1" ht="16.5" hidden="1" customHeight="1" x14ac:dyDescent="0.2">
      <c r="A87" s="702"/>
      <c r="B87" s="703"/>
      <c r="C87" s="702"/>
      <c r="D87" s="702"/>
      <c r="E87" s="704" t="str">
        <f>E9</f>
        <v>D.205 - Venkovni rozvody kanalizace</v>
      </c>
      <c r="F87" s="705"/>
      <c r="G87" s="705"/>
      <c r="H87" s="705"/>
      <c r="J87" s="702"/>
      <c r="L87" s="292"/>
    </row>
    <row r="88" spans="1:47" s="291" customFormat="1" ht="6.95" hidden="1" customHeight="1" x14ac:dyDescent="0.2">
      <c r="A88" s="702"/>
      <c r="B88" s="703"/>
      <c r="C88" s="702"/>
      <c r="D88" s="702"/>
      <c r="E88" s="702"/>
      <c r="F88" s="702"/>
      <c r="G88" s="702"/>
      <c r="H88" s="702"/>
      <c r="J88" s="702"/>
      <c r="L88" s="292"/>
    </row>
    <row r="89" spans="1:47" s="291" customFormat="1" ht="12" hidden="1" customHeight="1" x14ac:dyDescent="0.2">
      <c r="A89" s="702"/>
      <c r="B89" s="703"/>
      <c r="C89" s="699" t="s">
        <v>3659</v>
      </c>
      <c r="D89" s="702"/>
      <c r="E89" s="702"/>
      <c r="F89" s="706" t="str">
        <f>F12</f>
        <v xml:space="preserve"> </v>
      </c>
      <c r="G89" s="702"/>
      <c r="H89" s="702"/>
      <c r="I89" s="290" t="s">
        <v>3660</v>
      </c>
      <c r="J89" s="766">
        <f>IF(J12="","",J12)</f>
        <v>45517</v>
      </c>
      <c r="L89" s="292"/>
    </row>
    <row r="90" spans="1:47" s="291" customFormat="1" ht="6.95" hidden="1" customHeight="1" x14ac:dyDescent="0.2">
      <c r="A90" s="702"/>
      <c r="B90" s="703"/>
      <c r="C90" s="702"/>
      <c r="D90" s="702"/>
      <c r="E90" s="702"/>
      <c r="F90" s="702"/>
      <c r="G90" s="702"/>
      <c r="H90" s="702"/>
      <c r="J90" s="702"/>
      <c r="L90" s="292"/>
    </row>
    <row r="91" spans="1:47" s="291" customFormat="1" ht="15.2" hidden="1" customHeight="1" x14ac:dyDescent="0.2">
      <c r="A91" s="702"/>
      <c r="B91" s="703"/>
      <c r="C91" s="699" t="s">
        <v>3661</v>
      </c>
      <c r="D91" s="702"/>
      <c r="E91" s="702"/>
      <c r="F91" s="706" t="str">
        <f>E15</f>
        <v xml:space="preserve"> </v>
      </c>
      <c r="G91" s="702"/>
      <c r="H91" s="702"/>
      <c r="I91" s="290" t="s">
        <v>8</v>
      </c>
      <c r="J91" s="771" t="str">
        <f>E21</f>
        <v xml:space="preserve"> </v>
      </c>
      <c r="L91" s="292"/>
    </row>
    <row r="92" spans="1:47" s="291" customFormat="1" ht="15.2" hidden="1" customHeight="1" x14ac:dyDescent="0.2">
      <c r="A92" s="702"/>
      <c r="B92" s="703"/>
      <c r="C92" s="699" t="s">
        <v>5004</v>
      </c>
      <c r="D92" s="702"/>
      <c r="E92" s="702"/>
      <c r="F92" s="706" t="str">
        <f>IF(E18="","",E18)</f>
        <v>Vyplň údaj</v>
      </c>
      <c r="G92" s="702"/>
      <c r="H92" s="702"/>
      <c r="I92" s="290" t="s">
        <v>3663</v>
      </c>
      <c r="J92" s="771" t="str">
        <f>E24</f>
        <v xml:space="preserve"> </v>
      </c>
      <c r="L92" s="292"/>
    </row>
    <row r="93" spans="1:47" s="291" customFormat="1" ht="10.35" hidden="1" customHeight="1" x14ac:dyDescent="0.2">
      <c r="A93" s="702"/>
      <c r="B93" s="703"/>
      <c r="C93" s="702"/>
      <c r="D93" s="702"/>
      <c r="E93" s="702"/>
      <c r="F93" s="702"/>
      <c r="G93" s="702"/>
      <c r="H93" s="702"/>
      <c r="J93" s="702"/>
      <c r="L93" s="292"/>
    </row>
    <row r="94" spans="1:47" s="291" customFormat="1" ht="29.25" hidden="1" customHeight="1" x14ac:dyDescent="0.2">
      <c r="A94" s="702"/>
      <c r="B94" s="703"/>
      <c r="C94" s="731" t="s">
        <v>3674</v>
      </c>
      <c r="D94" s="717"/>
      <c r="E94" s="717"/>
      <c r="F94" s="717"/>
      <c r="G94" s="717"/>
      <c r="H94" s="717"/>
      <c r="I94" s="305"/>
      <c r="J94" s="772" t="s">
        <v>3675</v>
      </c>
      <c r="K94" s="305"/>
      <c r="L94" s="292"/>
    </row>
    <row r="95" spans="1:47" s="291" customFormat="1" ht="10.35" hidden="1" customHeight="1" x14ac:dyDescent="0.2">
      <c r="A95" s="702"/>
      <c r="B95" s="703"/>
      <c r="C95" s="702"/>
      <c r="D95" s="702"/>
      <c r="E95" s="702"/>
      <c r="F95" s="702"/>
      <c r="G95" s="702"/>
      <c r="H95" s="702"/>
      <c r="J95" s="702"/>
      <c r="L95" s="292"/>
    </row>
    <row r="96" spans="1:47" s="291" customFormat="1" ht="22.9" hidden="1" customHeight="1" x14ac:dyDescent="0.2">
      <c r="A96" s="702"/>
      <c r="B96" s="703"/>
      <c r="C96" s="732" t="s">
        <v>4118</v>
      </c>
      <c r="D96" s="702"/>
      <c r="E96" s="702"/>
      <c r="F96" s="702"/>
      <c r="G96" s="702"/>
      <c r="H96" s="702"/>
      <c r="J96" s="768">
        <f>J123</f>
        <v>0</v>
      </c>
      <c r="L96" s="292"/>
      <c r="AU96" s="284" t="s">
        <v>2872</v>
      </c>
    </row>
    <row r="97" spans="1:12" s="319" customFormat="1" ht="24.95" hidden="1" customHeight="1" x14ac:dyDescent="0.2">
      <c r="A97" s="733"/>
      <c r="B97" s="734"/>
      <c r="C97" s="733"/>
      <c r="D97" s="735" t="s">
        <v>3677</v>
      </c>
      <c r="E97" s="736"/>
      <c r="F97" s="736"/>
      <c r="G97" s="736"/>
      <c r="H97" s="736"/>
      <c r="I97" s="322"/>
      <c r="J97" s="773">
        <f>J124</f>
        <v>0</v>
      </c>
      <c r="L97" s="320"/>
    </row>
    <row r="98" spans="1:12" s="324" customFormat="1" ht="19.899999999999999" hidden="1" customHeight="1" x14ac:dyDescent="0.2">
      <c r="A98" s="737"/>
      <c r="B98" s="738"/>
      <c r="C98" s="737"/>
      <c r="D98" s="739" t="s">
        <v>3678</v>
      </c>
      <c r="E98" s="740"/>
      <c r="F98" s="740"/>
      <c r="G98" s="740"/>
      <c r="H98" s="740"/>
      <c r="I98" s="327"/>
      <c r="J98" s="774">
        <f>J125</f>
        <v>0</v>
      </c>
      <c r="L98" s="325"/>
    </row>
    <row r="99" spans="1:12" s="324" customFormat="1" ht="19.899999999999999" hidden="1" customHeight="1" x14ac:dyDescent="0.2">
      <c r="A99" s="737"/>
      <c r="B99" s="738"/>
      <c r="C99" s="737"/>
      <c r="D99" s="739" t="s">
        <v>3679</v>
      </c>
      <c r="E99" s="740"/>
      <c r="F99" s="740"/>
      <c r="G99" s="740"/>
      <c r="H99" s="740"/>
      <c r="I99" s="327"/>
      <c r="J99" s="774">
        <f>J130</f>
        <v>0</v>
      </c>
      <c r="L99" s="325"/>
    </row>
    <row r="100" spans="1:12" s="324" customFormat="1" ht="19.899999999999999" hidden="1" customHeight="1" x14ac:dyDescent="0.2">
      <c r="A100" s="737"/>
      <c r="B100" s="738"/>
      <c r="C100" s="737"/>
      <c r="D100" s="739" t="s">
        <v>3681</v>
      </c>
      <c r="E100" s="740"/>
      <c r="F100" s="740"/>
      <c r="G100" s="740"/>
      <c r="H100" s="740"/>
      <c r="I100" s="327"/>
      <c r="J100" s="774">
        <f>J141</f>
        <v>0</v>
      </c>
      <c r="L100" s="325"/>
    </row>
    <row r="101" spans="1:12" s="324" customFormat="1" ht="19.899999999999999" hidden="1" customHeight="1" x14ac:dyDescent="0.2">
      <c r="A101" s="737"/>
      <c r="B101" s="738"/>
      <c r="C101" s="737"/>
      <c r="D101" s="739" t="s">
        <v>3918</v>
      </c>
      <c r="E101" s="740"/>
      <c r="F101" s="740"/>
      <c r="G101" s="740"/>
      <c r="H101" s="740"/>
      <c r="I101" s="327"/>
      <c r="J101" s="774">
        <f>J165</f>
        <v>0</v>
      </c>
      <c r="L101" s="325"/>
    </row>
    <row r="102" spans="1:12" s="319" customFormat="1" ht="24.95" hidden="1" customHeight="1" x14ac:dyDescent="0.2">
      <c r="A102" s="733"/>
      <c r="B102" s="734"/>
      <c r="C102" s="733"/>
      <c r="D102" s="735" t="s">
        <v>3684</v>
      </c>
      <c r="E102" s="736"/>
      <c r="F102" s="736"/>
      <c r="G102" s="736"/>
      <c r="H102" s="736"/>
      <c r="I102" s="322"/>
      <c r="J102" s="773">
        <f>J169</f>
        <v>0</v>
      </c>
      <c r="L102" s="320"/>
    </row>
    <row r="103" spans="1:12" s="324" customFormat="1" ht="19.899999999999999" hidden="1" customHeight="1" x14ac:dyDescent="0.2">
      <c r="A103" s="737"/>
      <c r="B103" s="738"/>
      <c r="C103" s="737"/>
      <c r="D103" s="739" t="s">
        <v>5150</v>
      </c>
      <c r="E103" s="740"/>
      <c r="F103" s="740"/>
      <c r="G103" s="740"/>
      <c r="H103" s="740"/>
      <c r="I103" s="327"/>
      <c r="J103" s="774">
        <f>J170</f>
        <v>0</v>
      </c>
      <c r="L103" s="325"/>
    </row>
    <row r="104" spans="1:12" s="291" customFormat="1" ht="21.75" hidden="1" customHeight="1" x14ac:dyDescent="0.2">
      <c r="A104" s="702"/>
      <c r="B104" s="703"/>
      <c r="C104" s="702"/>
      <c r="D104" s="702"/>
      <c r="E104" s="702"/>
      <c r="F104" s="702"/>
      <c r="G104" s="702"/>
      <c r="H104" s="702"/>
      <c r="J104" s="702"/>
      <c r="L104" s="292"/>
    </row>
    <row r="105" spans="1:12" s="291" customFormat="1" ht="6.95" hidden="1" customHeight="1" x14ac:dyDescent="0.2">
      <c r="A105" s="702"/>
      <c r="B105" s="727"/>
      <c r="C105" s="728"/>
      <c r="D105" s="728"/>
      <c r="E105" s="728"/>
      <c r="F105" s="728"/>
      <c r="G105" s="728"/>
      <c r="H105" s="728"/>
      <c r="I105" s="313"/>
      <c r="J105" s="728"/>
      <c r="K105" s="313"/>
      <c r="L105" s="292"/>
    </row>
    <row r="106" spans="1:12" ht="12.75" hidden="1" x14ac:dyDescent="0.2"/>
    <row r="107" spans="1:12" ht="12.75" hidden="1" x14ac:dyDescent="0.2"/>
    <row r="108" spans="1:12" ht="12.75" hidden="1" x14ac:dyDescent="0.2"/>
    <row r="109" spans="1:12" s="291" customFormat="1" ht="6.95" customHeight="1" x14ac:dyDescent="0.2">
      <c r="A109" s="702"/>
      <c r="B109" s="729"/>
      <c r="C109" s="730"/>
      <c r="D109" s="730"/>
      <c r="E109" s="730"/>
      <c r="F109" s="730"/>
      <c r="G109" s="730"/>
      <c r="H109" s="730"/>
      <c r="I109" s="315"/>
      <c r="J109" s="730"/>
      <c r="K109" s="315"/>
      <c r="L109" s="292"/>
    </row>
    <row r="110" spans="1:12" s="291" customFormat="1" ht="24.95" customHeight="1" x14ac:dyDescent="0.2">
      <c r="A110" s="702"/>
      <c r="B110" s="703"/>
      <c r="C110" s="698" t="s">
        <v>3691</v>
      </c>
      <c r="D110" s="702"/>
      <c r="E110" s="702"/>
      <c r="F110" s="702"/>
      <c r="G110" s="702"/>
      <c r="H110" s="702"/>
      <c r="J110" s="702"/>
      <c r="L110" s="292"/>
    </row>
    <row r="111" spans="1:12" s="291" customFormat="1" ht="6.95" customHeight="1" x14ac:dyDescent="0.2">
      <c r="A111" s="702"/>
      <c r="B111" s="703"/>
      <c r="C111" s="702"/>
      <c r="D111" s="702"/>
      <c r="E111" s="702"/>
      <c r="F111" s="702"/>
      <c r="G111" s="702"/>
      <c r="H111" s="702"/>
      <c r="J111" s="702"/>
      <c r="L111" s="292"/>
    </row>
    <row r="112" spans="1:12" s="291" customFormat="1" ht="12" customHeight="1" x14ac:dyDescent="0.2">
      <c r="A112" s="702"/>
      <c r="B112" s="703"/>
      <c r="C112" s="699" t="s">
        <v>2</v>
      </c>
      <c r="D112" s="702"/>
      <c r="E112" s="702"/>
      <c r="F112" s="702"/>
      <c r="G112" s="702"/>
      <c r="H112" s="702"/>
      <c r="J112" s="702"/>
      <c r="L112" s="292"/>
    </row>
    <row r="113" spans="1:65" s="291" customFormat="1" ht="16.5" customHeight="1" x14ac:dyDescent="0.2">
      <c r="A113" s="702"/>
      <c r="B113" s="703"/>
      <c r="C113" s="702"/>
      <c r="D113" s="702"/>
      <c r="E113" s="700" t="str">
        <f>E7</f>
        <v>CTIV Kyjov</v>
      </c>
      <c r="F113" s="701"/>
      <c r="G113" s="701"/>
      <c r="H113" s="701"/>
      <c r="J113" s="702"/>
      <c r="L113" s="292"/>
    </row>
    <row r="114" spans="1:65" s="291" customFormat="1" ht="12" customHeight="1" x14ac:dyDescent="0.2">
      <c r="A114" s="702"/>
      <c r="B114" s="703"/>
      <c r="C114" s="699" t="s">
        <v>3655</v>
      </c>
      <c r="D114" s="702"/>
      <c r="E114" s="702"/>
      <c r="F114" s="702"/>
      <c r="G114" s="702"/>
      <c r="H114" s="702"/>
      <c r="J114" s="702"/>
      <c r="L114" s="292"/>
    </row>
    <row r="115" spans="1:65" s="291" customFormat="1" ht="16.5" customHeight="1" x14ac:dyDescent="0.2">
      <c r="A115" s="702"/>
      <c r="B115" s="703"/>
      <c r="C115" s="702"/>
      <c r="D115" s="702"/>
      <c r="E115" s="704" t="str">
        <f>E9</f>
        <v>D.205 - Venkovni rozvody kanalizace</v>
      </c>
      <c r="F115" s="705"/>
      <c r="G115" s="705"/>
      <c r="H115" s="705"/>
      <c r="J115" s="702"/>
      <c r="L115" s="292"/>
    </row>
    <row r="116" spans="1:65" s="291" customFormat="1" ht="6.95" customHeight="1" x14ac:dyDescent="0.2">
      <c r="A116" s="702"/>
      <c r="B116" s="703"/>
      <c r="C116" s="702"/>
      <c r="D116" s="702"/>
      <c r="E116" s="702"/>
      <c r="F116" s="702"/>
      <c r="G116" s="702"/>
      <c r="H116" s="702"/>
      <c r="J116" s="702"/>
      <c r="L116" s="292"/>
    </row>
    <row r="117" spans="1:65" s="291" customFormat="1" ht="12" customHeight="1" x14ac:dyDescent="0.2">
      <c r="A117" s="702"/>
      <c r="B117" s="703"/>
      <c r="C117" s="699" t="s">
        <v>3659</v>
      </c>
      <c r="D117" s="702"/>
      <c r="E117" s="702"/>
      <c r="F117" s="706" t="str">
        <f>F12</f>
        <v xml:space="preserve"> </v>
      </c>
      <c r="G117" s="702"/>
      <c r="H117" s="702"/>
      <c r="I117" s="290" t="s">
        <v>3660</v>
      </c>
      <c r="J117" s="766">
        <f>IF(J12="","",J12)</f>
        <v>45517</v>
      </c>
      <c r="L117" s="292"/>
    </row>
    <row r="118" spans="1:65" s="291" customFormat="1" ht="6.95" customHeight="1" x14ac:dyDescent="0.2">
      <c r="A118" s="702"/>
      <c r="B118" s="703"/>
      <c r="C118" s="702"/>
      <c r="D118" s="702"/>
      <c r="E118" s="702"/>
      <c r="F118" s="702"/>
      <c r="G118" s="702"/>
      <c r="H118" s="702"/>
      <c r="J118" s="702"/>
      <c r="L118" s="292"/>
    </row>
    <row r="119" spans="1:65" s="291" customFormat="1" ht="15.2" customHeight="1" x14ac:dyDescent="0.2">
      <c r="A119" s="702"/>
      <c r="B119" s="703"/>
      <c r="C119" s="699" t="s">
        <v>3661</v>
      </c>
      <c r="D119" s="702"/>
      <c r="E119" s="702"/>
      <c r="F119" s="706" t="str">
        <f>E15</f>
        <v xml:space="preserve"> </v>
      </c>
      <c r="G119" s="702"/>
      <c r="H119" s="702"/>
      <c r="I119" s="290" t="s">
        <v>8</v>
      </c>
      <c r="J119" s="771" t="str">
        <f>E21</f>
        <v xml:space="preserve"> </v>
      </c>
      <c r="L119" s="292"/>
    </row>
    <row r="120" spans="1:65" s="291" customFormat="1" ht="15.2" customHeight="1" x14ac:dyDescent="0.2">
      <c r="A120" s="702"/>
      <c r="B120" s="703"/>
      <c r="C120" s="699" t="s">
        <v>5004</v>
      </c>
      <c r="D120" s="702"/>
      <c r="E120" s="702"/>
      <c r="F120" s="706" t="str">
        <f>IF(E18="","",E18)</f>
        <v>Vyplň údaj</v>
      </c>
      <c r="G120" s="702"/>
      <c r="H120" s="702"/>
      <c r="I120" s="290" t="s">
        <v>3663</v>
      </c>
      <c r="J120" s="771" t="str">
        <f>E24</f>
        <v xml:space="preserve"> </v>
      </c>
      <c r="L120" s="292"/>
    </row>
    <row r="121" spans="1:65" s="291" customFormat="1" ht="10.35" customHeight="1" x14ac:dyDescent="0.2">
      <c r="A121" s="702"/>
      <c r="B121" s="703"/>
      <c r="C121" s="702"/>
      <c r="D121" s="702"/>
      <c r="E121" s="702"/>
      <c r="F121" s="702"/>
      <c r="G121" s="702"/>
      <c r="H121" s="702"/>
      <c r="J121" s="702"/>
      <c r="L121" s="292"/>
    </row>
    <row r="122" spans="1:65" s="329" customFormat="1" ht="29.25" customHeight="1" x14ac:dyDescent="0.2">
      <c r="A122" s="741"/>
      <c r="B122" s="742"/>
      <c r="C122" s="743" t="s">
        <v>3692</v>
      </c>
      <c r="D122" s="744" t="s">
        <v>3693</v>
      </c>
      <c r="E122" s="744" t="s">
        <v>3694</v>
      </c>
      <c r="F122" s="744" t="s">
        <v>1646</v>
      </c>
      <c r="G122" s="744" t="s">
        <v>94</v>
      </c>
      <c r="H122" s="744" t="s">
        <v>95</v>
      </c>
      <c r="I122" s="332" t="s">
        <v>3695</v>
      </c>
      <c r="J122" s="744" t="s">
        <v>3675</v>
      </c>
      <c r="K122" s="333" t="s">
        <v>512</v>
      </c>
      <c r="L122" s="330"/>
      <c r="M122" s="334" t="s">
        <v>771</v>
      </c>
      <c r="N122" s="335" t="s">
        <v>109</v>
      </c>
      <c r="O122" s="335" t="s">
        <v>3696</v>
      </c>
      <c r="P122" s="335" t="s">
        <v>3697</v>
      </c>
      <c r="Q122" s="335" t="s">
        <v>3698</v>
      </c>
      <c r="R122" s="335" t="s">
        <v>3699</v>
      </c>
      <c r="S122" s="335" t="s">
        <v>3700</v>
      </c>
      <c r="T122" s="335" t="s">
        <v>3701</v>
      </c>
      <c r="U122" s="336" t="s">
        <v>120</v>
      </c>
    </row>
    <row r="123" spans="1:65" s="291" customFormat="1" ht="22.9" customHeight="1" x14ac:dyDescent="0.25">
      <c r="A123" s="702"/>
      <c r="B123" s="703"/>
      <c r="C123" s="745" t="s">
        <v>2871</v>
      </c>
      <c r="D123" s="702"/>
      <c r="E123" s="702"/>
      <c r="F123" s="702"/>
      <c r="G123" s="702"/>
      <c r="H123" s="702"/>
      <c r="J123" s="775">
        <f>BK123</f>
        <v>0</v>
      </c>
      <c r="L123" s="292"/>
      <c r="M123" s="339"/>
      <c r="N123" s="298"/>
      <c r="O123" s="298"/>
      <c r="P123" s="340">
        <f>P124+P169</f>
        <v>0</v>
      </c>
      <c r="Q123" s="298"/>
      <c r="R123" s="340">
        <f>R124+R169</f>
        <v>7.9446630000000003</v>
      </c>
      <c r="S123" s="298"/>
      <c r="T123" s="340">
        <f>T124+T169</f>
        <v>0</v>
      </c>
      <c r="U123" s="379"/>
      <c r="AT123" s="284" t="s">
        <v>514</v>
      </c>
      <c r="AU123" s="284" t="s">
        <v>2872</v>
      </c>
      <c r="BK123" s="342">
        <f>BK124+BK169</f>
        <v>0</v>
      </c>
    </row>
    <row r="124" spans="1:65" s="343" customFormat="1" ht="25.9" customHeight="1" x14ac:dyDescent="0.2">
      <c r="A124" s="746"/>
      <c r="B124" s="747"/>
      <c r="C124" s="746"/>
      <c r="D124" s="748" t="s">
        <v>514</v>
      </c>
      <c r="E124" s="749" t="s">
        <v>13</v>
      </c>
      <c r="F124" s="749" t="s">
        <v>515</v>
      </c>
      <c r="G124" s="746"/>
      <c r="H124" s="746"/>
      <c r="I124" s="468"/>
      <c r="J124" s="776">
        <f>BK124</f>
        <v>0</v>
      </c>
      <c r="L124" s="344"/>
      <c r="M124" s="348"/>
      <c r="P124" s="349">
        <f>P125+P130+P141+P165</f>
        <v>0</v>
      </c>
      <c r="R124" s="349">
        <f>R125+R130+R141+R165</f>
        <v>7.9446630000000003</v>
      </c>
      <c r="T124" s="349">
        <f>T125+T130+T141+T165</f>
        <v>0</v>
      </c>
      <c r="U124" s="380"/>
      <c r="AR124" s="345" t="s">
        <v>45</v>
      </c>
      <c r="AT124" s="351" t="s">
        <v>514</v>
      </c>
      <c r="AU124" s="351" t="s">
        <v>2873</v>
      </c>
      <c r="AY124" s="345" t="s">
        <v>2874</v>
      </c>
      <c r="BK124" s="352">
        <f>BK125+BK130+BK141+BK165</f>
        <v>0</v>
      </c>
    </row>
    <row r="125" spans="1:65" s="343" customFormat="1" ht="22.9" customHeight="1" x14ac:dyDescent="0.2">
      <c r="A125" s="746"/>
      <c r="B125" s="747"/>
      <c r="C125" s="746"/>
      <c r="D125" s="748" t="s">
        <v>514</v>
      </c>
      <c r="E125" s="750" t="s">
        <v>45</v>
      </c>
      <c r="F125" s="750" t="s">
        <v>46</v>
      </c>
      <c r="G125" s="746"/>
      <c r="H125" s="746"/>
      <c r="I125" s="468"/>
      <c r="J125" s="777">
        <f>BK125</f>
        <v>0</v>
      </c>
      <c r="L125" s="344"/>
      <c r="M125" s="348"/>
      <c r="P125" s="349">
        <f>SUM(P126:P129)</f>
        <v>0</v>
      </c>
      <c r="R125" s="349">
        <f>SUM(R126:R129)</f>
        <v>0</v>
      </c>
      <c r="T125" s="349">
        <f>SUM(T126:T129)</f>
        <v>0</v>
      </c>
      <c r="U125" s="380"/>
      <c r="AR125" s="345" t="s">
        <v>45</v>
      </c>
      <c r="AT125" s="351" t="s">
        <v>514</v>
      </c>
      <c r="AU125" s="351" t="s">
        <v>45</v>
      </c>
      <c r="AY125" s="345" t="s">
        <v>2874</v>
      </c>
      <c r="BK125" s="352">
        <f>SUM(BK126:BK129)</f>
        <v>0</v>
      </c>
    </row>
    <row r="126" spans="1:65" s="291" customFormat="1" ht="33" customHeight="1" x14ac:dyDescent="0.2">
      <c r="A126" s="702"/>
      <c r="B126" s="703"/>
      <c r="C126" s="751" t="s">
        <v>3779</v>
      </c>
      <c r="D126" s="751" t="s">
        <v>516</v>
      </c>
      <c r="E126" s="752" t="s">
        <v>2814</v>
      </c>
      <c r="F126" s="753" t="s">
        <v>2815</v>
      </c>
      <c r="G126" s="754" t="s">
        <v>127</v>
      </c>
      <c r="H126" s="755">
        <v>120</v>
      </c>
      <c r="I126" s="560"/>
      <c r="J126" s="778">
        <f>ROUND(I126*H126,2)</f>
        <v>0</v>
      </c>
      <c r="K126" s="535" t="s">
        <v>619</v>
      </c>
      <c r="L126" s="292"/>
      <c r="M126" s="561" t="s">
        <v>771</v>
      </c>
      <c r="N126" s="358" t="s">
        <v>2877</v>
      </c>
      <c r="P126" s="359">
        <f>O126*H126</f>
        <v>0</v>
      </c>
      <c r="Q126" s="359">
        <v>0</v>
      </c>
      <c r="R126" s="359">
        <f>Q126*H126</f>
        <v>0</v>
      </c>
      <c r="S126" s="359">
        <v>0</v>
      </c>
      <c r="T126" s="359">
        <f>S126*H126</f>
        <v>0</v>
      </c>
      <c r="U126" s="382" t="s">
        <v>771</v>
      </c>
      <c r="AR126" s="361" t="s">
        <v>51</v>
      </c>
      <c r="AT126" s="361" t="s">
        <v>516</v>
      </c>
      <c r="AU126" s="361" t="s">
        <v>47</v>
      </c>
      <c r="AY126" s="284" t="s">
        <v>2874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51</v>
      </c>
      <c r="BM126" s="361" t="s">
        <v>4836</v>
      </c>
    </row>
    <row r="127" spans="1:65" s="291" customFormat="1" ht="33" customHeight="1" x14ac:dyDescent="0.2">
      <c r="A127" s="702"/>
      <c r="B127" s="703"/>
      <c r="C127" s="751" t="s">
        <v>2938</v>
      </c>
      <c r="D127" s="751" t="s">
        <v>516</v>
      </c>
      <c r="E127" s="752" t="s">
        <v>517</v>
      </c>
      <c r="F127" s="753" t="s">
        <v>1647</v>
      </c>
      <c r="G127" s="754" t="s">
        <v>127</v>
      </c>
      <c r="H127" s="755">
        <v>300</v>
      </c>
      <c r="I127" s="560"/>
      <c r="J127" s="778">
        <f>ROUND(I127*H127,2)</f>
        <v>0</v>
      </c>
      <c r="K127" s="535" t="s">
        <v>519</v>
      </c>
      <c r="L127" s="292"/>
      <c r="M127" s="561" t="s">
        <v>771</v>
      </c>
      <c r="N127" s="358" t="s">
        <v>2877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2874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4837</v>
      </c>
    </row>
    <row r="128" spans="1:65" s="291" customFormat="1" ht="33" customHeight="1" x14ac:dyDescent="0.2">
      <c r="A128" s="702"/>
      <c r="B128" s="703"/>
      <c r="C128" s="751" t="s">
        <v>3784</v>
      </c>
      <c r="D128" s="751" t="s">
        <v>516</v>
      </c>
      <c r="E128" s="752" t="s">
        <v>520</v>
      </c>
      <c r="F128" s="753" t="s">
        <v>1648</v>
      </c>
      <c r="G128" s="754" t="s">
        <v>127</v>
      </c>
      <c r="H128" s="755">
        <v>300</v>
      </c>
      <c r="I128" s="560"/>
      <c r="J128" s="778">
        <f>ROUND(I128*H128,2)</f>
        <v>0</v>
      </c>
      <c r="K128" s="535" t="s">
        <v>519</v>
      </c>
      <c r="L128" s="292"/>
      <c r="M128" s="561" t="s">
        <v>771</v>
      </c>
      <c r="N128" s="358" t="s">
        <v>2877</v>
      </c>
      <c r="P128" s="359">
        <f>O128*H128</f>
        <v>0</v>
      </c>
      <c r="Q128" s="359">
        <v>0</v>
      </c>
      <c r="R128" s="359">
        <f>Q128*H128</f>
        <v>0</v>
      </c>
      <c r="S128" s="359">
        <v>0</v>
      </c>
      <c r="T128" s="359">
        <f>S128*H128</f>
        <v>0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4838</v>
      </c>
    </row>
    <row r="129" spans="1:65" s="291" customFormat="1" ht="24.2" customHeight="1" x14ac:dyDescent="0.2">
      <c r="A129" s="702"/>
      <c r="B129" s="703"/>
      <c r="C129" s="751" t="s">
        <v>4108</v>
      </c>
      <c r="D129" s="751" t="s">
        <v>516</v>
      </c>
      <c r="E129" s="752" t="s">
        <v>2816</v>
      </c>
      <c r="F129" s="753" t="s">
        <v>2817</v>
      </c>
      <c r="G129" s="754" t="s">
        <v>127</v>
      </c>
      <c r="H129" s="755">
        <v>35</v>
      </c>
      <c r="I129" s="560"/>
      <c r="J129" s="778">
        <f>ROUND(I129*H129,2)</f>
        <v>0</v>
      </c>
      <c r="K129" s="535" t="s">
        <v>619</v>
      </c>
      <c r="L129" s="292"/>
      <c r="M129" s="561" t="s">
        <v>771</v>
      </c>
      <c r="N129" s="358" t="s">
        <v>2877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771</v>
      </c>
      <c r="AR129" s="361" t="s">
        <v>51</v>
      </c>
      <c r="AT129" s="361" t="s">
        <v>516</v>
      </c>
      <c r="AU129" s="361" t="s">
        <v>47</v>
      </c>
      <c r="AY129" s="284" t="s">
        <v>2874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4839</v>
      </c>
    </row>
    <row r="130" spans="1:65" s="343" customFormat="1" ht="22.9" customHeight="1" x14ac:dyDescent="0.2">
      <c r="A130" s="746"/>
      <c r="B130" s="747"/>
      <c r="C130" s="746"/>
      <c r="D130" s="748" t="s">
        <v>514</v>
      </c>
      <c r="E130" s="750" t="s">
        <v>49</v>
      </c>
      <c r="F130" s="750" t="s">
        <v>50</v>
      </c>
      <c r="G130" s="746"/>
      <c r="H130" s="746"/>
      <c r="I130" s="468"/>
      <c r="J130" s="777">
        <f>BK130</f>
        <v>0</v>
      </c>
      <c r="L130" s="344"/>
      <c r="M130" s="348"/>
      <c r="P130" s="349">
        <f>SUM(P131:P140)</f>
        <v>0</v>
      </c>
      <c r="R130" s="349">
        <f>SUM(R131:R140)</f>
        <v>0</v>
      </c>
      <c r="T130" s="349">
        <f>SUM(T131:T140)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2874</v>
      </c>
      <c r="BK130" s="352">
        <f>SUM(BK131:BK140)</f>
        <v>0</v>
      </c>
    </row>
    <row r="131" spans="1:65" s="291" customFormat="1" ht="66.75" customHeight="1" x14ac:dyDescent="0.2">
      <c r="A131" s="702"/>
      <c r="B131" s="703"/>
      <c r="C131" s="751" t="s">
        <v>3939</v>
      </c>
      <c r="D131" s="751" t="s">
        <v>516</v>
      </c>
      <c r="E131" s="752" t="s">
        <v>2818</v>
      </c>
      <c r="F131" s="753" t="s">
        <v>5151</v>
      </c>
      <c r="G131" s="754" t="s">
        <v>2819</v>
      </c>
      <c r="H131" s="755">
        <v>2</v>
      </c>
      <c r="I131" s="560"/>
      <c r="J131" s="778">
        <f t="shared" ref="J131:J140" si="0">ROUND(I131*H131,2)</f>
        <v>0</v>
      </c>
      <c r="K131" s="535" t="s">
        <v>771</v>
      </c>
      <c r="L131" s="292"/>
      <c r="M131" s="561" t="s">
        <v>771</v>
      </c>
      <c r="N131" s="358" t="s">
        <v>2877</v>
      </c>
      <c r="P131" s="359">
        <f t="shared" ref="P131:P140" si="1">O131*H131</f>
        <v>0</v>
      </c>
      <c r="Q131" s="359">
        <v>0</v>
      </c>
      <c r="R131" s="359">
        <f t="shared" ref="R131:R140" si="2">Q131*H131</f>
        <v>0</v>
      </c>
      <c r="S131" s="359">
        <v>0</v>
      </c>
      <c r="T131" s="359">
        <f t="shared" ref="T131:T140" si="3"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2874</v>
      </c>
      <c r="BE131" s="362">
        <f t="shared" ref="BE131:BE140" si="4">IF(N131="základní",J131,0)</f>
        <v>0</v>
      </c>
      <c r="BF131" s="362">
        <f t="shared" ref="BF131:BF140" si="5">IF(N131="snížená",J131,0)</f>
        <v>0</v>
      </c>
      <c r="BG131" s="362">
        <f t="shared" ref="BG131:BG140" si="6">IF(N131="zákl. přenesená",J131,0)</f>
        <v>0</v>
      </c>
      <c r="BH131" s="362">
        <f t="shared" ref="BH131:BH140" si="7">IF(N131="sníž. přenesená",J131,0)</f>
        <v>0</v>
      </c>
      <c r="BI131" s="362">
        <f t="shared" ref="BI131:BI140" si="8">IF(N131="nulová",J131,0)</f>
        <v>0</v>
      </c>
      <c r="BJ131" s="284" t="s">
        <v>45</v>
      </c>
      <c r="BK131" s="362">
        <f t="shared" ref="BK131:BK140" si="9">ROUND(I131*H131,2)</f>
        <v>0</v>
      </c>
      <c r="BL131" s="284" t="s">
        <v>51</v>
      </c>
      <c r="BM131" s="361" t="s">
        <v>4840</v>
      </c>
    </row>
    <row r="132" spans="1:65" s="291" customFormat="1" ht="24.2" customHeight="1" x14ac:dyDescent="0.2">
      <c r="A132" s="702"/>
      <c r="B132" s="703"/>
      <c r="C132" s="756" t="s">
        <v>3772</v>
      </c>
      <c r="D132" s="756" t="s">
        <v>550</v>
      </c>
      <c r="E132" s="757" t="s">
        <v>2579</v>
      </c>
      <c r="F132" s="758" t="s">
        <v>2820</v>
      </c>
      <c r="G132" s="759" t="s">
        <v>99</v>
      </c>
      <c r="H132" s="760">
        <v>1</v>
      </c>
      <c r="I132" s="563"/>
      <c r="J132" s="779">
        <f t="shared" si="0"/>
        <v>0</v>
      </c>
      <c r="K132" s="540" t="s">
        <v>771</v>
      </c>
      <c r="L132" s="366"/>
      <c r="M132" s="564" t="s">
        <v>771</v>
      </c>
      <c r="N132" s="368" t="s">
        <v>2877</v>
      </c>
      <c r="P132" s="359">
        <f t="shared" si="1"/>
        <v>0</v>
      </c>
      <c r="Q132" s="359">
        <v>0</v>
      </c>
      <c r="R132" s="359">
        <f t="shared" si="2"/>
        <v>0</v>
      </c>
      <c r="S132" s="359">
        <v>0</v>
      </c>
      <c r="T132" s="359">
        <f t="shared" si="3"/>
        <v>0</v>
      </c>
      <c r="U132" s="382" t="s">
        <v>771</v>
      </c>
      <c r="AR132" s="361" t="s">
        <v>527</v>
      </c>
      <c r="AT132" s="361" t="s">
        <v>550</v>
      </c>
      <c r="AU132" s="361" t="s">
        <v>47</v>
      </c>
      <c r="AY132" s="284" t="s">
        <v>2874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51</v>
      </c>
      <c r="BM132" s="361" t="s">
        <v>4841</v>
      </c>
    </row>
    <row r="133" spans="1:65" s="291" customFormat="1" ht="24.2" customHeight="1" x14ac:dyDescent="0.2">
      <c r="A133" s="702"/>
      <c r="B133" s="703"/>
      <c r="C133" s="751" t="s">
        <v>3987</v>
      </c>
      <c r="D133" s="751" t="s">
        <v>516</v>
      </c>
      <c r="E133" s="752" t="s">
        <v>2821</v>
      </c>
      <c r="F133" s="753" t="s">
        <v>2822</v>
      </c>
      <c r="G133" s="754" t="s">
        <v>99</v>
      </c>
      <c r="H133" s="755">
        <v>1</v>
      </c>
      <c r="I133" s="560"/>
      <c r="J133" s="778">
        <f t="shared" si="0"/>
        <v>0</v>
      </c>
      <c r="K133" s="535" t="s">
        <v>619</v>
      </c>
      <c r="L133" s="292"/>
      <c r="M133" s="561" t="s">
        <v>771</v>
      </c>
      <c r="N133" s="358" t="s">
        <v>2877</v>
      </c>
      <c r="P133" s="359">
        <f t="shared" si="1"/>
        <v>0</v>
      </c>
      <c r="Q133" s="359">
        <v>0</v>
      </c>
      <c r="R133" s="359">
        <f t="shared" si="2"/>
        <v>0</v>
      </c>
      <c r="S133" s="359">
        <v>0</v>
      </c>
      <c r="T133" s="359">
        <f t="shared" si="3"/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2874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51</v>
      </c>
      <c r="BM133" s="361" t="s">
        <v>4842</v>
      </c>
    </row>
    <row r="134" spans="1:65" s="291" customFormat="1" ht="44.25" customHeight="1" x14ac:dyDescent="0.2">
      <c r="A134" s="702"/>
      <c r="B134" s="703"/>
      <c r="C134" s="756" t="s">
        <v>3990</v>
      </c>
      <c r="D134" s="756" t="s">
        <v>550</v>
      </c>
      <c r="E134" s="757" t="s">
        <v>2583</v>
      </c>
      <c r="F134" s="758" t="s">
        <v>5152</v>
      </c>
      <c r="G134" s="759" t="s">
        <v>99</v>
      </c>
      <c r="H134" s="760">
        <v>1</v>
      </c>
      <c r="I134" s="563"/>
      <c r="J134" s="779">
        <f t="shared" si="0"/>
        <v>0</v>
      </c>
      <c r="K134" s="540" t="s">
        <v>771</v>
      </c>
      <c r="L134" s="366"/>
      <c r="M134" s="564" t="s">
        <v>771</v>
      </c>
      <c r="N134" s="368" t="s">
        <v>2877</v>
      </c>
      <c r="P134" s="359">
        <f t="shared" si="1"/>
        <v>0</v>
      </c>
      <c r="Q134" s="359">
        <v>0</v>
      </c>
      <c r="R134" s="359">
        <f t="shared" si="2"/>
        <v>0</v>
      </c>
      <c r="S134" s="359">
        <v>0</v>
      </c>
      <c r="T134" s="359">
        <f t="shared" si="3"/>
        <v>0</v>
      </c>
      <c r="U134" s="382" t="s">
        <v>771</v>
      </c>
      <c r="AR134" s="361" t="s">
        <v>527</v>
      </c>
      <c r="AT134" s="361" t="s">
        <v>550</v>
      </c>
      <c r="AU134" s="361" t="s">
        <v>47</v>
      </c>
      <c r="AY134" s="284" t="s">
        <v>2874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51</v>
      </c>
      <c r="BM134" s="361" t="s">
        <v>4843</v>
      </c>
    </row>
    <row r="135" spans="1:65" s="291" customFormat="1" ht="16.5" customHeight="1" x14ac:dyDescent="0.2">
      <c r="A135" s="702"/>
      <c r="B135" s="703"/>
      <c r="C135" s="756" t="s">
        <v>3770</v>
      </c>
      <c r="D135" s="756" t="s">
        <v>550</v>
      </c>
      <c r="E135" s="757" t="s">
        <v>1025</v>
      </c>
      <c r="F135" s="758" t="s">
        <v>2823</v>
      </c>
      <c r="G135" s="759" t="s">
        <v>99</v>
      </c>
      <c r="H135" s="760">
        <v>1</v>
      </c>
      <c r="I135" s="563"/>
      <c r="J135" s="779">
        <f t="shared" si="0"/>
        <v>0</v>
      </c>
      <c r="K135" s="540" t="s">
        <v>771</v>
      </c>
      <c r="L135" s="366"/>
      <c r="M135" s="564" t="s">
        <v>771</v>
      </c>
      <c r="N135" s="368" t="s">
        <v>2877</v>
      </c>
      <c r="P135" s="359">
        <f t="shared" si="1"/>
        <v>0</v>
      </c>
      <c r="Q135" s="359">
        <v>0</v>
      </c>
      <c r="R135" s="359">
        <f t="shared" si="2"/>
        <v>0</v>
      </c>
      <c r="S135" s="359">
        <v>0</v>
      </c>
      <c r="T135" s="359">
        <f t="shared" si="3"/>
        <v>0</v>
      </c>
      <c r="U135" s="382" t="s">
        <v>771</v>
      </c>
      <c r="AR135" s="361" t="s">
        <v>527</v>
      </c>
      <c r="AT135" s="361" t="s">
        <v>550</v>
      </c>
      <c r="AU135" s="361" t="s">
        <v>47</v>
      </c>
      <c r="AY135" s="284" t="s">
        <v>2874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51</v>
      </c>
      <c r="BM135" s="361" t="s">
        <v>4844</v>
      </c>
    </row>
    <row r="136" spans="1:65" s="291" customFormat="1" ht="16.5" customHeight="1" x14ac:dyDescent="0.2">
      <c r="A136" s="702"/>
      <c r="B136" s="703"/>
      <c r="C136" s="751" t="s">
        <v>527</v>
      </c>
      <c r="D136" s="751" t="s">
        <v>516</v>
      </c>
      <c r="E136" s="752" t="s">
        <v>2824</v>
      </c>
      <c r="F136" s="753" t="s">
        <v>2825</v>
      </c>
      <c r="G136" s="754" t="s">
        <v>303</v>
      </c>
      <c r="H136" s="755">
        <v>1</v>
      </c>
      <c r="I136" s="560"/>
      <c r="J136" s="778">
        <f t="shared" si="0"/>
        <v>0</v>
      </c>
      <c r="K136" s="535" t="s">
        <v>771</v>
      </c>
      <c r="L136" s="292"/>
      <c r="M136" s="561" t="s">
        <v>771</v>
      </c>
      <c r="N136" s="358" t="s">
        <v>2877</v>
      </c>
      <c r="P136" s="359">
        <f t="shared" si="1"/>
        <v>0</v>
      </c>
      <c r="Q136" s="359">
        <v>0</v>
      </c>
      <c r="R136" s="359">
        <f t="shared" si="2"/>
        <v>0</v>
      </c>
      <c r="S136" s="359">
        <v>0</v>
      </c>
      <c r="T136" s="359">
        <f t="shared" si="3"/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2874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51</v>
      </c>
      <c r="BM136" s="361" t="s">
        <v>4845</v>
      </c>
    </row>
    <row r="137" spans="1:65" s="291" customFormat="1" ht="16.5" customHeight="1" x14ac:dyDescent="0.2">
      <c r="A137" s="702"/>
      <c r="B137" s="703"/>
      <c r="C137" s="751" t="s">
        <v>2894</v>
      </c>
      <c r="D137" s="751" t="s">
        <v>516</v>
      </c>
      <c r="E137" s="752" t="s">
        <v>2826</v>
      </c>
      <c r="F137" s="753" t="s">
        <v>2827</v>
      </c>
      <c r="G137" s="754" t="s">
        <v>2819</v>
      </c>
      <c r="H137" s="755">
        <v>1</v>
      </c>
      <c r="I137" s="560"/>
      <c r="J137" s="778">
        <f t="shared" si="0"/>
        <v>0</v>
      </c>
      <c r="K137" s="535" t="s">
        <v>771</v>
      </c>
      <c r="L137" s="292"/>
      <c r="M137" s="561" t="s">
        <v>771</v>
      </c>
      <c r="N137" s="358" t="s">
        <v>2877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2874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51</v>
      </c>
      <c r="BM137" s="361" t="s">
        <v>4846</v>
      </c>
    </row>
    <row r="138" spans="1:65" s="291" customFormat="1" ht="33" customHeight="1" x14ac:dyDescent="0.2">
      <c r="A138" s="702"/>
      <c r="B138" s="703"/>
      <c r="C138" s="751" t="s">
        <v>55</v>
      </c>
      <c r="D138" s="751" t="s">
        <v>516</v>
      </c>
      <c r="E138" s="752" t="s">
        <v>2828</v>
      </c>
      <c r="F138" s="753" t="s">
        <v>2829</v>
      </c>
      <c r="G138" s="754" t="s">
        <v>303</v>
      </c>
      <c r="H138" s="755">
        <v>1</v>
      </c>
      <c r="I138" s="560"/>
      <c r="J138" s="778">
        <f t="shared" si="0"/>
        <v>0</v>
      </c>
      <c r="K138" s="535" t="s">
        <v>771</v>
      </c>
      <c r="L138" s="292"/>
      <c r="M138" s="561" t="s">
        <v>771</v>
      </c>
      <c r="N138" s="358" t="s">
        <v>2877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2874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51</v>
      </c>
      <c r="BM138" s="361" t="s">
        <v>4847</v>
      </c>
    </row>
    <row r="139" spans="1:65" s="291" customFormat="1" ht="21.75" customHeight="1" x14ac:dyDescent="0.2">
      <c r="A139" s="702"/>
      <c r="B139" s="703"/>
      <c r="C139" s="751" t="s">
        <v>4205</v>
      </c>
      <c r="D139" s="751" t="s">
        <v>516</v>
      </c>
      <c r="E139" s="752" t="s">
        <v>5153</v>
      </c>
      <c r="F139" s="753" t="s">
        <v>5154</v>
      </c>
      <c r="G139" s="754" t="s">
        <v>5038</v>
      </c>
      <c r="H139" s="755">
        <v>1</v>
      </c>
      <c r="I139" s="560"/>
      <c r="J139" s="778">
        <f t="shared" si="0"/>
        <v>0</v>
      </c>
      <c r="K139" s="535" t="s">
        <v>771</v>
      </c>
      <c r="L139" s="292"/>
      <c r="M139" s="561" t="s">
        <v>771</v>
      </c>
      <c r="N139" s="358" t="s">
        <v>2877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2874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5155</v>
      </c>
    </row>
    <row r="140" spans="1:65" s="291" customFormat="1" ht="49.15" customHeight="1" x14ac:dyDescent="0.2">
      <c r="A140" s="702"/>
      <c r="B140" s="703"/>
      <c r="C140" s="751" t="s">
        <v>3768</v>
      </c>
      <c r="D140" s="751" t="s">
        <v>516</v>
      </c>
      <c r="E140" s="752" t="s">
        <v>2870</v>
      </c>
      <c r="F140" s="753" t="s">
        <v>5156</v>
      </c>
      <c r="G140" s="754" t="s">
        <v>2819</v>
      </c>
      <c r="H140" s="755">
        <v>3</v>
      </c>
      <c r="I140" s="560"/>
      <c r="J140" s="778">
        <f t="shared" si="0"/>
        <v>0</v>
      </c>
      <c r="K140" s="535" t="s">
        <v>771</v>
      </c>
      <c r="L140" s="292"/>
      <c r="M140" s="561" t="s">
        <v>771</v>
      </c>
      <c r="N140" s="358" t="s">
        <v>2877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2222</v>
      </c>
      <c r="AT140" s="361" t="s">
        <v>516</v>
      </c>
      <c r="AU140" s="361" t="s">
        <v>47</v>
      </c>
      <c r="AY140" s="284" t="s">
        <v>2874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4894</v>
      </c>
    </row>
    <row r="141" spans="1:65" s="343" customFormat="1" ht="22.9" customHeight="1" x14ac:dyDescent="0.2">
      <c r="A141" s="746"/>
      <c r="B141" s="747"/>
      <c r="C141" s="746"/>
      <c r="D141" s="748" t="s">
        <v>514</v>
      </c>
      <c r="E141" s="750" t="s">
        <v>527</v>
      </c>
      <c r="F141" s="750" t="s">
        <v>528</v>
      </c>
      <c r="G141" s="746"/>
      <c r="H141" s="746"/>
      <c r="I141" s="468"/>
      <c r="J141" s="777">
        <f>BK141</f>
        <v>0</v>
      </c>
      <c r="L141" s="344"/>
      <c r="M141" s="348"/>
      <c r="P141" s="349">
        <f>SUM(P142:P164)</f>
        <v>0</v>
      </c>
      <c r="R141" s="349">
        <f>SUM(R142:R164)</f>
        <v>7.9446630000000003</v>
      </c>
      <c r="T141" s="349">
        <f>SUM(T142:T164)</f>
        <v>0</v>
      </c>
      <c r="U141" s="380"/>
      <c r="AR141" s="345" t="s">
        <v>45</v>
      </c>
      <c r="AT141" s="351" t="s">
        <v>514</v>
      </c>
      <c r="AU141" s="351" t="s">
        <v>45</v>
      </c>
      <c r="AY141" s="345" t="s">
        <v>2874</v>
      </c>
      <c r="BK141" s="352">
        <f>SUM(BK142:BK164)</f>
        <v>0</v>
      </c>
    </row>
    <row r="142" spans="1:65" s="291" customFormat="1" ht="33" customHeight="1" x14ac:dyDescent="0.2">
      <c r="A142" s="702"/>
      <c r="B142" s="703"/>
      <c r="C142" s="751" t="s">
        <v>4158</v>
      </c>
      <c r="D142" s="751" t="s">
        <v>516</v>
      </c>
      <c r="E142" s="752" t="s">
        <v>2831</v>
      </c>
      <c r="F142" s="753" t="s">
        <v>2832</v>
      </c>
      <c r="G142" s="754" t="s">
        <v>223</v>
      </c>
      <c r="H142" s="755">
        <v>91</v>
      </c>
      <c r="I142" s="560"/>
      <c r="J142" s="778">
        <f>ROUND(I142*H142,2)</f>
        <v>0</v>
      </c>
      <c r="K142" s="535" t="s">
        <v>619</v>
      </c>
      <c r="L142" s="292"/>
      <c r="M142" s="561" t="s">
        <v>771</v>
      </c>
      <c r="N142" s="358" t="s">
        <v>2877</v>
      </c>
      <c r="P142" s="359">
        <f>O142*H142</f>
        <v>0</v>
      </c>
      <c r="Q142" s="359">
        <v>1.0000000000000001E-5</v>
      </c>
      <c r="R142" s="359">
        <f>Q142*H142</f>
        <v>9.1000000000000011E-4</v>
      </c>
      <c r="S142" s="359">
        <v>0</v>
      </c>
      <c r="T142" s="359">
        <f>S142*H142</f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2874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4848</v>
      </c>
    </row>
    <row r="143" spans="1:65" s="291" customFormat="1" ht="16.5" customHeight="1" x14ac:dyDescent="0.2">
      <c r="A143" s="702"/>
      <c r="B143" s="703"/>
      <c r="C143" s="756" t="s">
        <v>3897</v>
      </c>
      <c r="D143" s="756" t="s">
        <v>550</v>
      </c>
      <c r="E143" s="757" t="s">
        <v>4849</v>
      </c>
      <c r="F143" s="758" t="s">
        <v>4850</v>
      </c>
      <c r="G143" s="759" t="s">
        <v>223</v>
      </c>
      <c r="H143" s="760">
        <v>93.73</v>
      </c>
      <c r="I143" s="563"/>
      <c r="J143" s="779">
        <f>ROUND(I143*H143,2)</f>
        <v>0</v>
      </c>
      <c r="K143" s="540" t="s">
        <v>771</v>
      </c>
      <c r="L143" s="366"/>
      <c r="M143" s="564" t="s">
        <v>771</v>
      </c>
      <c r="N143" s="368" t="s">
        <v>2877</v>
      </c>
      <c r="P143" s="359">
        <f>O143*H143</f>
        <v>0</v>
      </c>
      <c r="Q143" s="359">
        <v>1.4E-3</v>
      </c>
      <c r="R143" s="359">
        <f>Q143*H143</f>
        <v>0.13122200000000001</v>
      </c>
      <c r="S143" s="359">
        <v>0</v>
      </c>
      <c r="T143" s="359">
        <f>S143*H143</f>
        <v>0</v>
      </c>
      <c r="U143" s="382" t="s">
        <v>771</v>
      </c>
      <c r="AR143" s="361" t="s">
        <v>527</v>
      </c>
      <c r="AT143" s="361" t="s">
        <v>550</v>
      </c>
      <c r="AU143" s="361" t="s">
        <v>47</v>
      </c>
      <c r="AY143" s="284" t="s">
        <v>2874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4851</v>
      </c>
    </row>
    <row r="144" spans="1:65" s="388" customFormat="1" ht="11.25" x14ac:dyDescent="0.2">
      <c r="A144" s="761"/>
      <c r="B144" s="762"/>
      <c r="C144" s="761"/>
      <c r="D144" s="763" t="s">
        <v>147</v>
      </c>
      <c r="E144" s="761"/>
      <c r="F144" s="764" t="s">
        <v>5157</v>
      </c>
      <c r="G144" s="761"/>
      <c r="H144" s="765">
        <v>93.73</v>
      </c>
      <c r="I144" s="515"/>
      <c r="J144" s="761"/>
      <c r="L144" s="389"/>
      <c r="M144" s="390"/>
      <c r="U144" s="391"/>
      <c r="AT144" s="392" t="s">
        <v>147</v>
      </c>
      <c r="AU144" s="392" t="s">
        <v>47</v>
      </c>
      <c r="AV144" s="388" t="s">
        <v>47</v>
      </c>
      <c r="AW144" s="388" t="s">
        <v>3654</v>
      </c>
      <c r="AX144" s="388" t="s">
        <v>45</v>
      </c>
      <c r="AY144" s="392" t="s">
        <v>2874</v>
      </c>
    </row>
    <row r="145" spans="1:65" s="291" customFormat="1" ht="33" customHeight="1" x14ac:dyDescent="0.2">
      <c r="A145" s="702"/>
      <c r="B145" s="703"/>
      <c r="C145" s="751" t="s">
        <v>2918</v>
      </c>
      <c r="D145" s="751" t="s">
        <v>516</v>
      </c>
      <c r="E145" s="752" t="s">
        <v>2833</v>
      </c>
      <c r="F145" s="753" t="s">
        <v>2834</v>
      </c>
      <c r="G145" s="754" t="s">
        <v>223</v>
      </c>
      <c r="H145" s="755">
        <v>390</v>
      </c>
      <c r="I145" s="560"/>
      <c r="J145" s="778">
        <f>ROUND(I145*H145,2)</f>
        <v>0</v>
      </c>
      <c r="K145" s="535" t="s">
        <v>619</v>
      </c>
      <c r="L145" s="292"/>
      <c r="M145" s="561" t="s">
        <v>771</v>
      </c>
      <c r="N145" s="358" t="s">
        <v>2877</v>
      </c>
      <c r="P145" s="359">
        <f>O145*H145</f>
        <v>0</v>
      </c>
      <c r="Q145" s="359">
        <v>1.0000000000000001E-5</v>
      </c>
      <c r="R145" s="359">
        <f>Q145*H145</f>
        <v>3.9000000000000003E-3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2874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4852</v>
      </c>
    </row>
    <row r="146" spans="1:65" s="291" customFormat="1" ht="16.5" customHeight="1" x14ac:dyDescent="0.2">
      <c r="A146" s="702"/>
      <c r="B146" s="703"/>
      <c r="C146" s="756" t="s">
        <v>3895</v>
      </c>
      <c r="D146" s="756" t="s">
        <v>550</v>
      </c>
      <c r="E146" s="757" t="s">
        <v>4853</v>
      </c>
      <c r="F146" s="758" t="s">
        <v>4854</v>
      </c>
      <c r="G146" s="759" t="s">
        <v>223</v>
      </c>
      <c r="H146" s="760">
        <v>401.7</v>
      </c>
      <c r="I146" s="563"/>
      <c r="J146" s="779">
        <f>ROUND(I146*H146,2)</f>
        <v>0</v>
      </c>
      <c r="K146" s="540" t="s">
        <v>771</v>
      </c>
      <c r="L146" s="366"/>
      <c r="M146" s="564" t="s">
        <v>771</v>
      </c>
      <c r="N146" s="368" t="s">
        <v>2877</v>
      </c>
      <c r="P146" s="359">
        <f>O146*H146</f>
        <v>0</v>
      </c>
      <c r="Q146" s="359">
        <v>1.5399999999999999E-3</v>
      </c>
      <c r="R146" s="359">
        <f>Q146*H146</f>
        <v>0.618618</v>
      </c>
      <c r="S146" s="359">
        <v>0</v>
      </c>
      <c r="T146" s="359">
        <f>S146*H146</f>
        <v>0</v>
      </c>
      <c r="U146" s="382" t="s">
        <v>771</v>
      </c>
      <c r="AR146" s="361" t="s">
        <v>527</v>
      </c>
      <c r="AT146" s="361" t="s">
        <v>550</v>
      </c>
      <c r="AU146" s="361" t="s">
        <v>47</v>
      </c>
      <c r="AY146" s="284" t="s">
        <v>2874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4855</v>
      </c>
    </row>
    <row r="147" spans="1:65" s="388" customFormat="1" ht="11.25" x14ac:dyDescent="0.2">
      <c r="A147" s="761"/>
      <c r="B147" s="762"/>
      <c r="C147" s="761"/>
      <c r="D147" s="763" t="s">
        <v>147</v>
      </c>
      <c r="E147" s="761"/>
      <c r="F147" s="764" t="s">
        <v>4856</v>
      </c>
      <c r="G147" s="761"/>
      <c r="H147" s="765">
        <v>401.7</v>
      </c>
      <c r="I147" s="515"/>
      <c r="J147" s="761"/>
      <c r="L147" s="389"/>
      <c r="M147" s="390"/>
      <c r="U147" s="391"/>
      <c r="AT147" s="392" t="s">
        <v>147</v>
      </c>
      <c r="AU147" s="392" t="s">
        <v>47</v>
      </c>
      <c r="AV147" s="388" t="s">
        <v>47</v>
      </c>
      <c r="AW147" s="388" t="s">
        <v>3654</v>
      </c>
      <c r="AX147" s="388" t="s">
        <v>45</v>
      </c>
      <c r="AY147" s="392" t="s">
        <v>2874</v>
      </c>
    </row>
    <row r="148" spans="1:65" s="291" customFormat="1" ht="33" customHeight="1" x14ac:dyDescent="0.2">
      <c r="A148" s="702"/>
      <c r="B148" s="703"/>
      <c r="C148" s="751" t="s">
        <v>2218</v>
      </c>
      <c r="D148" s="751" t="s">
        <v>516</v>
      </c>
      <c r="E148" s="752" t="s">
        <v>2835</v>
      </c>
      <c r="F148" s="753" t="s">
        <v>2836</v>
      </c>
      <c r="G148" s="754" t="s">
        <v>223</v>
      </c>
      <c r="H148" s="755">
        <v>360</v>
      </c>
      <c r="I148" s="560"/>
      <c r="J148" s="778">
        <f>ROUND(I148*H148,2)</f>
        <v>0</v>
      </c>
      <c r="K148" s="535" t="s">
        <v>619</v>
      </c>
      <c r="L148" s="292"/>
      <c r="M148" s="561" t="s">
        <v>771</v>
      </c>
      <c r="N148" s="358" t="s">
        <v>2877</v>
      </c>
      <c r="P148" s="359">
        <f>O148*H148</f>
        <v>0</v>
      </c>
      <c r="Q148" s="359">
        <v>1.0000000000000001E-5</v>
      </c>
      <c r="R148" s="359">
        <f>Q148*H148</f>
        <v>3.6000000000000003E-3</v>
      </c>
      <c r="S148" s="359">
        <v>0</v>
      </c>
      <c r="T148" s="359">
        <f>S148*H148</f>
        <v>0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4857</v>
      </c>
    </row>
    <row r="149" spans="1:65" s="291" customFormat="1" ht="16.5" customHeight="1" x14ac:dyDescent="0.2">
      <c r="A149" s="702"/>
      <c r="B149" s="703"/>
      <c r="C149" s="756" t="s">
        <v>2219</v>
      </c>
      <c r="D149" s="756" t="s">
        <v>550</v>
      </c>
      <c r="E149" s="757" t="s">
        <v>2837</v>
      </c>
      <c r="F149" s="758" t="s">
        <v>2838</v>
      </c>
      <c r="G149" s="759" t="s">
        <v>223</v>
      </c>
      <c r="H149" s="760">
        <v>370.8</v>
      </c>
      <c r="I149" s="563"/>
      <c r="J149" s="779">
        <f>ROUND(I149*H149,2)</f>
        <v>0</v>
      </c>
      <c r="K149" s="540" t="s">
        <v>619</v>
      </c>
      <c r="L149" s="366"/>
      <c r="M149" s="564" t="s">
        <v>771</v>
      </c>
      <c r="N149" s="368" t="s">
        <v>2877</v>
      </c>
      <c r="P149" s="359">
        <f>O149*H149</f>
        <v>0</v>
      </c>
      <c r="Q149" s="359">
        <v>2.6700000000000001E-3</v>
      </c>
      <c r="R149" s="359">
        <f>Q149*H149</f>
        <v>0.99003600000000003</v>
      </c>
      <c r="S149" s="359">
        <v>0</v>
      </c>
      <c r="T149" s="359">
        <f>S149*H149</f>
        <v>0</v>
      </c>
      <c r="U149" s="382" t="s">
        <v>771</v>
      </c>
      <c r="AR149" s="361" t="s">
        <v>527</v>
      </c>
      <c r="AT149" s="361" t="s">
        <v>550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4858</v>
      </c>
    </row>
    <row r="150" spans="1:65" s="388" customFormat="1" ht="11.25" x14ac:dyDescent="0.2">
      <c r="A150" s="761"/>
      <c r="B150" s="762"/>
      <c r="C150" s="761"/>
      <c r="D150" s="763" t="s">
        <v>147</v>
      </c>
      <c r="E150" s="761"/>
      <c r="F150" s="764" t="s">
        <v>4859</v>
      </c>
      <c r="G150" s="761"/>
      <c r="H150" s="765">
        <v>370.8</v>
      </c>
      <c r="I150" s="515"/>
      <c r="J150" s="761"/>
      <c r="L150" s="389"/>
      <c r="M150" s="390"/>
      <c r="U150" s="391"/>
      <c r="AT150" s="392" t="s">
        <v>147</v>
      </c>
      <c r="AU150" s="392" t="s">
        <v>47</v>
      </c>
      <c r="AV150" s="388" t="s">
        <v>47</v>
      </c>
      <c r="AW150" s="388" t="s">
        <v>3654</v>
      </c>
      <c r="AX150" s="388" t="s">
        <v>45</v>
      </c>
      <c r="AY150" s="392" t="s">
        <v>2874</v>
      </c>
    </row>
    <row r="151" spans="1:65" s="291" customFormat="1" ht="33" customHeight="1" x14ac:dyDescent="0.2">
      <c r="A151" s="702"/>
      <c r="B151" s="703"/>
      <c r="C151" s="751" t="s">
        <v>3888</v>
      </c>
      <c r="D151" s="751" t="s">
        <v>516</v>
      </c>
      <c r="E151" s="752" t="s">
        <v>2839</v>
      </c>
      <c r="F151" s="753" t="s">
        <v>2840</v>
      </c>
      <c r="G151" s="754" t="s">
        <v>223</v>
      </c>
      <c r="H151" s="755">
        <v>120</v>
      </c>
      <c r="I151" s="560"/>
      <c r="J151" s="778">
        <f>ROUND(I151*H151,2)</f>
        <v>0</v>
      </c>
      <c r="K151" s="535" t="s">
        <v>619</v>
      </c>
      <c r="L151" s="292"/>
      <c r="M151" s="561" t="s">
        <v>771</v>
      </c>
      <c r="N151" s="358" t="s">
        <v>2877</v>
      </c>
      <c r="P151" s="359">
        <f>O151*H151</f>
        <v>0</v>
      </c>
      <c r="Q151" s="359">
        <v>1.0000000000000001E-5</v>
      </c>
      <c r="R151" s="359">
        <f>Q151*H151</f>
        <v>1.2000000000000001E-3</v>
      </c>
      <c r="S151" s="359">
        <v>0</v>
      </c>
      <c r="T151" s="359">
        <f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2874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51</v>
      </c>
      <c r="BM151" s="361" t="s">
        <v>4860</v>
      </c>
    </row>
    <row r="152" spans="1:65" s="291" customFormat="1" ht="16.5" customHeight="1" x14ac:dyDescent="0.2">
      <c r="A152" s="702"/>
      <c r="B152" s="703"/>
      <c r="C152" s="756" t="s">
        <v>3891</v>
      </c>
      <c r="D152" s="756" t="s">
        <v>550</v>
      </c>
      <c r="E152" s="757" t="s">
        <v>2841</v>
      </c>
      <c r="F152" s="758" t="s">
        <v>2842</v>
      </c>
      <c r="G152" s="759" t="s">
        <v>223</v>
      </c>
      <c r="H152" s="760">
        <v>123.6</v>
      </c>
      <c r="I152" s="563"/>
      <c r="J152" s="779">
        <f>ROUND(I152*H152,2)</f>
        <v>0</v>
      </c>
      <c r="K152" s="540" t="s">
        <v>619</v>
      </c>
      <c r="L152" s="366"/>
      <c r="M152" s="564" t="s">
        <v>771</v>
      </c>
      <c r="N152" s="368" t="s">
        <v>2877</v>
      </c>
      <c r="P152" s="359">
        <f>O152*H152</f>
        <v>0</v>
      </c>
      <c r="Q152" s="359">
        <v>4.2599999999999999E-3</v>
      </c>
      <c r="R152" s="359">
        <f>Q152*H152</f>
        <v>0.526536</v>
      </c>
      <c r="S152" s="359">
        <v>0</v>
      </c>
      <c r="T152" s="359">
        <f>S152*H152</f>
        <v>0</v>
      </c>
      <c r="U152" s="382" t="s">
        <v>771</v>
      </c>
      <c r="AR152" s="361" t="s">
        <v>527</v>
      </c>
      <c r="AT152" s="361" t="s">
        <v>550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51</v>
      </c>
      <c r="BM152" s="361" t="s">
        <v>4861</v>
      </c>
    </row>
    <row r="153" spans="1:65" s="388" customFormat="1" ht="11.25" x14ac:dyDescent="0.2">
      <c r="A153" s="761"/>
      <c r="B153" s="762"/>
      <c r="C153" s="761"/>
      <c r="D153" s="763" t="s">
        <v>147</v>
      </c>
      <c r="E153" s="761"/>
      <c r="F153" s="764" t="s">
        <v>4862</v>
      </c>
      <c r="G153" s="761"/>
      <c r="H153" s="765">
        <v>123.6</v>
      </c>
      <c r="I153" s="515"/>
      <c r="J153" s="761"/>
      <c r="L153" s="389"/>
      <c r="M153" s="390"/>
      <c r="U153" s="391"/>
      <c r="AT153" s="392" t="s">
        <v>147</v>
      </c>
      <c r="AU153" s="392" t="s">
        <v>47</v>
      </c>
      <c r="AV153" s="388" t="s">
        <v>47</v>
      </c>
      <c r="AW153" s="388" t="s">
        <v>3654</v>
      </c>
      <c r="AX153" s="388" t="s">
        <v>45</v>
      </c>
      <c r="AY153" s="392" t="s">
        <v>2874</v>
      </c>
    </row>
    <row r="154" spans="1:65" s="291" customFormat="1" ht="33" customHeight="1" x14ac:dyDescent="0.2">
      <c r="A154" s="702"/>
      <c r="B154" s="703"/>
      <c r="C154" s="751" t="s">
        <v>3885</v>
      </c>
      <c r="D154" s="751" t="s">
        <v>516</v>
      </c>
      <c r="E154" s="752" t="s">
        <v>2843</v>
      </c>
      <c r="F154" s="753" t="s">
        <v>2844</v>
      </c>
      <c r="G154" s="754" t="s">
        <v>223</v>
      </c>
      <c r="H154" s="755">
        <v>7</v>
      </c>
      <c r="I154" s="560"/>
      <c r="J154" s="778">
        <f>ROUND(I154*H154,2)</f>
        <v>0</v>
      </c>
      <c r="K154" s="535" t="s">
        <v>619</v>
      </c>
      <c r="L154" s="292"/>
      <c r="M154" s="561" t="s">
        <v>771</v>
      </c>
      <c r="N154" s="358" t="s">
        <v>2877</v>
      </c>
      <c r="P154" s="359">
        <f>O154*H154</f>
        <v>0</v>
      </c>
      <c r="Q154" s="359">
        <v>2.0000000000000002E-5</v>
      </c>
      <c r="R154" s="359">
        <f>Q154*H154</f>
        <v>1.4000000000000001E-4</v>
      </c>
      <c r="S154" s="359">
        <v>0</v>
      </c>
      <c r="T154" s="359">
        <f>S154*H154</f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2874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51</v>
      </c>
      <c r="BM154" s="361" t="s">
        <v>4863</v>
      </c>
    </row>
    <row r="155" spans="1:65" s="291" customFormat="1" ht="16.5" customHeight="1" x14ac:dyDescent="0.2">
      <c r="A155" s="702"/>
      <c r="B155" s="703"/>
      <c r="C155" s="756" t="s">
        <v>3964</v>
      </c>
      <c r="D155" s="756" t="s">
        <v>550</v>
      </c>
      <c r="E155" s="757" t="s">
        <v>2845</v>
      </c>
      <c r="F155" s="758" t="s">
        <v>2846</v>
      </c>
      <c r="G155" s="759" t="s">
        <v>223</v>
      </c>
      <c r="H155" s="760">
        <v>7.21</v>
      </c>
      <c r="I155" s="563"/>
      <c r="J155" s="779">
        <f>ROUND(I155*H155,2)</f>
        <v>0</v>
      </c>
      <c r="K155" s="540" t="s">
        <v>619</v>
      </c>
      <c r="L155" s="366"/>
      <c r="M155" s="564" t="s">
        <v>771</v>
      </c>
      <c r="N155" s="368" t="s">
        <v>2877</v>
      </c>
      <c r="P155" s="359">
        <f>O155*H155</f>
        <v>0</v>
      </c>
      <c r="Q155" s="359">
        <v>8.0999999999999996E-3</v>
      </c>
      <c r="R155" s="359">
        <f>Q155*H155</f>
        <v>5.8400999999999995E-2</v>
      </c>
      <c r="S155" s="359">
        <v>0</v>
      </c>
      <c r="T155" s="359">
        <f>S155*H155</f>
        <v>0</v>
      </c>
      <c r="U155" s="382" t="s">
        <v>771</v>
      </c>
      <c r="AR155" s="361" t="s">
        <v>527</v>
      </c>
      <c r="AT155" s="361" t="s">
        <v>550</v>
      </c>
      <c r="AU155" s="361" t="s">
        <v>47</v>
      </c>
      <c r="AY155" s="284" t="s">
        <v>2874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51</v>
      </c>
      <c r="BM155" s="361" t="s">
        <v>4864</v>
      </c>
    </row>
    <row r="156" spans="1:65" s="388" customFormat="1" ht="11.25" x14ac:dyDescent="0.2">
      <c r="A156" s="761"/>
      <c r="B156" s="762"/>
      <c r="C156" s="761"/>
      <c r="D156" s="763" t="s">
        <v>147</v>
      </c>
      <c r="E156" s="761"/>
      <c r="F156" s="764" t="s">
        <v>4865</v>
      </c>
      <c r="G156" s="761"/>
      <c r="H156" s="765">
        <v>7.21</v>
      </c>
      <c r="I156" s="515"/>
      <c r="J156" s="761"/>
      <c r="L156" s="389"/>
      <c r="M156" s="390"/>
      <c r="U156" s="391"/>
      <c r="AT156" s="392" t="s">
        <v>147</v>
      </c>
      <c r="AU156" s="392" t="s">
        <v>47</v>
      </c>
      <c r="AV156" s="388" t="s">
        <v>47</v>
      </c>
      <c r="AW156" s="388" t="s">
        <v>3654</v>
      </c>
      <c r="AX156" s="388" t="s">
        <v>45</v>
      </c>
      <c r="AY156" s="392" t="s">
        <v>2874</v>
      </c>
    </row>
    <row r="157" spans="1:65" s="291" customFormat="1" ht="33" customHeight="1" x14ac:dyDescent="0.2">
      <c r="A157" s="702"/>
      <c r="B157" s="703"/>
      <c r="C157" s="751" t="s">
        <v>3795</v>
      </c>
      <c r="D157" s="751" t="s">
        <v>516</v>
      </c>
      <c r="E157" s="752" t="s">
        <v>4866</v>
      </c>
      <c r="F157" s="753" t="s">
        <v>4867</v>
      </c>
      <c r="G157" s="754" t="s">
        <v>223</v>
      </c>
      <c r="H157" s="755">
        <v>58</v>
      </c>
      <c r="I157" s="560"/>
      <c r="J157" s="778">
        <f t="shared" ref="J157:J164" si="10">ROUND(I157*H157,2)</f>
        <v>0</v>
      </c>
      <c r="K157" s="535" t="s">
        <v>619</v>
      </c>
      <c r="L157" s="292"/>
      <c r="M157" s="561" t="s">
        <v>771</v>
      </c>
      <c r="N157" s="358" t="s">
        <v>2877</v>
      </c>
      <c r="P157" s="359">
        <f t="shared" ref="P157:P164" si="11">O157*H157</f>
        <v>0</v>
      </c>
      <c r="Q157" s="359">
        <v>2.0000000000000002E-5</v>
      </c>
      <c r="R157" s="359">
        <f t="shared" ref="R157:R164" si="12">Q157*H157</f>
        <v>1.16E-3</v>
      </c>
      <c r="S157" s="359">
        <v>0</v>
      </c>
      <c r="T157" s="359">
        <f t="shared" ref="T157:T164" si="13">S157*H157</f>
        <v>0</v>
      </c>
      <c r="U157" s="382" t="s">
        <v>771</v>
      </c>
      <c r="AR157" s="361" t="s">
        <v>51</v>
      </c>
      <c r="AT157" s="361" t="s">
        <v>516</v>
      </c>
      <c r="AU157" s="361" t="s">
        <v>47</v>
      </c>
      <c r="AY157" s="284" t="s">
        <v>2874</v>
      </c>
      <c r="BE157" s="362">
        <f t="shared" ref="BE157:BE164" si="14">IF(N157="základní",J157,0)</f>
        <v>0</v>
      </c>
      <c r="BF157" s="362">
        <f t="shared" ref="BF157:BF164" si="15">IF(N157="snížená",J157,0)</f>
        <v>0</v>
      </c>
      <c r="BG157" s="362">
        <f t="shared" ref="BG157:BG164" si="16">IF(N157="zákl. přenesená",J157,0)</f>
        <v>0</v>
      </c>
      <c r="BH157" s="362">
        <f t="shared" ref="BH157:BH164" si="17">IF(N157="sníž. přenesená",J157,0)</f>
        <v>0</v>
      </c>
      <c r="BI157" s="362">
        <f t="shared" ref="BI157:BI164" si="18">IF(N157="nulová",J157,0)</f>
        <v>0</v>
      </c>
      <c r="BJ157" s="284" t="s">
        <v>45</v>
      </c>
      <c r="BK157" s="362">
        <f t="shared" ref="BK157:BK164" si="19">ROUND(I157*H157,2)</f>
        <v>0</v>
      </c>
      <c r="BL157" s="284" t="s">
        <v>51</v>
      </c>
      <c r="BM157" s="361" t="s">
        <v>4868</v>
      </c>
    </row>
    <row r="158" spans="1:65" s="291" customFormat="1" ht="16.5" customHeight="1" x14ac:dyDescent="0.2">
      <c r="A158" s="702"/>
      <c r="B158" s="703"/>
      <c r="C158" s="756" t="s">
        <v>3792</v>
      </c>
      <c r="D158" s="756" t="s">
        <v>550</v>
      </c>
      <c r="E158" s="757" t="s">
        <v>4869</v>
      </c>
      <c r="F158" s="758" t="s">
        <v>4870</v>
      </c>
      <c r="G158" s="759" t="s">
        <v>223</v>
      </c>
      <c r="H158" s="760">
        <v>59.8</v>
      </c>
      <c r="I158" s="563"/>
      <c r="J158" s="779">
        <f t="shared" si="10"/>
        <v>0</v>
      </c>
      <c r="K158" s="540" t="s">
        <v>619</v>
      </c>
      <c r="L158" s="366"/>
      <c r="M158" s="564" t="s">
        <v>771</v>
      </c>
      <c r="N158" s="368" t="s">
        <v>2877</v>
      </c>
      <c r="P158" s="359">
        <f t="shared" si="11"/>
        <v>0</v>
      </c>
      <c r="Q158" s="359">
        <v>1.3100000000000001E-2</v>
      </c>
      <c r="R158" s="359">
        <f t="shared" si="12"/>
        <v>0.78337999999999997</v>
      </c>
      <c r="S158" s="359">
        <v>0</v>
      </c>
      <c r="T158" s="359">
        <f t="shared" si="13"/>
        <v>0</v>
      </c>
      <c r="U158" s="382" t="s">
        <v>771</v>
      </c>
      <c r="AR158" s="361" t="s">
        <v>527</v>
      </c>
      <c r="AT158" s="361" t="s">
        <v>550</v>
      </c>
      <c r="AU158" s="361" t="s">
        <v>47</v>
      </c>
      <c r="AY158" s="284" t="s">
        <v>2874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51</v>
      </c>
      <c r="BM158" s="361" t="s">
        <v>4871</v>
      </c>
    </row>
    <row r="159" spans="1:65" s="291" customFormat="1" ht="16.5" customHeight="1" x14ac:dyDescent="0.2">
      <c r="A159" s="702"/>
      <c r="B159" s="703"/>
      <c r="C159" s="751" t="s">
        <v>3969</v>
      </c>
      <c r="D159" s="751" t="s">
        <v>516</v>
      </c>
      <c r="E159" s="752" t="s">
        <v>529</v>
      </c>
      <c r="F159" s="753" t="s">
        <v>1652</v>
      </c>
      <c r="G159" s="754" t="s">
        <v>223</v>
      </c>
      <c r="H159" s="755">
        <v>560</v>
      </c>
      <c r="I159" s="560"/>
      <c r="J159" s="778">
        <f t="shared" si="10"/>
        <v>0</v>
      </c>
      <c r="K159" s="535" t="s">
        <v>519</v>
      </c>
      <c r="L159" s="292"/>
      <c r="M159" s="561" t="s">
        <v>771</v>
      </c>
      <c r="N159" s="358" t="s">
        <v>2877</v>
      </c>
      <c r="P159" s="359">
        <f t="shared" si="11"/>
        <v>0</v>
      </c>
      <c r="Q159" s="359">
        <v>0</v>
      </c>
      <c r="R159" s="359">
        <f t="shared" si="12"/>
        <v>0</v>
      </c>
      <c r="S159" s="359">
        <v>0</v>
      </c>
      <c r="T159" s="359">
        <f t="shared" si="13"/>
        <v>0</v>
      </c>
      <c r="U159" s="382" t="s">
        <v>771</v>
      </c>
      <c r="AR159" s="361" t="s">
        <v>51</v>
      </c>
      <c r="AT159" s="361" t="s">
        <v>516</v>
      </c>
      <c r="AU159" s="361" t="s">
        <v>47</v>
      </c>
      <c r="AY159" s="284" t="s">
        <v>2874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51</v>
      </c>
      <c r="BM159" s="361" t="s">
        <v>4872</v>
      </c>
    </row>
    <row r="160" spans="1:65" s="291" customFormat="1" ht="33" customHeight="1" x14ac:dyDescent="0.2">
      <c r="A160" s="702"/>
      <c r="B160" s="703"/>
      <c r="C160" s="751" t="s">
        <v>2225</v>
      </c>
      <c r="D160" s="751" t="s">
        <v>516</v>
      </c>
      <c r="E160" s="752" t="s">
        <v>2847</v>
      </c>
      <c r="F160" s="753" t="s">
        <v>2848</v>
      </c>
      <c r="G160" s="754" t="s">
        <v>99</v>
      </c>
      <c r="H160" s="755">
        <v>7</v>
      </c>
      <c r="I160" s="560"/>
      <c r="J160" s="778">
        <f t="shared" si="10"/>
        <v>0</v>
      </c>
      <c r="K160" s="535" t="s">
        <v>619</v>
      </c>
      <c r="L160" s="292"/>
      <c r="M160" s="561" t="s">
        <v>771</v>
      </c>
      <c r="N160" s="358" t="s">
        <v>2877</v>
      </c>
      <c r="P160" s="359">
        <f t="shared" si="11"/>
        <v>0</v>
      </c>
      <c r="Q160" s="359">
        <v>1.541E-2</v>
      </c>
      <c r="R160" s="359">
        <f t="shared" si="12"/>
        <v>0.10786999999999999</v>
      </c>
      <c r="S160" s="359">
        <v>0</v>
      </c>
      <c r="T160" s="359">
        <f t="shared" si="13"/>
        <v>0</v>
      </c>
      <c r="U160" s="382" t="s">
        <v>771</v>
      </c>
      <c r="AR160" s="361" t="s">
        <v>51</v>
      </c>
      <c r="AT160" s="361" t="s">
        <v>516</v>
      </c>
      <c r="AU160" s="361" t="s">
        <v>47</v>
      </c>
      <c r="AY160" s="284" t="s">
        <v>2874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51</v>
      </c>
      <c r="BM160" s="361" t="s">
        <v>4873</v>
      </c>
    </row>
    <row r="161" spans="1:65" s="291" customFormat="1" ht="33" customHeight="1" x14ac:dyDescent="0.2">
      <c r="A161" s="702"/>
      <c r="B161" s="703"/>
      <c r="C161" s="751" t="s">
        <v>2226</v>
      </c>
      <c r="D161" s="751" t="s">
        <v>516</v>
      </c>
      <c r="E161" s="752" t="s">
        <v>2849</v>
      </c>
      <c r="F161" s="753" t="s">
        <v>2850</v>
      </c>
      <c r="G161" s="754" t="s">
        <v>99</v>
      </c>
      <c r="H161" s="755">
        <v>7</v>
      </c>
      <c r="I161" s="560"/>
      <c r="J161" s="778">
        <f t="shared" si="10"/>
        <v>0</v>
      </c>
      <c r="K161" s="535" t="s">
        <v>619</v>
      </c>
      <c r="L161" s="292"/>
      <c r="M161" s="561" t="s">
        <v>771</v>
      </c>
      <c r="N161" s="358" t="s">
        <v>2877</v>
      </c>
      <c r="P161" s="359">
        <f t="shared" si="11"/>
        <v>0</v>
      </c>
      <c r="Q161" s="359">
        <v>3.5349999999999999E-2</v>
      </c>
      <c r="R161" s="359">
        <f t="shared" si="12"/>
        <v>0.24745</v>
      </c>
      <c r="S161" s="359">
        <v>0</v>
      </c>
      <c r="T161" s="359">
        <f t="shared" si="13"/>
        <v>0</v>
      </c>
      <c r="U161" s="382" t="s">
        <v>771</v>
      </c>
      <c r="AR161" s="361" t="s">
        <v>51</v>
      </c>
      <c r="AT161" s="361" t="s">
        <v>516</v>
      </c>
      <c r="AU161" s="361" t="s">
        <v>47</v>
      </c>
      <c r="AY161" s="284" t="s">
        <v>2874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51</v>
      </c>
      <c r="BM161" s="361" t="s">
        <v>4874</v>
      </c>
    </row>
    <row r="162" spans="1:65" s="291" customFormat="1" ht="24.2" customHeight="1" x14ac:dyDescent="0.2">
      <c r="A162" s="702"/>
      <c r="B162" s="703"/>
      <c r="C162" s="751" t="s">
        <v>2227</v>
      </c>
      <c r="D162" s="751" t="s">
        <v>516</v>
      </c>
      <c r="E162" s="752" t="s">
        <v>2851</v>
      </c>
      <c r="F162" s="753" t="s">
        <v>2852</v>
      </c>
      <c r="G162" s="754" t="s">
        <v>99</v>
      </c>
      <c r="H162" s="755">
        <v>8</v>
      </c>
      <c r="I162" s="560"/>
      <c r="J162" s="778">
        <f t="shared" si="10"/>
        <v>0</v>
      </c>
      <c r="K162" s="535" t="s">
        <v>619</v>
      </c>
      <c r="L162" s="292"/>
      <c r="M162" s="561" t="s">
        <v>771</v>
      </c>
      <c r="N162" s="358" t="s">
        <v>2877</v>
      </c>
      <c r="P162" s="359">
        <f t="shared" si="11"/>
        <v>0</v>
      </c>
      <c r="Q162" s="359">
        <v>0.11337999999999999</v>
      </c>
      <c r="R162" s="359">
        <f t="shared" si="12"/>
        <v>0.90703999999999996</v>
      </c>
      <c r="S162" s="359">
        <v>0</v>
      </c>
      <c r="T162" s="359">
        <f t="shared" si="13"/>
        <v>0</v>
      </c>
      <c r="U162" s="382" t="s">
        <v>771</v>
      </c>
      <c r="AR162" s="361" t="s">
        <v>51</v>
      </c>
      <c r="AT162" s="361" t="s">
        <v>516</v>
      </c>
      <c r="AU162" s="361" t="s">
        <v>47</v>
      </c>
      <c r="AY162" s="284" t="s">
        <v>2874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4875</v>
      </c>
    </row>
    <row r="163" spans="1:65" s="291" customFormat="1" ht="24.2" customHeight="1" x14ac:dyDescent="0.2">
      <c r="A163" s="702"/>
      <c r="B163" s="703"/>
      <c r="C163" s="751" t="s">
        <v>2950</v>
      </c>
      <c r="D163" s="751" t="s">
        <v>516</v>
      </c>
      <c r="E163" s="752" t="s">
        <v>2853</v>
      </c>
      <c r="F163" s="753" t="s">
        <v>2854</v>
      </c>
      <c r="G163" s="754" t="s">
        <v>99</v>
      </c>
      <c r="H163" s="755">
        <v>8</v>
      </c>
      <c r="I163" s="560"/>
      <c r="J163" s="778">
        <f t="shared" si="10"/>
        <v>0</v>
      </c>
      <c r="K163" s="535" t="s">
        <v>619</v>
      </c>
      <c r="L163" s="292"/>
      <c r="M163" s="561" t="s">
        <v>771</v>
      </c>
      <c r="N163" s="358" t="s">
        <v>2877</v>
      </c>
      <c r="P163" s="359">
        <f t="shared" si="11"/>
        <v>0</v>
      </c>
      <c r="Q163" s="359">
        <v>2.4240000000000001E-2</v>
      </c>
      <c r="R163" s="359">
        <f t="shared" si="12"/>
        <v>0.19392000000000001</v>
      </c>
      <c r="S163" s="359">
        <v>0</v>
      </c>
      <c r="T163" s="359">
        <f t="shared" si="13"/>
        <v>0</v>
      </c>
      <c r="U163" s="382" t="s">
        <v>771</v>
      </c>
      <c r="AR163" s="361" t="s">
        <v>51</v>
      </c>
      <c r="AT163" s="361" t="s">
        <v>516</v>
      </c>
      <c r="AU163" s="361" t="s">
        <v>47</v>
      </c>
      <c r="AY163" s="284" t="s">
        <v>2874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51</v>
      </c>
      <c r="BM163" s="361" t="s">
        <v>4876</v>
      </c>
    </row>
    <row r="164" spans="1:65" s="291" customFormat="1" ht="33" customHeight="1" x14ac:dyDescent="0.2">
      <c r="A164" s="702"/>
      <c r="B164" s="703"/>
      <c r="C164" s="751" t="s">
        <v>3952</v>
      </c>
      <c r="D164" s="751" t="s">
        <v>516</v>
      </c>
      <c r="E164" s="752" t="s">
        <v>2855</v>
      </c>
      <c r="F164" s="753" t="s">
        <v>2856</v>
      </c>
      <c r="G164" s="754" t="s">
        <v>99</v>
      </c>
      <c r="H164" s="755">
        <v>8</v>
      </c>
      <c r="I164" s="560"/>
      <c r="J164" s="778">
        <f t="shared" si="10"/>
        <v>0</v>
      </c>
      <c r="K164" s="535" t="s">
        <v>619</v>
      </c>
      <c r="L164" s="292"/>
      <c r="M164" s="561" t="s">
        <v>771</v>
      </c>
      <c r="N164" s="358" t="s">
        <v>2877</v>
      </c>
      <c r="P164" s="359">
        <f t="shared" si="11"/>
        <v>0</v>
      </c>
      <c r="Q164" s="359">
        <v>0.42115999999999998</v>
      </c>
      <c r="R164" s="359">
        <f t="shared" si="12"/>
        <v>3.3692799999999998</v>
      </c>
      <c r="S164" s="359">
        <v>0</v>
      </c>
      <c r="T164" s="359">
        <f t="shared" si="13"/>
        <v>0</v>
      </c>
      <c r="U164" s="382" t="s">
        <v>771</v>
      </c>
      <c r="AR164" s="361" t="s">
        <v>51</v>
      </c>
      <c r="AT164" s="361" t="s">
        <v>516</v>
      </c>
      <c r="AU164" s="361" t="s">
        <v>47</v>
      </c>
      <c r="AY164" s="284" t="s">
        <v>2874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51</v>
      </c>
      <c r="BM164" s="361" t="s">
        <v>4877</v>
      </c>
    </row>
    <row r="165" spans="1:65" s="343" customFormat="1" ht="22.9" customHeight="1" x14ac:dyDescent="0.2">
      <c r="A165" s="746"/>
      <c r="B165" s="747"/>
      <c r="C165" s="746"/>
      <c r="D165" s="748" t="s">
        <v>514</v>
      </c>
      <c r="E165" s="750" t="s">
        <v>681</v>
      </c>
      <c r="F165" s="750" t="s">
        <v>341</v>
      </c>
      <c r="G165" s="746"/>
      <c r="H165" s="746"/>
      <c r="I165" s="468"/>
      <c r="J165" s="777">
        <f>BK165</f>
        <v>0</v>
      </c>
      <c r="L165" s="344"/>
      <c r="M165" s="348"/>
      <c r="P165" s="349">
        <f>SUM(P166:P168)</f>
        <v>0</v>
      </c>
      <c r="R165" s="349">
        <f>SUM(R166:R168)</f>
        <v>0</v>
      </c>
      <c r="T165" s="349">
        <f>SUM(T166:T168)</f>
        <v>0</v>
      </c>
      <c r="U165" s="380"/>
      <c r="AR165" s="345" t="s">
        <v>45</v>
      </c>
      <c r="AT165" s="351" t="s">
        <v>514</v>
      </c>
      <c r="AU165" s="351" t="s">
        <v>45</v>
      </c>
      <c r="AY165" s="345" t="s">
        <v>2874</v>
      </c>
      <c r="BK165" s="352">
        <f>SUM(BK166:BK168)</f>
        <v>0</v>
      </c>
    </row>
    <row r="166" spans="1:65" s="291" customFormat="1" ht="24.2" customHeight="1" x14ac:dyDescent="0.2">
      <c r="A166" s="702"/>
      <c r="B166" s="703"/>
      <c r="C166" s="751" t="s">
        <v>4148</v>
      </c>
      <c r="D166" s="751" t="s">
        <v>516</v>
      </c>
      <c r="E166" s="752" t="s">
        <v>2857</v>
      </c>
      <c r="F166" s="753" t="s">
        <v>2858</v>
      </c>
      <c r="G166" s="754" t="s">
        <v>150</v>
      </c>
      <c r="H166" s="755">
        <v>7.9450000000000003</v>
      </c>
      <c r="I166" s="560"/>
      <c r="J166" s="778">
        <f>ROUND(I166*H166,2)</f>
        <v>0</v>
      </c>
      <c r="K166" s="535" t="s">
        <v>619</v>
      </c>
      <c r="L166" s="292"/>
      <c r="M166" s="561" t="s">
        <v>771</v>
      </c>
      <c r="N166" s="358" t="s">
        <v>2877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51</v>
      </c>
      <c r="AT166" s="361" t="s">
        <v>516</v>
      </c>
      <c r="AU166" s="361" t="s">
        <v>47</v>
      </c>
      <c r="AY166" s="284" t="s">
        <v>2874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51</v>
      </c>
      <c r="BM166" s="361" t="s">
        <v>4878</v>
      </c>
    </row>
    <row r="167" spans="1:65" s="291" customFormat="1" ht="33" customHeight="1" x14ac:dyDescent="0.2">
      <c r="A167" s="702"/>
      <c r="B167" s="703"/>
      <c r="C167" s="751" t="s">
        <v>3955</v>
      </c>
      <c r="D167" s="751" t="s">
        <v>516</v>
      </c>
      <c r="E167" s="752" t="s">
        <v>2859</v>
      </c>
      <c r="F167" s="753" t="s">
        <v>2860</v>
      </c>
      <c r="G167" s="754" t="s">
        <v>150</v>
      </c>
      <c r="H167" s="755">
        <v>79.45</v>
      </c>
      <c r="I167" s="560"/>
      <c r="J167" s="778">
        <f>ROUND(I167*H167,2)</f>
        <v>0</v>
      </c>
      <c r="K167" s="535" t="s">
        <v>619</v>
      </c>
      <c r="L167" s="292"/>
      <c r="M167" s="561" t="s">
        <v>771</v>
      </c>
      <c r="N167" s="358" t="s">
        <v>2877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51</v>
      </c>
      <c r="AT167" s="361" t="s">
        <v>516</v>
      </c>
      <c r="AU167" s="361" t="s">
        <v>47</v>
      </c>
      <c r="AY167" s="284" t="s">
        <v>2874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51</v>
      </c>
      <c r="BM167" s="361" t="s">
        <v>4879</v>
      </c>
    </row>
    <row r="168" spans="1:65" s="388" customFormat="1" ht="11.25" x14ac:dyDescent="0.2">
      <c r="A168" s="761"/>
      <c r="B168" s="762"/>
      <c r="C168" s="761"/>
      <c r="D168" s="763" t="s">
        <v>147</v>
      </c>
      <c r="E168" s="761"/>
      <c r="F168" s="764" t="s">
        <v>5158</v>
      </c>
      <c r="G168" s="761"/>
      <c r="H168" s="765">
        <v>79.45</v>
      </c>
      <c r="I168" s="515"/>
      <c r="J168" s="761"/>
      <c r="L168" s="389"/>
      <c r="M168" s="390"/>
      <c r="U168" s="391"/>
      <c r="AT168" s="392" t="s">
        <v>147</v>
      </c>
      <c r="AU168" s="392" t="s">
        <v>47</v>
      </c>
      <c r="AV168" s="388" t="s">
        <v>47</v>
      </c>
      <c r="AW168" s="388" t="s">
        <v>3654</v>
      </c>
      <c r="AX168" s="388" t="s">
        <v>45</v>
      </c>
      <c r="AY168" s="392" t="s">
        <v>2874</v>
      </c>
    </row>
    <row r="169" spans="1:65" s="343" customFormat="1" ht="25.9" customHeight="1" x14ac:dyDescent="0.2">
      <c r="A169" s="746"/>
      <c r="B169" s="747"/>
      <c r="C169" s="746"/>
      <c r="D169" s="748" t="s">
        <v>514</v>
      </c>
      <c r="E169" s="749" t="s">
        <v>14</v>
      </c>
      <c r="F169" s="749" t="s">
        <v>547</v>
      </c>
      <c r="G169" s="746"/>
      <c r="H169" s="746"/>
      <c r="I169" s="468"/>
      <c r="J169" s="776">
        <f>BK169</f>
        <v>0</v>
      </c>
      <c r="L169" s="344"/>
      <c r="M169" s="348"/>
      <c r="P169" s="349">
        <f>P170</f>
        <v>0</v>
      </c>
      <c r="R169" s="349">
        <f>R170</f>
        <v>0</v>
      </c>
      <c r="T169" s="349">
        <f>T170</f>
        <v>0</v>
      </c>
      <c r="U169" s="380"/>
      <c r="AR169" s="345" t="s">
        <v>47</v>
      </c>
      <c r="AT169" s="351" t="s">
        <v>514</v>
      </c>
      <c r="AU169" s="351" t="s">
        <v>2873</v>
      </c>
      <c r="AY169" s="345" t="s">
        <v>2874</v>
      </c>
      <c r="BK169" s="352">
        <f>BK170</f>
        <v>0</v>
      </c>
    </row>
    <row r="170" spans="1:65" s="343" customFormat="1" ht="22.9" customHeight="1" x14ac:dyDescent="0.2">
      <c r="A170" s="746"/>
      <c r="B170" s="747"/>
      <c r="C170" s="746"/>
      <c r="D170" s="748" t="s">
        <v>514</v>
      </c>
      <c r="E170" s="750" t="s">
        <v>553</v>
      </c>
      <c r="F170" s="750" t="s">
        <v>5159</v>
      </c>
      <c r="G170" s="746"/>
      <c r="H170" s="746"/>
      <c r="I170" s="468"/>
      <c r="J170" s="777">
        <f>BK170</f>
        <v>0</v>
      </c>
      <c r="L170" s="344"/>
      <c r="M170" s="348"/>
      <c r="P170" s="349">
        <f>SUM(P171:P184)</f>
        <v>0</v>
      </c>
      <c r="R170" s="349">
        <f>SUM(R171:R184)</f>
        <v>0</v>
      </c>
      <c r="T170" s="349">
        <f>SUM(T171:T184)</f>
        <v>0</v>
      </c>
      <c r="U170" s="380"/>
      <c r="AR170" s="345" t="s">
        <v>47</v>
      </c>
      <c r="AT170" s="351" t="s">
        <v>514</v>
      </c>
      <c r="AU170" s="351" t="s">
        <v>45</v>
      </c>
      <c r="AY170" s="345" t="s">
        <v>2874</v>
      </c>
      <c r="BK170" s="352">
        <f>SUM(BK171:BK184)</f>
        <v>0</v>
      </c>
    </row>
    <row r="171" spans="1:65" s="291" customFormat="1" ht="16.5" customHeight="1" x14ac:dyDescent="0.2">
      <c r="A171" s="702"/>
      <c r="B171" s="703"/>
      <c r="C171" s="751" t="s">
        <v>3900</v>
      </c>
      <c r="D171" s="751" t="s">
        <v>516</v>
      </c>
      <c r="E171" s="752" t="s">
        <v>555</v>
      </c>
      <c r="F171" s="753" t="s">
        <v>556</v>
      </c>
      <c r="G171" s="754" t="s">
        <v>303</v>
      </c>
      <c r="H171" s="755">
        <v>17</v>
      </c>
      <c r="I171" s="560"/>
      <c r="J171" s="778">
        <f t="shared" ref="J171:J184" si="20">ROUND(I171*H171,2)</f>
        <v>0</v>
      </c>
      <c r="K171" s="535" t="s">
        <v>771</v>
      </c>
      <c r="L171" s="292"/>
      <c r="M171" s="561" t="s">
        <v>771</v>
      </c>
      <c r="N171" s="358" t="s">
        <v>2877</v>
      </c>
      <c r="P171" s="359">
        <f t="shared" ref="P171:P184" si="21">O171*H171</f>
        <v>0</v>
      </c>
      <c r="Q171" s="359">
        <v>0</v>
      </c>
      <c r="R171" s="359">
        <f t="shared" ref="R171:R184" si="22">Q171*H171</f>
        <v>0</v>
      </c>
      <c r="S171" s="359">
        <v>0</v>
      </c>
      <c r="T171" s="359">
        <f t="shared" ref="T171:T184" si="23">S171*H171</f>
        <v>0</v>
      </c>
      <c r="U171" s="382" t="s">
        <v>771</v>
      </c>
      <c r="AR171" s="361" t="s">
        <v>2222</v>
      </c>
      <c r="AT171" s="361" t="s">
        <v>516</v>
      </c>
      <c r="AU171" s="361" t="s">
        <v>47</v>
      </c>
      <c r="AY171" s="284" t="s">
        <v>2874</v>
      </c>
      <c r="BE171" s="362">
        <f t="shared" ref="BE171:BE184" si="24">IF(N171="základní",J171,0)</f>
        <v>0</v>
      </c>
      <c r="BF171" s="362">
        <f t="shared" ref="BF171:BF184" si="25">IF(N171="snížená",J171,0)</f>
        <v>0</v>
      </c>
      <c r="BG171" s="362">
        <f t="shared" ref="BG171:BG184" si="26">IF(N171="zákl. přenesená",J171,0)</f>
        <v>0</v>
      </c>
      <c r="BH171" s="362">
        <f t="shared" ref="BH171:BH184" si="27">IF(N171="sníž. přenesená",J171,0)</f>
        <v>0</v>
      </c>
      <c r="BI171" s="362">
        <f t="shared" ref="BI171:BI184" si="28">IF(N171="nulová",J171,0)</f>
        <v>0</v>
      </c>
      <c r="BJ171" s="284" t="s">
        <v>45</v>
      </c>
      <c r="BK171" s="362">
        <f t="shared" ref="BK171:BK184" si="29">ROUND(I171*H171,2)</f>
        <v>0</v>
      </c>
      <c r="BL171" s="284" t="s">
        <v>2222</v>
      </c>
      <c r="BM171" s="361" t="s">
        <v>4880</v>
      </c>
    </row>
    <row r="172" spans="1:65" s="291" customFormat="1" ht="16.5" customHeight="1" x14ac:dyDescent="0.2">
      <c r="A172" s="702"/>
      <c r="B172" s="703"/>
      <c r="C172" s="751" t="s">
        <v>4162</v>
      </c>
      <c r="D172" s="751" t="s">
        <v>516</v>
      </c>
      <c r="E172" s="752" t="s">
        <v>557</v>
      </c>
      <c r="F172" s="753" t="s">
        <v>558</v>
      </c>
      <c r="G172" s="754" t="s">
        <v>303</v>
      </c>
      <c r="H172" s="755">
        <v>211</v>
      </c>
      <c r="I172" s="560"/>
      <c r="J172" s="778">
        <f t="shared" si="20"/>
        <v>0</v>
      </c>
      <c r="K172" s="535" t="s">
        <v>771</v>
      </c>
      <c r="L172" s="292"/>
      <c r="M172" s="561" t="s">
        <v>771</v>
      </c>
      <c r="N172" s="358" t="s">
        <v>2877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771</v>
      </c>
      <c r="AR172" s="361" t="s">
        <v>2222</v>
      </c>
      <c r="AT172" s="361" t="s">
        <v>516</v>
      </c>
      <c r="AU172" s="361" t="s">
        <v>47</v>
      </c>
      <c r="AY172" s="284" t="s">
        <v>2874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2222</v>
      </c>
      <c r="BM172" s="361" t="s">
        <v>4881</v>
      </c>
    </row>
    <row r="173" spans="1:65" s="291" customFormat="1" ht="16.5" customHeight="1" x14ac:dyDescent="0.2">
      <c r="A173" s="702"/>
      <c r="B173" s="703"/>
      <c r="C173" s="751" t="s">
        <v>4164</v>
      </c>
      <c r="D173" s="751" t="s">
        <v>516</v>
      </c>
      <c r="E173" s="752" t="s">
        <v>2530</v>
      </c>
      <c r="F173" s="753" t="s">
        <v>2531</v>
      </c>
      <c r="G173" s="754" t="s">
        <v>303</v>
      </c>
      <c r="H173" s="755">
        <v>45</v>
      </c>
      <c r="I173" s="560"/>
      <c r="J173" s="778">
        <f t="shared" si="20"/>
        <v>0</v>
      </c>
      <c r="K173" s="535" t="s">
        <v>771</v>
      </c>
      <c r="L173" s="292"/>
      <c r="M173" s="561" t="s">
        <v>771</v>
      </c>
      <c r="N173" s="358" t="s">
        <v>2877</v>
      </c>
      <c r="P173" s="359">
        <f t="shared" si="21"/>
        <v>0</v>
      </c>
      <c r="Q173" s="359">
        <v>0</v>
      </c>
      <c r="R173" s="359">
        <f t="shared" si="22"/>
        <v>0</v>
      </c>
      <c r="S173" s="359">
        <v>0</v>
      </c>
      <c r="T173" s="359">
        <f t="shared" si="23"/>
        <v>0</v>
      </c>
      <c r="U173" s="382" t="s">
        <v>771</v>
      </c>
      <c r="AR173" s="361" t="s">
        <v>2222</v>
      </c>
      <c r="AT173" s="361" t="s">
        <v>516</v>
      </c>
      <c r="AU173" s="361" t="s">
        <v>47</v>
      </c>
      <c r="AY173" s="284" t="s">
        <v>2874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2222</v>
      </c>
      <c r="BM173" s="361" t="s">
        <v>4882</v>
      </c>
    </row>
    <row r="174" spans="1:65" s="291" customFormat="1" ht="16.5" customHeight="1" x14ac:dyDescent="0.2">
      <c r="A174" s="702"/>
      <c r="B174" s="703"/>
      <c r="C174" s="751" t="s">
        <v>4174</v>
      </c>
      <c r="D174" s="751" t="s">
        <v>516</v>
      </c>
      <c r="E174" s="752" t="s">
        <v>559</v>
      </c>
      <c r="F174" s="753" t="s">
        <v>2533</v>
      </c>
      <c r="G174" s="754" t="s">
        <v>303</v>
      </c>
      <c r="H174" s="755">
        <v>14</v>
      </c>
      <c r="I174" s="560"/>
      <c r="J174" s="778">
        <f t="shared" si="20"/>
        <v>0</v>
      </c>
      <c r="K174" s="535" t="s">
        <v>771</v>
      </c>
      <c r="L174" s="292"/>
      <c r="M174" s="561" t="s">
        <v>771</v>
      </c>
      <c r="N174" s="358" t="s">
        <v>2877</v>
      </c>
      <c r="P174" s="359">
        <f t="shared" si="21"/>
        <v>0</v>
      </c>
      <c r="Q174" s="359">
        <v>0</v>
      </c>
      <c r="R174" s="359">
        <f t="shared" si="22"/>
        <v>0</v>
      </c>
      <c r="S174" s="359">
        <v>0</v>
      </c>
      <c r="T174" s="359">
        <f t="shared" si="23"/>
        <v>0</v>
      </c>
      <c r="U174" s="382" t="s">
        <v>771</v>
      </c>
      <c r="AR174" s="361" t="s">
        <v>2222</v>
      </c>
      <c r="AT174" s="361" t="s">
        <v>516</v>
      </c>
      <c r="AU174" s="361" t="s">
        <v>47</v>
      </c>
      <c r="AY174" s="284" t="s">
        <v>2874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2222</v>
      </c>
      <c r="BM174" s="361" t="s">
        <v>4883</v>
      </c>
    </row>
    <row r="175" spans="1:65" s="291" customFormat="1" ht="16.5" customHeight="1" x14ac:dyDescent="0.2">
      <c r="A175" s="702"/>
      <c r="B175" s="703"/>
      <c r="C175" s="751" t="s">
        <v>3862</v>
      </c>
      <c r="D175" s="751" t="s">
        <v>516</v>
      </c>
      <c r="E175" s="752" t="s">
        <v>561</v>
      </c>
      <c r="F175" s="753" t="s">
        <v>2861</v>
      </c>
      <c r="G175" s="754" t="s">
        <v>303</v>
      </c>
      <c r="H175" s="755">
        <v>2</v>
      </c>
      <c r="I175" s="560"/>
      <c r="J175" s="778">
        <f t="shared" si="20"/>
        <v>0</v>
      </c>
      <c r="K175" s="535" t="s">
        <v>771</v>
      </c>
      <c r="L175" s="292"/>
      <c r="M175" s="561" t="s">
        <v>771</v>
      </c>
      <c r="N175" s="358" t="s">
        <v>2877</v>
      </c>
      <c r="P175" s="359">
        <f t="shared" si="21"/>
        <v>0</v>
      </c>
      <c r="Q175" s="359">
        <v>0</v>
      </c>
      <c r="R175" s="359">
        <f t="shared" si="22"/>
        <v>0</v>
      </c>
      <c r="S175" s="359">
        <v>0</v>
      </c>
      <c r="T175" s="359">
        <f t="shared" si="23"/>
        <v>0</v>
      </c>
      <c r="U175" s="382" t="s">
        <v>771</v>
      </c>
      <c r="AR175" s="361" t="s">
        <v>2222</v>
      </c>
      <c r="AT175" s="361" t="s">
        <v>516</v>
      </c>
      <c r="AU175" s="361" t="s">
        <v>47</v>
      </c>
      <c r="AY175" s="284" t="s">
        <v>2874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2222</v>
      </c>
      <c r="BM175" s="361" t="s">
        <v>4884</v>
      </c>
    </row>
    <row r="176" spans="1:65" s="291" customFormat="1" ht="16.5" customHeight="1" x14ac:dyDescent="0.2">
      <c r="A176" s="702"/>
      <c r="B176" s="703"/>
      <c r="C176" s="751" t="s">
        <v>3879</v>
      </c>
      <c r="D176" s="751" t="s">
        <v>516</v>
      </c>
      <c r="E176" s="752" t="s">
        <v>2862</v>
      </c>
      <c r="F176" s="753" t="s">
        <v>2863</v>
      </c>
      <c r="G176" s="754" t="s">
        <v>303</v>
      </c>
      <c r="H176" s="755">
        <v>3</v>
      </c>
      <c r="I176" s="560"/>
      <c r="J176" s="778">
        <f t="shared" si="20"/>
        <v>0</v>
      </c>
      <c r="K176" s="535" t="s">
        <v>771</v>
      </c>
      <c r="L176" s="292"/>
      <c r="M176" s="561" t="s">
        <v>771</v>
      </c>
      <c r="N176" s="358" t="s">
        <v>2877</v>
      </c>
      <c r="P176" s="359">
        <f t="shared" si="21"/>
        <v>0</v>
      </c>
      <c r="Q176" s="359">
        <v>0</v>
      </c>
      <c r="R176" s="359">
        <f t="shared" si="22"/>
        <v>0</v>
      </c>
      <c r="S176" s="359">
        <v>0</v>
      </c>
      <c r="T176" s="359">
        <f t="shared" si="23"/>
        <v>0</v>
      </c>
      <c r="U176" s="382" t="s">
        <v>771</v>
      </c>
      <c r="AR176" s="361" t="s">
        <v>2222</v>
      </c>
      <c r="AT176" s="361" t="s">
        <v>516</v>
      </c>
      <c r="AU176" s="361" t="s">
        <v>47</v>
      </c>
      <c r="AY176" s="284" t="s">
        <v>2874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2222</v>
      </c>
      <c r="BM176" s="361" t="s">
        <v>4885</v>
      </c>
    </row>
    <row r="177" spans="1:65" s="291" customFormat="1" ht="16.5" customHeight="1" x14ac:dyDescent="0.2">
      <c r="A177" s="702"/>
      <c r="B177" s="703"/>
      <c r="C177" s="751" t="s">
        <v>3901</v>
      </c>
      <c r="D177" s="751" t="s">
        <v>516</v>
      </c>
      <c r="E177" s="752" t="s">
        <v>563</v>
      </c>
      <c r="F177" s="753" t="s">
        <v>2864</v>
      </c>
      <c r="G177" s="754" t="s">
        <v>303</v>
      </c>
      <c r="H177" s="755">
        <v>1</v>
      </c>
      <c r="I177" s="560"/>
      <c r="J177" s="778">
        <f t="shared" si="20"/>
        <v>0</v>
      </c>
      <c r="K177" s="535" t="s">
        <v>771</v>
      </c>
      <c r="L177" s="292"/>
      <c r="M177" s="561" t="s">
        <v>771</v>
      </c>
      <c r="N177" s="358" t="s">
        <v>2877</v>
      </c>
      <c r="P177" s="359">
        <f t="shared" si="21"/>
        <v>0</v>
      </c>
      <c r="Q177" s="359">
        <v>0</v>
      </c>
      <c r="R177" s="359">
        <f t="shared" si="22"/>
        <v>0</v>
      </c>
      <c r="S177" s="359">
        <v>0</v>
      </c>
      <c r="T177" s="359">
        <f t="shared" si="23"/>
        <v>0</v>
      </c>
      <c r="U177" s="382" t="s">
        <v>771</v>
      </c>
      <c r="AR177" s="361" t="s">
        <v>2222</v>
      </c>
      <c r="AT177" s="361" t="s">
        <v>516</v>
      </c>
      <c r="AU177" s="361" t="s">
        <v>47</v>
      </c>
      <c r="AY177" s="284" t="s">
        <v>2874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2222</v>
      </c>
      <c r="BM177" s="361" t="s">
        <v>4886</v>
      </c>
    </row>
    <row r="178" spans="1:65" s="291" customFormat="1" ht="16.5" customHeight="1" x14ac:dyDescent="0.2">
      <c r="A178" s="702"/>
      <c r="B178" s="703"/>
      <c r="C178" s="751" t="s">
        <v>3756</v>
      </c>
      <c r="D178" s="751" t="s">
        <v>516</v>
      </c>
      <c r="E178" s="752" t="s">
        <v>565</v>
      </c>
      <c r="F178" s="753" t="s">
        <v>2865</v>
      </c>
      <c r="G178" s="754" t="s">
        <v>303</v>
      </c>
      <c r="H178" s="755">
        <v>4</v>
      </c>
      <c r="I178" s="560"/>
      <c r="J178" s="778">
        <f t="shared" si="20"/>
        <v>0</v>
      </c>
      <c r="K178" s="535" t="s">
        <v>771</v>
      </c>
      <c r="L178" s="292"/>
      <c r="M178" s="561" t="s">
        <v>771</v>
      </c>
      <c r="N178" s="358" t="s">
        <v>2877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771</v>
      </c>
      <c r="AR178" s="361" t="s">
        <v>2222</v>
      </c>
      <c r="AT178" s="361" t="s">
        <v>516</v>
      </c>
      <c r="AU178" s="361" t="s">
        <v>47</v>
      </c>
      <c r="AY178" s="284" t="s">
        <v>2874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2222</v>
      </c>
      <c r="BM178" s="361" t="s">
        <v>4887</v>
      </c>
    </row>
    <row r="179" spans="1:65" s="291" customFormat="1" ht="21.75" customHeight="1" x14ac:dyDescent="0.2">
      <c r="A179" s="702"/>
      <c r="B179" s="703"/>
      <c r="C179" s="751" t="s">
        <v>3758</v>
      </c>
      <c r="D179" s="751" t="s">
        <v>516</v>
      </c>
      <c r="E179" s="752" t="s">
        <v>567</v>
      </c>
      <c r="F179" s="753" t="s">
        <v>2866</v>
      </c>
      <c r="G179" s="754" t="s">
        <v>303</v>
      </c>
      <c r="H179" s="755">
        <v>1</v>
      </c>
      <c r="I179" s="560"/>
      <c r="J179" s="778">
        <f t="shared" si="20"/>
        <v>0</v>
      </c>
      <c r="K179" s="535" t="s">
        <v>771</v>
      </c>
      <c r="L179" s="292"/>
      <c r="M179" s="561" t="s">
        <v>771</v>
      </c>
      <c r="N179" s="358" t="s">
        <v>2877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2222</v>
      </c>
      <c r="AT179" s="361" t="s">
        <v>516</v>
      </c>
      <c r="AU179" s="361" t="s">
        <v>47</v>
      </c>
      <c r="AY179" s="284" t="s">
        <v>2874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2222</v>
      </c>
      <c r="BM179" s="361" t="s">
        <v>4888</v>
      </c>
    </row>
    <row r="180" spans="1:65" s="291" customFormat="1" ht="16.5" customHeight="1" x14ac:dyDescent="0.2">
      <c r="A180" s="702"/>
      <c r="B180" s="703"/>
      <c r="C180" s="751" t="s">
        <v>3976</v>
      </c>
      <c r="D180" s="751" t="s">
        <v>516</v>
      </c>
      <c r="E180" s="752" t="s">
        <v>2534</v>
      </c>
      <c r="F180" s="753" t="s">
        <v>2535</v>
      </c>
      <c r="G180" s="754" t="s">
        <v>303</v>
      </c>
      <c r="H180" s="755">
        <v>28</v>
      </c>
      <c r="I180" s="560"/>
      <c r="J180" s="778">
        <f t="shared" si="20"/>
        <v>0</v>
      </c>
      <c r="K180" s="535" t="s">
        <v>771</v>
      </c>
      <c r="L180" s="292"/>
      <c r="M180" s="561" t="s">
        <v>771</v>
      </c>
      <c r="N180" s="358" t="s">
        <v>2877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771</v>
      </c>
      <c r="AR180" s="361" t="s">
        <v>2222</v>
      </c>
      <c r="AT180" s="361" t="s">
        <v>516</v>
      </c>
      <c r="AU180" s="361" t="s">
        <v>47</v>
      </c>
      <c r="AY180" s="284" t="s">
        <v>2874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2222</v>
      </c>
      <c r="BM180" s="361" t="s">
        <v>4889</v>
      </c>
    </row>
    <row r="181" spans="1:65" s="291" customFormat="1" ht="16.5" customHeight="1" x14ac:dyDescent="0.2">
      <c r="A181" s="702"/>
      <c r="B181" s="703"/>
      <c r="C181" s="751" t="s">
        <v>3978</v>
      </c>
      <c r="D181" s="751" t="s">
        <v>516</v>
      </c>
      <c r="E181" s="752" t="s">
        <v>2538</v>
      </c>
      <c r="F181" s="753" t="s">
        <v>2539</v>
      </c>
      <c r="G181" s="754" t="s">
        <v>303</v>
      </c>
      <c r="H181" s="755">
        <v>10</v>
      </c>
      <c r="I181" s="560"/>
      <c r="J181" s="778">
        <f t="shared" si="20"/>
        <v>0</v>
      </c>
      <c r="K181" s="535" t="s">
        <v>771</v>
      </c>
      <c r="L181" s="292"/>
      <c r="M181" s="561" t="s">
        <v>771</v>
      </c>
      <c r="N181" s="358" t="s">
        <v>2877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771</v>
      </c>
      <c r="AR181" s="361" t="s">
        <v>2222</v>
      </c>
      <c r="AT181" s="361" t="s">
        <v>516</v>
      </c>
      <c r="AU181" s="361" t="s">
        <v>47</v>
      </c>
      <c r="AY181" s="284" t="s">
        <v>2874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2222</v>
      </c>
      <c r="BM181" s="361" t="s">
        <v>4890</v>
      </c>
    </row>
    <row r="182" spans="1:65" s="291" customFormat="1" ht="16.5" customHeight="1" x14ac:dyDescent="0.2">
      <c r="A182" s="702"/>
      <c r="B182" s="703"/>
      <c r="C182" s="751" t="s">
        <v>4168</v>
      </c>
      <c r="D182" s="751" t="s">
        <v>516</v>
      </c>
      <c r="E182" s="752" t="s">
        <v>2540</v>
      </c>
      <c r="F182" s="753" t="s">
        <v>2541</v>
      </c>
      <c r="G182" s="754" t="s">
        <v>303</v>
      </c>
      <c r="H182" s="755">
        <v>23</v>
      </c>
      <c r="I182" s="560"/>
      <c r="J182" s="778">
        <f t="shared" si="20"/>
        <v>0</v>
      </c>
      <c r="K182" s="535" t="s">
        <v>771</v>
      </c>
      <c r="L182" s="292"/>
      <c r="M182" s="561" t="s">
        <v>771</v>
      </c>
      <c r="N182" s="358" t="s">
        <v>2877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0</v>
      </c>
      <c r="T182" s="359">
        <f t="shared" si="23"/>
        <v>0</v>
      </c>
      <c r="U182" s="382" t="s">
        <v>771</v>
      </c>
      <c r="AR182" s="361" t="s">
        <v>2222</v>
      </c>
      <c r="AT182" s="361" t="s">
        <v>516</v>
      </c>
      <c r="AU182" s="361" t="s">
        <v>47</v>
      </c>
      <c r="AY182" s="284" t="s">
        <v>2874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2222</v>
      </c>
      <c r="BM182" s="361" t="s">
        <v>4891</v>
      </c>
    </row>
    <row r="183" spans="1:65" s="291" customFormat="1" ht="16.5" customHeight="1" x14ac:dyDescent="0.2">
      <c r="A183" s="702"/>
      <c r="B183" s="703"/>
      <c r="C183" s="751" t="s">
        <v>4170</v>
      </c>
      <c r="D183" s="751" t="s">
        <v>516</v>
      </c>
      <c r="E183" s="752" t="s">
        <v>2867</v>
      </c>
      <c r="F183" s="753" t="s">
        <v>2868</v>
      </c>
      <c r="G183" s="754" t="s">
        <v>303</v>
      </c>
      <c r="H183" s="755">
        <v>8</v>
      </c>
      <c r="I183" s="560"/>
      <c r="J183" s="778">
        <f t="shared" si="20"/>
        <v>0</v>
      </c>
      <c r="K183" s="535" t="s">
        <v>771</v>
      </c>
      <c r="L183" s="292"/>
      <c r="M183" s="561" t="s">
        <v>771</v>
      </c>
      <c r="N183" s="358" t="s">
        <v>2877</v>
      </c>
      <c r="P183" s="359">
        <f t="shared" si="21"/>
        <v>0</v>
      </c>
      <c r="Q183" s="359">
        <v>0</v>
      </c>
      <c r="R183" s="359">
        <f t="shared" si="22"/>
        <v>0</v>
      </c>
      <c r="S183" s="359">
        <v>0</v>
      </c>
      <c r="T183" s="359">
        <f t="shared" si="23"/>
        <v>0</v>
      </c>
      <c r="U183" s="382" t="s">
        <v>771</v>
      </c>
      <c r="AR183" s="361" t="s">
        <v>2222</v>
      </c>
      <c r="AT183" s="361" t="s">
        <v>516</v>
      </c>
      <c r="AU183" s="361" t="s">
        <v>47</v>
      </c>
      <c r="AY183" s="284" t="s">
        <v>2874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2222</v>
      </c>
      <c r="BM183" s="361" t="s">
        <v>4892</v>
      </c>
    </row>
    <row r="184" spans="1:65" s="291" customFormat="1" ht="16.5" customHeight="1" x14ac:dyDescent="0.2">
      <c r="A184" s="702"/>
      <c r="B184" s="703"/>
      <c r="C184" s="751" t="s">
        <v>4172</v>
      </c>
      <c r="D184" s="751" t="s">
        <v>516</v>
      </c>
      <c r="E184" s="752" t="s">
        <v>2869</v>
      </c>
      <c r="F184" s="753" t="s">
        <v>2537</v>
      </c>
      <c r="G184" s="754" t="s">
        <v>303</v>
      </c>
      <c r="H184" s="755">
        <v>4</v>
      </c>
      <c r="I184" s="560"/>
      <c r="J184" s="778">
        <f t="shared" si="20"/>
        <v>0</v>
      </c>
      <c r="K184" s="535" t="s">
        <v>771</v>
      </c>
      <c r="L184" s="292"/>
      <c r="M184" s="565" t="s">
        <v>771</v>
      </c>
      <c r="N184" s="544" t="s">
        <v>2877</v>
      </c>
      <c r="O184" s="370"/>
      <c r="P184" s="374">
        <f t="shared" si="21"/>
        <v>0</v>
      </c>
      <c r="Q184" s="374">
        <v>0</v>
      </c>
      <c r="R184" s="374">
        <f t="shared" si="22"/>
        <v>0</v>
      </c>
      <c r="S184" s="374">
        <v>0</v>
      </c>
      <c r="T184" s="374">
        <f t="shared" si="23"/>
        <v>0</v>
      </c>
      <c r="U184" s="566" t="s">
        <v>771</v>
      </c>
      <c r="AR184" s="361" t="s">
        <v>2222</v>
      </c>
      <c r="AT184" s="361" t="s">
        <v>516</v>
      </c>
      <c r="AU184" s="361" t="s">
        <v>47</v>
      </c>
      <c r="AY184" s="284" t="s">
        <v>2874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2222</v>
      </c>
      <c r="BM184" s="361" t="s">
        <v>4893</v>
      </c>
    </row>
    <row r="185" spans="1:65" s="291" customFormat="1" ht="6.95" customHeight="1" x14ac:dyDescent="0.2">
      <c r="A185" s="702"/>
      <c r="B185" s="727"/>
      <c r="C185" s="728"/>
      <c r="D185" s="728"/>
      <c r="E185" s="728"/>
      <c r="F185" s="728"/>
      <c r="G185" s="728"/>
      <c r="H185" s="728"/>
      <c r="I185" s="313"/>
      <c r="J185" s="728"/>
      <c r="K185" s="313"/>
      <c r="L185" s="292"/>
    </row>
    <row r="186" spans="1:65" ht="12.75" x14ac:dyDescent="0.2"/>
    <row r="187" spans="1:65" ht="12.75" x14ac:dyDescent="0.2"/>
    <row r="188" spans="1:65" ht="12.75" x14ac:dyDescent="0.2"/>
    <row r="189" spans="1:65" ht="12.75" x14ac:dyDescent="0.2"/>
    <row r="190" spans="1:65" ht="12.75" x14ac:dyDescent="0.2"/>
    <row r="191" spans="1:65" ht="12.75" x14ac:dyDescent="0.2"/>
    <row r="192" spans="1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</sheetData>
  <sheetProtection algorithmName="SHA-512" hashValue="m5TL9RuREyU89ZS7ilpCtdL12tQd0YGuq3463MjNp+QwOJ4aGtDx39JAPmsbh9Ca4PFW625I8w6C3jMMMELBVw==" saltValue="rSQa3JZxlbWaoh+iIW0i4g==" spinCount="100000" sheet="1" objects="1" scenarios="1"/>
  <mergeCells count="9">
    <mergeCell ref="E113:H113"/>
    <mergeCell ref="E115:H115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2"/>
  <cols>
    <col min="1" max="1" width="6.570312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0" width="17.85546875" customWidth="1"/>
    <col min="11" max="11" width="17.85546875" hidden="1" customWidth="1"/>
    <col min="12" max="12" width="7.42578125" customWidth="1"/>
    <col min="13" max="13" width="8.5703125" hidden="1" customWidth="1"/>
    <col min="15" max="20" width="11.28515625" hidden="1" customWidth="1"/>
    <col min="21" max="21" width="13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7.15" customHeight="1" x14ac:dyDescent="0.2">
      <c r="L2" s="667" t="s">
        <v>3650</v>
      </c>
      <c r="M2" s="667"/>
      <c r="N2" s="667"/>
      <c r="O2" s="667"/>
      <c r="P2" s="667"/>
      <c r="Q2" s="667"/>
      <c r="R2" s="667"/>
      <c r="S2" s="667"/>
      <c r="T2" s="667"/>
      <c r="U2" s="667"/>
      <c r="V2" s="667"/>
      <c r="AT2" s="284" t="s">
        <v>4982</v>
      </c>
    </row>
    <row r="3" spans="2:46" ht="7.15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15" customHeight="1" x14ac:dyDescent="0.2">
      <c r="B4" s="287"/>
      <c r="D4" s="288" t="s">
        <v>3652</v>
      </c>
      <c r="L4" s="287"/>
      <c r="M4" s="289" t="s">
        <v>3653</v>
      </c>
      <c r="AT4" s="284" t="s">
        <v>3654</v>
      </c>
    </row>
    <row r="5" spans="2:46" ht="7.15" customHeight="1" x14ac:dyDescent="0.2">
      <c r="B5" s="287"/>
      <c r="L5" s="287"/>
    </row>
    <row r="6" spans="2:46" ht="12" customHeight="1" x14ac:dyDescent="0.2">
      <c r="B6" s="287"/>
      <c r="D6" s="290" t="s">
        <v>2</v>
      </c>
      <c r="L6" s="287"/>
    </row>
    <row r="7" spans="2:46" ht="26.25" customHeight="1" x14ac:dyDescent="0.2">
      <c r="B7" s="287"/>
      <c r="E7" s="665" t="s">
        <v>5131</v>
      </c>
      <c r="F7" s="665"/>
      <c r="G7" s="665"/>
      <c r="H7" s="665"/>
      <c r="L7" s="287"/>
    </row>
    <row r="8" spans="2:46" s="291" customFormat="1" ht="12" customHeight="1" x14ac:dyDescent="0.2">
      <c r="B8" s="292"/>
      <c r="D8" s="290" t="s">
        <v>3655</v>
      </c>
      <c r="L8" s="292"/>
    </row>
    <row r="9" spans="2:46" s="291" customFormat="1" ht="16.5" customHeight="1" x14ac:dyDescent="0.2">
      <c r="B9" s="292"/>
      <c r="E9" s="663" t="s">
        <v>4983</v>
      </c>
      <c r="F9" s="663"/>
      <c r="G9" s="663"/>
      <c r="H9" s="663"/>
      <c r="L9" s="292"/>
    </row>
    <row r="10" spans="2:46" s="291" customFormat="1" ht="12.75" x14ac:dyDescent="0.2">
      <c r="B10" s="292"/>
      <c r="L10" s="292"/>
    </row>
    <row r="11" spans="2:46" s="291" customFormat="1" ht="12" customHeight="1" x14ac:dyDescent="0.2">
      <c r="B11" s="292"/>
      <c r="D11" s="290" t="s">
        <v>3657</v>
      </c>
      <c r="F11" s="293" t="s">
        <v>771</v>
      </c>
      <c r="I11" s="290" t="s">
        <v>3658</v>
      </c>
      <c r="J11" s="293" t="s">
        <v>771</v>
      </c>
      <c r="L11" s="292"/>
    </row>
    <row r="12" spans="2:46" s="291" customFormat="1" ht="12" customHeight="1" x14ac:dyDescent="0.2">
      <c r="B12" s="292"/>
      <c r="D12" s="290" t="s">
        <v>3659</v>
      </c>
      <c r="F12" s="293" t="s">
        <v>513</v>
      </c>
      <c r="I12" s="290" t="s">
        <v>3660</v>
      </c>
      <c r="J12" s="294">
        <v>45502</v>
      </c>
      <c r="L12" s="292"/>
    </row>
    <row r="13" spans="2:46" s="291" customFormat="1" ht="10.9" customHeight="1" x14ac:dyDescent="0.2">
      <c r="B13" s="292"/>
      <c r="L13" s="292"/>
    </row>
    <row r="14" spans="2:46" s="291" customFormat="1" ht="12" customHeight="1" x14ac:dyDescent="0.2">
      <c r="B14" s="292"/>
      <c r="D14" s="290" t="s">
        <v>3661</v>
      </c>
      <c r="I14" s="290" t="s">
        <v>3662</v>
      </c>
      <c r="J14" s="293" t="s">
        <v>771</v>
      </c>
      <c r="L14" s="292"/>
    </row>
    <row r="15" spans="2:46" s="291" customFormat="1" ht="18" customHeight="1" x14ac:dyDescent="0.2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15" customHeight="1" x14ac:dyDescent="0.2">
      <c r="B16" s="292"/>
      <c r="L16" s="292"/>
    </row>
    <row r="17" spans="2:12" s="291" customFormat="1" ht="12" customHeight="1" x14ac:dyDescent="0.2">
      <c r="B17" s="292"/>
      <c r="D17" s="290" t="s">
        <v>9</v>
      </c>
      <c r="I17" s="290" t="s">
        <v>3662</v>
      </c>
      <c r="J17" s="293" t="s">
        <v>771</v>
      </c>
      <c r="L17" s="292"/>
    </row>
    <row r="18" spans="2:12" s="291" customFormat="1" ht="18" customHeight="1" x14ac:dyDescent="0.2">
      <c r="B18" s="292"/>
      <c r="E18" s="670" t="s">
        <v>513</v>
      </c>
      <c r="F18" s="670"/>
      <c r="G18" s="670"/>
      <c r="H18" s="670"/>
      <c r="I18" s="290" t="s">
        <v>7</v>
      </c>
      <c r="J18" s="293" t="s">
        <v>771</v>
      </c>
      <c r="L18" s="292"/>
    </row>
    <row r="19" spans="2:12" s="291" customFormat="1" ht="7.15" customHeight="1" x14ac:dyDescent="0.2">
      <c r="B19" s="292"/>
      <c r="L19" s="292"/>
    </row>
    <row r="20" spans="2:12" s="291" customFormat="1" ht="12" customHeight="1" x14ac:dyDescent="0.2">
      <c r="B20" s="292"/>
      <c r="D20" s="290" t="s">
        <v>8</v>
      </c>
      <c r="I20" s="290" t="s">
        <v>3662</v>
      </c>
      <c r="J20" s="293" t="s">
        <v>771</v>
      </c>
      <c r="L20" s="292"/>
    </row>
    <row r="21" spans="2:12" s="291" customFormat="1" ht="18" customHeight="1" x14ac:dyDescent="0.2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15" customHeight="1" x14ac:dyDescent="0.2">
      <c r="B22" s="292"/>
      <c r="L22" s="292"/>
    </row>
    <row r="23" spans="2:12" s="291" customFormat="1" ht="12" customHeight="1" x14ac:dyDescent="0.2">
      <c r="B23" s="292"/>
      <c r="D23" s="290" t="s">
        <v>3663</v>
      </c>
      <c r="I23" s="290" t="s">
        <v>3662</v>
      </c>
      <c r="J23" s="293" t="s">
        <v>771</v>
      </c>
      <c r="L23" s="292"/>
    </row>
    <row r="24" spans="2:12" s="291" customFormat="1" ht="18" customHeight="1" x14ac:dyDescent="0.2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15" customHeight="1" x14ac:dyDescent="0.2">
      <c r="B25" s="292"/>
      <c r="L25" s="292"/>
    </row>
    <row r="26" spans="2:12" s="291" customFormat="1" ht="12" customHeight="1" x14ac:dyDescent="0.2">
      <c r="B26" s="292"/>
      <c r="D26" s="290" t="s">
        <v>3664</v>
      </c>
      <c r="L26" s="292"/>
    </row>
    <row r="27" spans="2:12" s="295" customFormat="1" ht="16.5" customHeight="1" x14ac:dyDescent="0.2">
      <c r="B27" s="296"/>
      <c r="E27" s="671" t="s">
        <v>771</v>
      </c>
      <c r="F27" s="671"/>
      <c r="G27" s="671"/>
      <c r="H27" s="671"/>
      <c r="L27" s="296"/>
    </row>
    <row r="28" spans="2:12" s="291" customFormat="1" ht="7.15" customHeight="1" x14ac:dyDescent="0.2">
      <c r="B28" s="292"/>
      <c r="L28" s="292"/>
    </row>
    <row r="29" spans="2:12" s="291" customFormat="1" ht="7.15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customHeight="1" x14ac:dyDescent="0.2">
      <c r="B30" s="292"/>
      <c r="D30" s="299" t="s">
        <v>3665</v>
      </c>
      <c r="J30" s="300">
        <f>ROUND(J125, 2)</f>
        <v>0</v>
      </c>
      <c r="L30" s="292"/>
    </row>
    <row r="31" spans="2:12" s="291" customFormat="1" ht="7.15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65" customHeight="1" x14ac:dyDescent="0.2">
      <c r="B32" s="292"/>
      <c r="F32" s="301" t="s">
        <v>3666</v>
      </c>
      <c r="I32" s="301" t="s">
        <v>3667</v>
      </c>
      <c r="J32" s="301" t="s">
        <v>3668</v>
      </c>
      <c r="L32" s="292"/>
    </row>
    <row r="33" spans="2:12" s="291" customFormat="1" ht="14.65" customHeight="1" x14ac:dyDescent="0.2">
      <c r="B33" s="292"/>
      <c r="D33" s="302" t="s">
        <v>109</v>
      </c>
      <c r="E33" s="290" t="s">
        <v>2877</v>
      </c>
      <c r="F33" s="303">
        <f>ROUND((SUM(BE125:BE157)),  2)</f>
        <v>0</v>
      </c>
      <c r="I33" s="304">
        <v>0.21</v>
      </c>
      <c r="J33" s="303">
        <f>ROUND(((SUM(BE125:BE157))*I33),  2)</f>
        <v>0</v>
      </c>
      <c r="L33" s="292"/>
    </row>
    <row r="34" spans="2:12" s="291" customFormat="1" ht="14.65" customHeight="1" x14ac:dyDescent="0.2">
      <c r="B34" s="292"/>
      <c r="E34" s="290" t="s">
        <v>3669</v>
      </c>
      <c r="F34" s="303">
        <f>ROUND((SUM(BF125:BF157)),  2)</f>
        <v>0</v>
      </c>
      <c r="I34" s="304">
        <v>0.15</v>
      </c>
      <c r="J34" s="303">
        <f>ROUND(((SUM(BF125:BF157))*I34),  2)</f>
        <v>0</v>
      </c>
      <c r="L34" s="292"/>
    </row>
    <row r="35" spans="2:12" s="291" customFormat="1" ht="14.65" hidden="1" customHeight="1" x14ac:dyDescent="0.2">
      <c r="B35" s="292"/>
      <c r="E35" s="290" t="s">
        <v>3670</v>
      </c>
      <c r="F35" s="303">
        <f>ROUND((SUM(BG125:BG157)),  2)</f>
        <v>0</v>
      </c>
      <c r="I35" s="304">
        <v>0.21</v>
      </c>
      <c r="J35" s="303">
        <f>0</f>
        <v>0</v>
      </c>
      <c r="L35" s="292"/>
    </row>
    <row r="36" spans="2:12" s="291" customFormat="1" ht="14.65" hidden="1" customHeight="1" x14ac:dyDescent="0.2">
      <c r="B36" s="292"/>
      <c r="E36" s="290" t="s">
        <v>3671</v>
      </c>
      <c r="F36" s="303">
        <f>ROUND((SUM(BH125:BH157)),  2)</f>
        <v>0</v>
      </c>
      <c r="I36" s="304">
        <v>0.15</v>
      </c>
      <c r="J36" s="303">
        <f>0</f>
        <v>0</v>
      </c>
      <c r="L36" s="292"/>
    </row>
    <row r="37" spans="2:12" s="291" customFormat="1" ht="14.65" hidden="1" customHeight="1" x14ac:dyDescent="0.2">
      <c r="B37" s="292"/>
      <c r="E37" s="290" t="s">
        <v>3672</v>
      </c>
      <c r="F37" s="303">
        <f>ROUND((SUM(BI125:BI157)),  2)</f>
        <v>0</v>
      </c>
      <c r="I37" s="304">
        <v>0</v>
      </c>
      <c r="J37" s="303">
        <f>0</f>
        <v>0</v>
      </c>
      <c r="L37" s="292"/>
    </row>
    <row r="38" spans="2:12" s="291" customFormat="1" ht="7.15" customHeight="1" x14ac:dyDescent="0.2">
      <c r="B38" s="292"/>
      <c r="L38" s="292"/>
    </row>
    <row r="39" spans="2:12" s="291" customFormat="1" ht="25.5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65" customHeight="1" x14ac:dyDescent="0.2">
      <c r="B40" s="292"/>
      <c r="L40" s="292"/>
    </row>
    <row r="41" spans="2:12" ht="14.65" customHeight="1" x14ac:dyDescent="0.2">
      <c r="B41" s="287"/>
      <c r="L41" s="287"/>
    </row>
    <row r="42" spans="2:12" ht="14.65" customHeight="1" x14ac:dyDescent="0.2">
      <c r="B42" s="287"/>
      <c r="L42" s="287"/>
    </row>
    <row r="43" spans="2:12" ht="14.65" customHeight="1" x14ac:dyDescent="0.2">
      <c r="B43" s="287"/>
      <c r="L43" s="287"/>
    </row>
    <row r="44" spans="2:12" ht="14.65" customHeight="1" x14ac:dyDescent="0.2">
      <c r="B44" s="287"/>
      <c r="L44" s="287"/>
    </row>
    <row r="45" spans="2:12" ht="14.65" customHeight="1" x14ac:dyDescent="0.2">
      <c r="B45" s="287"/>
      <c r="L45" s="287"/>
    </row>
    <row r="46" spans="2:12" ht="14.65" customHeight="1" x14ac:dyDescent="0.2">
      <c r="B46" s="287"/>
      <c r="L46" s="287"/>
    </row>
    <row r="47" spans="2:12" ht="14.65" customHeight="1" x14ac:dyDescent="0.2">
      <c r="B47" s="287"/>
      <c r="L47" s="287"/>
    </row>
    <row r="48" spans="2:12" ht="14.65" customHeight="1" x14ac:dyDescent="0.2">
      <c r="B48" s="287"/>
      <c r="L48" s="287"/>
    </row>
    <row r="49" spans="2:12" ht="14.65" customHeight="1" x14ac:dyDescent="0.2">
      <c r="B49" s="287"/>
      <c r="L49" s="287"/>
    </row>
    <row r="50" spans="2:12" s="291" customFormat="1" ht="14.65" customHeight="1" x14ac:dyDescent="0.2">
      <c r="B50" s="292"/>
      <c r="D50" s="506" t="s">
        <v>4112</v>
      </c>
      <c r="E50" s="376"/>
      <c r="F50" s="376"/>
      <c r="G50" s="506" t="s">
        <v>4113</v>
      </c>
      <c r="H50" s="376"/>
      <c r="I50" s="376"/>
      <c r="J50" s="376"/>
      <c r="K50" s="376"/>
      <c r="L50" s="292"/>
    </row>
    <row r="51" spans="2:12" ht="12.75" x14ac:dyDescent="0.2">
      <c r="B51" s="287"/>
      <c r="L51" s="287"/>
    </row>
    <row r="52" spans="2:12" ht="12.75" x14ac:dyDescent="0.2">
      <c r="B52" s="287"/>
      <c r="L52" s="287"/>
    </row>
    <row r="53" spans="2:12" ht="12.75" x14ac:dyDescent="0.2">
      <c r="B53" s="287"/>
      <c r="L53" s="287"/>
    </row>
    <row r="54" spans="2:12" ht="12.75" x14ac:dyDescent="0.2">
      <c r="B54" s="287"/>
      <c r="L54" s="287"/>
    </row>
    <row r="55" spans="2:12" ht="12.75" x14ac:dyDescent="0.2">
      <c r="B55" s="287"/>
      <c r="L55" s="287"/>
    </row>
    <row r="56" spans="2:12" ht="12.75" x14ac:dyDescent="0.2">
      <c r="B56" s="287"/>
      <c r="L56" s="287"/>
    </row>
    <row r="57" spans="2:12" ht="12.75" x14ac:dyDescent="0.2">
      <c r="B57" s="287"/>
      <c r="L57" s="287"/>
    </row>
    <row r="58" spans="2:12" ht="12.75" x14ac:dyDescent="0.2">
      <c r="B58" s="287"/>
      <c r="L58" s="287"/>
    </row>
    <row r="59" spans="2:12" ht="12.75" x14ac:dyDescent="0.2">
      <c r="B59" s="287"/>
      <c r="L59" s="287"/>
    </row>
    <row r="60" spans="2:12" ht="12.75" x14ac:dyDescent="0.2">
      <c r="B60" s="287"/>
      <c r="L60" s="287"/>
    </row>
    <row r="61" spans="2:12" s="291" customFormat="1" ht="12.75" x14ac:dyDescent="0.2">
      <c r="B61" s="292"/>
      <c r="D61" s="507" t="s">
        <v>4114</v>
      </c>
      <c r="E61" s="377"/>
      <c r="F61" s="508" t="s">
        <v>4115</v>
      </c>
      <c r="G61" s="507" t="s">
        <v>4114</v>
      </c>
      <c r="H61" s="377"/>
      <c r="I61" s="377"/>
      <c r="J61" s="511" t="s">
        <v>4115</v>
      </c>
      <c r="K61" s="377"/>
      <c r="L61" s="292"/>
    </row>
    <row r="62" spans="2:12" ht="12.75" x14ac:dyDescent="0.2">
      <c r="B62" s="287"/>
      <c r="L62" s="287"/>
    </row>
    <row r="63" spans="2:12" ht="12.75" x14ac:dyDescent="0.2">
      <c r="B63" s="287"/>
      <c r="L63" s="287"/>
    </row>
    <row r="64" spans="2:12" ht="12.75" x14ac:dyDescent="0.2">
      <c r="B64" s="287"/>
      <c r="L64" s="287"/>
    </row>
    <row r="65" spans="1:12" s="291" customFormat="1" ht="12.75" x14ac:dyDescent="0.2">
      <c r="B65" s="292"/>
      <c r="D65" s="506" t="s">
        <v>4116</v>
      </c>
      <c r="E65" s="376"/>
      <c r="F65" s="376"/>
      <c r="G65" s="506" t="s">
        <v>4117</v>
      </c>
      <c r="H65" s="376"/>
      <c r="I65" s="376"/>
      <c r="J65" s="376"/>
      <c r="K65" s="376"/>
      <c r="L65" s="292"/>
    </row>
    <row r="66" spans="1:12" ht="12.75" x14ac:dyDescent="0.2">
      <c r="B66" s="287"/>
      <c r="L66" s="287"/>
    </row>
    <row r="67" spans="1:12" ht="12.75" x14ac:dyDescent="0.2">
      <c r="B67" s="287"/>
      <c r="L67" s="287"/>
    </row>
    <row r="68" spans="1:12" ht="12.75" x14ac:dyDescent="0.2">
      <c r="A68">
        <v>2</v>
      </c>
      <c r="B68" s="287"/>
      <c r="L68" s="287"/>
    </row>
    <row r="69" spans="1:12" ht="12.75" x14ac:dyDescent="0.2">
      <c r="B69" s="287"/>
      <c r="L69" s="287"/>
    </row>
    <row r="70" spans="1:12" ht="12.75" x14ac:dyDescent="0.2">
      <c r="B70" s="287"/>
      <c r="L70" s="287"/>
    </row>
    <row r="71" spans="1:12" ht="12.75" x14ac:dyDescent="0.2">
      <c r="B71" s="287"/>
      <c r="L71" s="287"/>
    </row>
    <row r="72" spans="1:12" ht="12.75" x14ac:dyDescent="0.2">
      <c r="B72" s="287"/>
      <c r="L72" s="287"/>
    </row>
    <row r="73" spans="1:12" ht="12.75" x14ac:dyDescent="0.2">
      <c r="B73" s="287"/>
      <c r="L73" s="287"/>
    </row>
    <row r="74" spans="1:12" ht="12.75" x14ac:dyDescent="0.2">
      <c r="B74" s="287"/>
      <c r="L74" s="287"/>
    </row>
    <row r="75" spans="1:12" ht="12.75" x14ac:dyDescent="0.2">
      <c r="B75" s="287"/>
      <c r="L75" s="287"/>
    </row>
    <row r="76" spans="1:12" s="291" customFormat="1" ht="12.75" x14ac:dyDescent="0.2">
      <c r="B76" s="292"/>
      <c r="D76" s="507" t="s">
        <v>4114</v>
      </c>
      <c r="E76" s="377"/>
      <c r="F76" s="508" t="s">
        <v>4115</v>
      </c>
      <c r="G76" s="507" t="s">
        <v>4114</v>
      </c>
      <c r="H76" s="377"/>
      <c r="I76" s="377"/>
      <c r="J76" s="511" t="s">
        <v>4115</v>
      </c>
      <c r="K76" s="377"/>
      <c r="L76" s="292"/>
    </row>
    <row r="77" spans="1:12" s="291" customFormat="1" ht="14.65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81" spans="2:47" s="291" customFormat="1" ht="7.15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15" customHeight="1" x14ac:dyDescent="0.2">
      <c r="B82" s="292"/>
      <c r="C82" s="288" t="s">
        <v>3673</v>
      </c>
      <c r="L82" s="292"/>
    </row>
    <row r="83" spans="2:47" s="291" customFormat="1" ht="7.15" customHeight="1" x14ac:dyDescent="0.2">
      <c r="B83" s="292"/>
      <c r="L83" s="292"/>
    </row>
    <row r="84" spans="2:47" s="291" customFormat="1" ht="12" customHeight="1" x14ac:dyDescent="0.2">
      <c r="B84" s="292"/>
      <c r="C84" s="290" t="s">
        <v>2</v>
      </c>
      <c r="L84" s="292"/>
    </row>
    <row r="85" spans="2:47" s="291" customFormat="1" ht="26.25" customHeight="1" x14ac:dyDescent="0.2">
      <c r="B85" s="292"/>
      <c r="E85" s="665" t="str">
        <f>E7</f>
        <v>CENTRUM TECHNICKÉHO A INOVATIVNÍHO VZDĚLÁVÁNÍ V KYJOVĚ</v>
      </c>
      <c r="F85" s="666"/>
      <c r="G85" s="666"/>
      <c r="H85" s="666"/>
      <c r="L85" s="292"/>
    </row>
    <row r="86" spans="2:47" s="291" customFormat="1" ht="12" customHeight="1" x14ac:dyDescent="0.2">
      <c r="B86" s="292"/>
      <c r="C86" s="290" t="s">
        <v>3655</v>
      </c>
      <c r="L86" s="292"/>
    </row>
    <row r="87" spans="2:47" s="291" customFormat="1" ht="16.5" customHeight="1" x14ac:dyDescent="0.2">
      <c r="B87" s="292"/>
      <c r="E87" s="663" t="str">
        <f>E9</f>
        <v xml:space="preserve">KYJPLYN - D.212  Venkovní rozvody plynu </v>
      </c>
      <c r="F87" s="664"/>
      <c r="G87" s="664"/>
      <c r="H87" s="664"/>
      <c r="L87" s="292"/>
    </row>
    <row r="88" spans="2:47" s="291" customFormat="1" ht="7.15" customHeight="1" x14ac:dyDescent="0.2">
      <c r="B88" s="292"/>
      <c r="L88" s="292"/>
    </row>
    <row r="89" spans="2:47" s="291" customFormat="1" ht="12" customHeight="1" x14ac:dyDescent="0.2">
      <c r="B89" s="292"/>
      <c r="C89" s="290" t="s">
        <v>3659</v>
      </c>
      <c r="F89" s="293" t="str">
        <f>F12</f>
        <v xml:space="preserve"> </v>
      </c>
      <c r="I89" s="290" t="s">
        <v>3660</v>
      </c>
      <c r="J89" s="294">
        <f>IF(J12="","",J12)</f>
        <v>45502</v>
      </c>
      <c r="L89" s="292"/>
    </row>
    <row r="90" spans="2:47" s="291" customFormat="1" ht="7.15" customHeight="1" x14ac:dyDescent="0.2">
      <c r="B90" s="292"/>
      <c r="L90" s="292"/>
    </row>
    <row r="91" spans="2:47" s="291" customFormat="1" ht="15.4" customHeight="1" x14ac:dyDescent="0.2">
      <c r="B91" s="292"/>
      <c r="C91" s="290" t="s">
        <v>3661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4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3663</v>
      </c>
      <c r="J92" s="297" t="str">
        <f>E24</f>
        <v xml:space="preserve"> </v>
      </c>
      <c r="L92" s="292"/>
    </row>
    <row r="93" spans="2:47" s="291" customFormat="1" ht="10.5" customHeight="1" x14ac:dyDescent="0.2">
      <c r="B93" s="292"/>
      <c r="L93" s="292"/>
    </row>
    <row r="94" spans="2:47" s="291" customFormat="1" ht="29.25" customHeight="1" x14ac:dyDescent="0.2">
      <c r="B94" s="292"/>
      <c r="C94" s="316" t="s">
        <v>3674</v>
      </c>
      <c r="D94" s="305"/>
      <c r="E94" s="305"/>
      <c r="F94" s="305"/>
      <c r="G94" s="305"/>
      <c r="H94" s="305"/>
      <c r="I94" s="305"/>
      <c r="J94" s="317" t="s">
        <v>3675</v>
      </c>
      <c r="K94" s="305"/>
      <c r="L94" s="292"/>
    </row>
    <row r="95" spans="2:47" s="291" customFormat="1" ht="10.5" customHeight="1" x14ac:dyDescent="0.2">
      <c r="B95" s="292"/>
      <c r="L95" s="292"/>
    </row>
    <row r="96" spans="2:47" s="291" customFormat="1" ht="22.9" customHeight="1" x14ac:dyDescent="0.2">
      <c r="B96" s="292"/>
      <c r="C96" s="318" t="s">
        <v>4118</v>
      </c>
      <c r="J96" s="300">
        <f>J125</f>
        <v>0</v>
      </c>
      <c r="L96" s="292"/>
      <c r="AU96" s="284" t="s">
        <v>2872</v>
      </c>
    </row>
    <row r="97" spans="2:12" s="319" customFormat="1" ht="25.15" customHeight="1" x14ac:dyDescent="0.2">
      <c r="B97" s="320"/>
      <c r="D97" s="321" t="s">
        <v>3677</v>
      </c>
      <c r="E97" s="322"/>
      <c r="F97" s="322"/>
      <c r="G97" s="322"/>
      <c r="H97" s="322"/>
      <c r="I97" s="322"/>
      <c r="J97" s="323">
        <f>J126</f>
        <v>0</v>
      </c>
      <c r="L97" s="320"/>
    </row>
    <row r="98" spans="2:12" s="324" customFormat="1" ht="19.899999999999999" customHeight="1" x14ac:dyDescent="0.2">
      <c r="B98" s="325"/>
      <c r="D98" s="326" t="s">
        <v>3682</v>
      </c>
      <c r="E98" s="327"/>
      <c r="F98" s="327"/>
      <c r="G98" s="327"/>
      <c r="H98" s="327"/>
      <c r="I98" s="327"/>
      <c r="J98" s="328">
        <f>J127</f>
        <v>0</v>
      </c>
      <c r="L98" s="325"/>
    </row>
    <row r="99" spans="2:12" s="319" customFormat="1" ht="25.15" customHeight="1" x14ac:dyDescent="0.2">
      <c r="B99" s="320"/>
      <c r="D99" s="321" t="s">
        <v>3684</v>
      </c>
      <c r="E99" s="322"/>
      <c r="F99" s="322"/>
      <c r="G99" s="322"/>
      <c r="H99" s="322"/>
      <c r="I99" s="322"/>
      <c r="J99" s="323">
        <f>J129</f>
        <v>0</v>
      </c>
      <c r="L99" s="320"/>
    </row>
    <row r="100" spans="2:12" s="324" customFormat="1" ht="19.899999999999999" customHeight="1" x14ac:dyDescent="0.2">
      <c r="B100" s="325"/>
      <c r="D100" s="326" t="s">
        <v>4119</v>
      </c>
      <c r="E100" s="327"/>
      <c r="F100" s="327"/>
      <c r="G100" s="327"/>
      <c r="H100" s="327"/>
      <c r="I100" s="327"/>
      <c r="J100" s="328">
        <f>J130</f>
        <v>0</v>
      </c>
      <c r="L100" s="325"/>
    </row>
    <row r="101" spans="2:12" s="324" customFormat="1" ht="19.899999999999999" customHeight="1" x14ac:dyDescent="0.2">
      <c r="B101" s="325"/>
      <c r="D101" s="326" t="s">
        <v>4984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319" customFormat="1" ht="25.15" customHeight="1" x14ac:dyDescent="0.2">
      <c r="B102" s="320"/>
      <c r="D102" s="321" t="s">
        <v>4985</v>
      </c>
      <c r="E102" s="322"/>
      <c r="F102" s="322"/>
      <c r="G102" s="322"/>
      <c r="H102" s="322"/>
      <c r="I102" s="322"/>
      <c r="J102" s="323">
        <f>J150</f>
        <v>0</v>
      </c>
      <c r="L102" s="320"/>
    </row>
    <row r="103" spans="2:12" s="324" customFormat="1" ht="19.899999999999999" customHeight="1" x14ac:dyDescent="0.2">
      <c r="B103" s="325"/>
      <c r="D103" s="326" t="s">
        <v>4986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15" customHeight="1" x14ac:dyDescent="0.2">
      <c r="B104" s="320"/>
      <c r="D104" s="321" t="s">
        <v>4987</v>
      </c>
      <c r="E104" s="322"/>
      <c r="F104" s="322"/>
      <c r="G104" s="322"/>
      <c r="H104" s="322"/>
      <c r="I104" s="322"/>
      <c r="J104" s="323">
        <f>J154</f>
        <v>0</v>
      </c>
      <c r="L104" s="320"/>
    </row>
    <row r="105" spans="2:12" s="324" customFormat="1" ht="19.899999999999999" customHeight="1" x14ac:dyDescent="0.2">
      <c r="B105" s="325"/>
      <c r="D105" s="326" t="s">
        <v>4988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291" customFormat="1" ht="21.75" customHeight="1" x14ac:dyDescent="0.2">
      <c r="B106" s="292"/>
      <c r="L106" s="292"/>
    </row>
    <row r="107" spans="2:12" s="291" customFormat="1" ht="7.15" customHeight="1" x14ac:dyDescent="0.2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292"/>
    </row>
    <row r="111" spans="2:12" s="291" customFormat="1" ht="7.15" customHeight="1" x14ac:dyDescent="0.2">
      <c r="B111" s="314"/>
      <c r="C111" s="315"/>
      <c r="D111" s="315"/>
      <c r="E111" s="315"/>
      <c r="F111" s="315"/>
      <c r="G111" s="315"/>
      <c r="H111" s="315"/>
      <c r="I111" s="315"/>
      <c r="J111" s="315"/>
      <c r="K111" s="315"/>
      <c r="L111" s="292"/>
    </row>
    <row r="112" spans="2:12" s="291" customFormat="1" ht="25.15" customHeight="1" x14ac:dyDescent="0.2">
      <c r="B112" s="292"/>
      <c r="C112" s="288" t="s">
        <v>3691</v>
      </c>
      <c r="L112" s="292"/>
    </row>
    <row r="113" spans="2:65" s="291" customFormat="1" ht="7.15" customHeight="1" x14ac:dyDescent="0.2">
      <c r="B113" s="292"/>
      <c r="L113" s="292"/>
    </row>
    <row r="114" spans="2:65" s="291" customFormat="1" ht="12" customHeight="1" x14ac:dyDescent="0.2">
      <c r="B114" s="292"/>
      <c r="C114" s="290" t="s">
        <v>2</v>
      </c>
      <c r="L114" s="292"/>
    </row>
    <row r="115" spans="2:65" s="291" customFormat="1" ht="26.25" customHeight="1" x14ac:dyDescent="0.2">
      <c r="B115" s="292"/>
      <c r="E115" s="665" t="str">
        <f>E7</f>
        <v>CENTRUM TECHNICKÉHO A INOVATIVNÍHO VZDĚLÁVÁNÍ V KYJOVĚ</v>
      </c>
      <c r="F115" s="666"/>
      <c r="G115" s="666"/>
      <c r="H115" s="666"/>
      <c r="L115" s="292"/>
    </row>
    <row r="116" spans="2:65" s="291" customFormat="1" ht="12" customHeight="1" x14ac:dyDescent="0.2">
      <c r="B116" s="292"/>
      <c r="C116" s="290" t="s">
        <v>3655</v>
      </c>
      <c r="L116" s="292"/>
    </row>
    <row r="117" spans="2:65" s="291" customFormat="1" ht="16.5" customHeight="1" x14ac:dyDescent="0.2">
      <c r="B117" s="292"/>
      <c r="E117" s="663" t="str">
        <f>E9</f>
        <v xml:space="preserve">KYJPLYN - D.212  Venkovní rozvody plynu </v>
      </c>
      <c r="F117" s="664"/>
      <c r="G117" s="664"/>
      <c r="H117" s="664"/>
      <c r="L117" s="292"/>
    </row>
    <row r="118" spans="2:65" s="291" customFormat="1" ht="7.15" customHeight="1" x14ac:dyDescent="0.2">
      <c r="B118" s="292"/>
      <c r="L118" s="292"/>
    </row>
    <row r="119" spans="2:65" s="291" customFormat="1" ht="12" customHeight="1" x14ac:dyDescent="0.2">
      <c r="B119" s="292"/>
      <c r="C119" s="290" t="s">
        <v>3659</v>
      </c>
      <c r="F119" s="293" t="str">
        <f>F12</f>
        <v xml:space="preserve"> </v>
      </c>
      <c r="I119" s="290" t="s">
        <v>3660</v>
      </c>
      <c r="J119" s="294">
        <f>IF(J12="","",J12)</f>
        <v>45502</v>
      </c>
      <c r="L119" s="292"/>
    </row>
    <row r="120" spans="2:65" s="291" customFormat="1" ht="7.15" customHeight="1" x14ac:dyDescent="0.2">
      <c r="B120" s="292"/>
      <c r="L120" s="292"/>
    </row>
    <row r="121" spans="2:65" s="291" customFormat="1" ht="15.4" customHeight="1" x14ac:dyDescent="0.2">
      <c r="B121" s="292"/>
      <c r="C121" s="290" t="s">
        <v>3661</v>
      </c>
      <c r="F121" s="293" t="str">
        <f>E15</f>
        <v xml:space="preserve"> </v>
      </c>
      <c r="I121" s="290" t="s">
        <v>8</v>
      </c>
      <c r="J121" s="297" t="str">
        <f>E21</f>
        <v xml:space="preserve"> </v>
      </c>
      <c r="L121" s="292"/>
    </row>
    <row r="122" spans="2:65" s="291" customFormat="1" ht="15.4" customHeight="1" x14ac:dyDescent="0.2">
      <c r="B122" s="292"/>
      <c r="C122" s="290" t="s">
        <v>9</v>
      </c>
      <c r="F122" s="293" t="str">
        <f>IF(E18="","",E18)</f>
        <v xml:space="preserve"> </v>
      </c>
      <c r="I122" s="290" t="s">
        <v>3663</v>
      </c>
      <c r="J122" s="297" t="str">
        <f>E24</f>
        <v xml:space="preserve"> </v>
      </c>
      <c r="L122" s="292"/>
    </row>
    <row r="123" spans="2:65" s="291" customFormat="1" ht="10.5" customHeight="1" x14ac:dyDescent="0.2">
      <c r="B123" s="292"/>
      <c r="L123" s="292"/>
    </row>
    <row r="124" spans="2:65" s="329" customFormat="1" ht="29.25" customHeight="1" x14ac:dyDescent="0.2">
      <c r="B124" s="330"/>
      <c r="C124" s="331" t="s">
        <v>3692</v>
      </c>
      <c r="D124" s="332" t="s">
        <v>3693</v>
      </c>
      <c r="E124" s="332" t="s">
        <v>3694</v>
      </c>
      <c r="F124" s="332" t="s">
        <v>1646</v>
      </c>
      <c r="G124" s="332" t="s">
        <v>94</v>
      </c>
      <c r="H124" s="332" t="s">
        <v>95</v>
      </c>
      <c r="I124" s="332" t="s">
        <v>3695</v>
      </c>
      <c r="J124" s="333" t="s">
        <v>3675</v>
      </c>
      <c r="K124" s="378" t="s">
        <v>512</v>
      </c>
      <c r="L124" s="330"/>
      <c r="M124" s="334" t="s">
        <v>771</v>
      </c>
      <c r="N124" s="335" t="s">
        <v>109</v>
      </c>
      <c r="O124" s="335" t="s">
        <v>3696</v>
      </c>
      <c r="P124" s="335" t="s">
        <v>3697</v>
      </c>
      <c r="Q124" s="335" t="s">
        <v>3698</v>
      </c>
      <c r="R124" s="335" t="s">
        <v>3699</v>
      </c>
      <c r="S124" s="335" t="s">
        <v>3700</v>
      </c>
      <c r="T124" s="336" t="s">
        <v>3701</v>
      </c>
    </row>
    <row r="125" spans="2:65" s="291" customFormat="1" ht="22.9" customHeight="1" x14ac:dyDescent="0.25">
      <c r="B125" s="292"/>
      <c r="C125" s="337" t="s">
        <v>2871</v>
      </c>
      <c r="J125" s="338">
        <f>BK125</f>
        <v>0</v>
      </c>
      <c r="L125" s="292"/>
      <c r="M125" s="339"/>
      <c r="N125" s="298"/>
      <c r="O125" s="298"/>
      <c r="P125" s="340">
        <f>P126+P129+P150+P154</f>
        <v>129.935756</v>
      </c>
      <c r="Q125" s="298"/>
      <c r="R125" s="340">
        <f>R126+R129+R150+R154</f>
        <v>1.8669600000000002</v>
      </c>
      <c r="S125" s="298"/>
      <c r="T125" s="341">
        <f>T126+T129+T150+T154</f>
        <v>0</v>
      </c>
      <c r="AT125" s="284" t="s">
        <v>514</v>
      </c>
      <c r="AU125" s="284" t="s">
        <v>2872</v>
      </c>
      <c r="BK125" s="342">
        <f>BK126+BK129+BK150+BK154</f>
        <v>0</v>
      </c>
    </row>
    <row r="126" spans="2:65" s="343" customFormat="1" ht="25.9" customHeight="1" x14ac:dyDescent="0.2">
      <c r="B126" s="344"/>
      <c r="D126" s="345" t="s">
        <v>514</v>
      </c>
      <c r="E126" s="346" t="s">
        <v>13</v>
      </c>
      <c r="F126" s="346" t="s">
        <v>515</v>
      </c>
      <c r="J126" s="347">
        <f>BK126</f>
        <v>0</v>
      </c>
      <c r="L126" s="344"/>
      <c r="M126" s="348"/>
      <c r="P126" s="349">
        <f>P127</f>
        <v>6</v>
      </c>
      <c r="R126" s="349">
        <f>R127</f>
        <v>0</v>
      </c>
      <c r="T126" s="350">
        <f>T127</f>
        <v>0</v>
      </c>
      <c r="AR126" s="345" t="s">
        <v>45</v>
      </c>
      <c r="AT126" s="351" t="s">
        <v>514</v>
      </c>
      <c r="AU126" s="351" t="s">
        <v>2873</v>
      </c>
      <c r="AY126" s="345" t="s">
        <v>2874</v>
      </c>
      <c r="BK126" s="352">
        <f>BK127</f>
        <v>0</v>
      </c>
    </row>
    <row r="127" spans="2:65" s="343" customFormat="1" ht="22.9" customHeight="1" x14ac:dyDescent="0.2">
      <c r="B127" s="344"/>
      <c r="D127" s="345" t="s">
        <v>514</v>
      </c>
      <c r="E127" s="353" t="s">
        <v>57</v>
      </c>
      <c r="F127" s="353" t="s">
        <v>531</v>
      </c>
      <c r="J127" s="354">
        <f>BK127</f>
        <v>0</v>
      </c>
      <c r="L127" s="344"/>
      <c r="M127" s="348"/>
      <c r="P127" s="349">
        <f>P128</f>
        <v>6</v>
      </c>
      <c r="R127" s="349">
        <f>R128</f>
        <v>0</v>
      </c>
      <c r="T127" s="350">
        <f>T128</f>
        <v>0</v>
      </c>
      <c r="AR127" s="345" t="s">
        <v>45</v>
      </c>
      <c r="AT127" s="351" t="s">
        <v>514</v>
      </c>
      <c r="AU127" s="351" t="s">
        <v>45</v>
      </c>
      <c r="AY127" s="345" t="s">
        <v>2874</v>
      </c>
      <c r="BK127" s="352">
        <f>BK128</f>
        <v>0</v>
      </c>
    </row>
    <row r="128" spans="2:65" s="291" customFormat="1" ht="24.4" customHeight="1" x14ac:dyDescent="0.2">
      <c r="B128" s="355"/>
      <c r="C128" s="567" t="s">
        <v>45</v>
      </c>
      <c r="D128" s="567" t="s">
        <v>516</v>
      </c>
      <c r="E128" s="568" t="s">
        <v>4989</v>
      </c>
      <c r="F128" s="569" t="s">
        <v>4990</v>
      </c>
      <c r="G128" s="570" t="s">
        <v>4991</v>
      </c>
      <c r="H128" s="571">
        <v>5</v>
      </c>
      <c r="I128" s="572">
        <v>0</v>
      </c>
      <c r="J128" s="572">
        <f>ROUND(I128*H128,2)</f>
        <v>0</v>
      </c>
      <c r="K128" s="381"/>
      <c r="L128" s="292"/>
      <c r="M128" s="357" t="s">
        <v>771</v>
      </c>
      <c r="N128" s="358" t="s">
        <v>2877</v>
      </c>
      <c r="O128" s="359">
        <v>1.2</v>
      </c>
      <c r="P128" s="359">
        <f>O128*H128</f>
        <v>6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51</v>
      </c>
      <c r="AT128" s="361" t="s">
        <v>516</v>
      </c>
      <c r="AU128" s="361" t="s">
        <v>47</v>
      </c>
      <c r="AY128" s="284" t="s">
        <v>2874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4992</v>
      </c>
    </row>
    <row r="129" spans="2:65" s="343" customFormat="1" ht="25.9" customHeight="1" x14ac:dyDescent="0.2">
      <c r="B129" s="344"/>
      <c r="D129" s="345" t="s">
        <v>514</v>
      </c>
      <c r="E129" s="346" t="s">
        <v>14</v>
      </c>
      <c r="F129" s="346" t="s">
        <v>547</v>
      </c>
      <c r="J129" s="347">
        <f>BK129</f>
        <v>0</v>
      </c>
      <c r="L129" s="344"/>
      <c r="M129" s="348"/>
      <c r="P129" s="349">
        <f>P130+P147</f>
        <v>107.13575599999999</v>
      </c>
      <c r="R129" s="349">
        <f>R130+R147</f>
        <v>1.8549600000000002</v>
      </c>
      <c r="T129" s="350">
        <f>T130+T147</f>
        <v>0</v>
      </c>
      <c r="AR129" s="345" t="s">
        <v>47</v>
      </c>
      <c r="AT129" s="351" t="s">
        <v>514</v>
      </c>
      <c r="AU129" s="351" t="s">
        <v>2873</v>
      </c>
      <c r="AY129" s="345" t="s">
        <v>2874</v>
      </c>
      <c r="BK129" s="352">
        <f>BK130+BK147</f>
        <v>0</v>
      </c>
    </row>
    <row r="130" spans="2:65" s="343" customFormat="1" ht="22.9" customHeight="1" x14ac:dyDescent="0.2">
      <c r="B130" s="344"/>
      <c r="D130" s="345" t="s">
        <v>514</v>
      </c>
      <c r="E130" s="353" t="s">
        <v>1700</v>
      </c>
      <c r="F130" s="353" t="s">
        <v>1701</v>
      </c>
      <c r="J130" s="354">
        <f>BK130</f>
        <v>0</v>
      </c>
      <c r="L130" s="344"/>
      <c r="M130" s="348"/>
      <c r="P130" s="349">
        <f>SUM(P131:P146)</f>
        <v>94.385755999999986</v>
      </c>
      <c r="R130" s="349">
        <f>SUM(R131:R146)</f>
        <v>1.8449600000000002</v>
      </c>
      <c r="T130" s="350">
        <f>SUM(T131:T146)</f>
        <v>0</v>
      </c>
      <c r="AR130" s="345" t="s">
        <v>47</v>
      </c>
      <c r="AT130" s="351" t="s">
        <v>514</v>
      </c>
      <c r="AU130" s="351" t="s">
        <v>45</v>
      </c>
      <c r="AY130" s="345" t="s">
        <v>2874</v>
      </c>
      <c r="BK130" s="352">
        <f>SUM(BK131:BK146)</f>
        <v>0</v>
      </c>
    </row>
    <row r="131" spans="2:65" s="291" customFormat="1" ht="24.4" customHeight="1" x14ac:dyDescent="0.2">
      <c r="B131" s="355"/>
      <c r="C131" s="533" t="s">
        <v>47</v>
      </c>
      <c r="D131" s="533" t="s">
        <v>516</v>
      </c>
      <c r="E131" s="534" t="s">
        <v>2875</v>
      </c>
      <c r="F131" s="535" t="s">
        <v>2876</v>
      </c>
      <c r="G131" s="536" t="s">
        <v>223</v>
      </c>
      <c r="H131" s="537">
        <v>2</v>
      </c>
      <c r="I131" s="356">
        <v>0</v>
      </c>
      <c r="J131" s="356">
        <f t="shared" ref="J131:J146" si="0">ROUND(I131*H131,2)</f>
        <v>0</v>
      </c>
      <c r="K131" s="381"/>
      <c r="L131" s="292"/>
      <c r="M131" s="357" t="s">
        <v>771</v>
      </c>
      <c r="N131" s="358" t="s">
        <v>2877</v>
      </c>
      <c r="O131" s="359">
        <v>0.65</v>
      </c>
      <c r="P131" s="359">
        <f t="shared" ref="P131:P146" si="1">O131*H131</f>
        <v>1.3</v>
      </c>
      <c r="Q131" s="359">
        <v>3.48E-3</v>
      </c>
      <c r="R131" s="359">
        <f t="shared" ref="R131:R146" si="2">Q131*H131</f>
        <v>6.96E-3</v>
      </c>
      <c r="S131" s="359">
        <v>0</v>
      </c>
      <c r="T131" s="360">
        <f t="shared" ref="T131:T146" si="3">S131*H131</f>
        <v>0</v>
      </c>
      <c r="AR131" s="361" t="s">
        <v>2222</v>
      </c>
      <c r="AT131" s="361" t="s">
        <v>516</v>
      </c>
      <c r="AU131" s="361" t="s">
        <v>47</v>
      </c>
      <c r="AY131" s="284" t="s">
        <v>2874</v>
      </c>
      <c r="BE131" s="362">
        <f t="shared" ref="BE131:BE146" si="4">IF(N131="základní",J131,0)</f>
        <v>0</v>
      </c>
      <c r="BF131" s="362">
        <f t="shared" ref="BF131:BF146" si="5">IF(N131="snížená",J131,0)</f>
        <v>0</v>
      </c>
      <c r="BG131" s="362">
        <f t="shared" ref="BG131:BG146" si="6">IF(N131="zákl. přenesená",J131,0)</f>
        <v>0</v>
      </c>
      <c r="BH131" s="362">
        <f t="shared" ref="BH131:BH146" si="7">IF(N131="sníž. přenesená",J131,0)</f>
        <v>0</v>
      </c>
      <c r="BI131" s="362">
        <f t="shared" ref="BI131:BI146" si="8">IF(N131="nulová",J131,0)</f>
        <v>0</v>
      </c>
      <c r="BJ131" s="284" t="s">
        <v>45</v>
      </c>
      <c r="BK131" s="362">
        <f t="shared" ref="BK131:BK146" si="9">ROUND(I131*H131,2)</f>
        <v>0</v>
      </c>
      <c r="BL131" s="284" t="s">
        <v>2222</v>
      </c>
      <c r="BM131" s="361" t="s">
        <v>2878</v>
      </c>
    </row>
    <row r="132" spans="2:65" s="291" customFormat="1" ht="24.4" customHeight="1" x14ac:dyDescent="0.2">
      <c r="B132" s="355"/>
      <c r="C132" s="533" t="s">
        <v>49</v>
      </c>
      <c r="D132" s="533" t="s">
        <v>516</v>
      </c>
      <c r="E132" s="534" t="s">
        <v>2879</v>
      </c>
      <c r="F132" s="535" t="s">
        <v>2880</v>
      </c>
      <c r="G132" s="536" t="s">
        <v>223</v>
      </c>
      <c r="H132" s="537">
        <v>5</v>
      </c>
      <c r="I132" s="356">
        <v>0</v>
      </c>
      <c r="J132" s="356">
        <f t="shared" si="0"/>
        <v>0</v>
      </c>
      <c r="K132" s="381"/>
      <c r="L132" s="292"/>
      <c r="M132" s="357" t="s">
        <v>771</v>
      </c>
      <c r="N132" s="358" t="s">
        <v>2877</v>
      </c>
      <c r="O132" s="359">
        <v>0.45800000000000002</v>
      </c>
      <c r="P132" s="359">
        <f t="shared" si="1"/>
        <v>2.29</v>
      </c>
      <c r="Q132" s="359">
        <v>4.9300000000000004E-3</v>
      </c>
      <c r="R132" s="359">
        <f t="shared" si="2"/>
        <v>2.4650000000000002E-2</v>
      </c>
      <c r="S132" s="359">
        <v>0</v>
      </c>
      <c r="T132" s="360">
        <f t="shared" si="3"/>
        <v>0</v>
      </c>
      <c r="AR132" s="361" t="s">
        <v>2222</v>
      </c>
      <c r="AT132" s="361" t="s">
        <v>516</v>
      </c>
      <c r="AU132" s="361" t="s">
        <v>47</v>
      </c>
      <c r="AY132" s="284" t="s">
        <v>2874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2222</v>
      </c>
      <c r="BM132" s="361" t="s">
        <v>2881</v>
      </c>
    </row>
    <row r="133" spans="2:65" s="291" customFormat="1" ht="24.4" customHeight="1" x14ac:dyDescent="0.2">
      <c r="B133" s="355"/>
      <c r="C133" s="533" t="s">
        <v>51</v>
      </c>
      <c r="D133" s="533" t="s">
        <v>516</v>
      </c>
      <c r="E133" s="534" t="s">
        <v>2882</v>
      </c>
      <c r="F133" s="535" t="s">
        <v>2883</v>
      </c>
      <c r="G133" s="536" t="s">
        <v>223</v>
      </c>
      <c r="H133" s="537">
        <v>75</v>
      </c>
      <c r="I133" s="356">
        <v>0</v>
      </c>
      <c r="J133" s="356">
        <f t="shared" si="0"/>
        <v>0</v>
      </c>
      <c r="K133" s="381"/>
      <c r="L133" s="292"/>
      <c r="M133" s="357" t="s">
        <v>771</v>
      </c>
      <c r="N133" s="358" t="s">
        <v>2877</v>
      </c>
      <c r="O133" s="359">
        <v>0.86699999999999999</v>
      </c>
      <c r="P133" s="359">
        <f t="shared" si="1"/>
        <v>65.025000000000006</v>
      </c>
      <c r="Q133" s="359">
        <v>1.8880000000000001E-2</v>
      </c>
      <c r="R133" s="359">
        <f t="shared" si="2"/>
        <v>1.4160000000000001</v>
      </c>
      <c r="S133" s="359">
        <v>0</v>
      </c>
      <c r="T133" s="360">
        <f t="shared" si="3"/>
        <v>0</v>
      </c>
      <c r="AR133" s="361" t="s">
        <v>2222</v>
      </c>
      <c r="AT133" s="361" t="s">
        <v>516</v>
      </c>
      <c r="AU133" s="361" t="s">
        <v>47</v>
      </c>
      <c r="AY133" s="284" t="s">
        <v>2874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2222</v>
      </c>
      <c r="BM133" s="361" t="s">
        <v>2884</v>
      </c>
    </row>
    <row r="134" spans="2:65" s="291" customFormat="1" ht="21.75" customHeight="1" x14ac:dyDescent="0.2">
      <c r="B134" s="355"/>
      <c r="C134" s="533" t="s">
        <v>53</v>
      </c>
      <c r="D134" s="533" t="s">
        <v>516</v>
      </c>
      <c r="E134" s="534" t="s">
        <v>2885</v>
      </c>
      <c r="F134" s="535" t="s">
        <v>2886</v>
      </c>
      <c r="G134" s="536" t="s">
        <v>99</v>
      </c>
      <c r="H134" s="537">
        <v>1</v>
      </c>
      <c r="I134" s="356">
        <v>0</v>
      </c>
      <c r="J134" s="356">
        <f t="shared" si="0"/>
        <v>0</v>
      </c>
      <c r="K134" s="381"/>
      <c r="L134" s="292"/>
      <c r="M134" s="357" t="s">
        <v>771</v>
      </c>
      <c r="N134" s="358" t="s">
        <v>2877</v>
      </c>
      <c r="O134" s="359">
        <v>0.79500000000000004</v>
      </c>
      <c r="P134" s="359">
        <f t="shared" si="1"/>
        <v>0.79500000000000004</v>
      </c>
      <c r="Q134" s="359">
        <v>1.49E-3</v>
      </c>
      <c r="R134" s="359">
        <f t="shared" si="2"/>
        <v>1.49E-3</v>
      </c>
      <c r="S134" s="359">
        <v>0</v>
      </c>
      <c r="T134" s="360">
        <f t="shared" si="3"/>
        <v>0</v>
      </c>
      <c r="AR134" s="361" t="s">
        <v>2222</v>
      </c>
      <c r="AT134" s="361" t="s">
        <v>516</v>
      </c>
      <c r="AU134" s="361" t="s">
        <v>47</v>
      </c>
      <c r="AY134" s="284" t="s">
        <v>2874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2222</v>
      </c>
      <c r="BM134" s="361" t="s">
        <v>2887</v>
      </c>
    </row>
    <row r="135" spans="2:65" s="291" customFormat="1" ht="21.75" customHeight="1" x14ac:dyDescent="0.2">
      <c r="B135" s="355"/>
      <c r="C135" s="533" t="s">
        <v>55</v>
      </c>
      <c r="D135" s="533" t="s">
        <v>516</v>
      </c>
      <c r="E135" s="534" t="s">
        <v>2888</v>
      </c>
      <c r="F135" s="535" t="s">
        <v>2889</v>
      </c>
      <c r="G135" s="536" t="s">
        <v>99</v>
      </c>
      <c r="H135" s="537">
        <v>1</v>
      </c>
      <c r="I135" s="356">
        <v>0</v>
      </c>
      <c r="J135" s="356">
        <f t="shared" si="0"/>
        <v>0</v>
      </c>
      <c r="K135" s="381"/>
      <c r="L135" s="292"/>
      <c r="M135" s="357" t="s">
        <v>771</v>
      </c>
      <c r="N135" s="358" t="s">
        <v>2877</v>
      </c>
      <c r="O135" s="359">
        <v>1.3540000000000001</v>
      </c>
      <c r="P135" s="359">
        <f t="shared" si="1"/>
        <v>1.3540000000000001</v>
      </c>
      <c r="Q135" s="359">
        <v>2.3700000000000001E-3</v>
      </c>
      <c r="R135" s="359">
        <f t="shared" si="2"/>
        <v>2.3700000000000001E-3</v>
      </c>
      <c r="S135" s="359">
        <v>0</v>
      </c>
      <c r="T135" s="360">
        <f t="shared" si="3"/>
        <v>0</v>
      </c>
      <c r="AR135" s="361" t="s">
        <v>2222</v>
      </c>
      <c r="AT135" s="361" t="s">
        <v>516</v>
      </c>
      <c r="AU135" s="361" t="s">
        <v>47</v>
      </c>
      <c r="AY135" s="284" t="s">
        <v>2874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2222</v>
      </c>
      <c r="BM135" s="361" t="s">
        <v>2890</v>
      </c>
    </row>
    <row r="136" spans="2:65" s="291" customFormat="1" ht="21.75" customHeight="1" x14ac:dyDescent="0.2">
      <c r="B136" s="355"/>
      <c r="C136" s="533" t="s">
        <v>2894</v>
      </c>
      <c r="D136" s="533" t="s">
        <v>516</v>
      </c>
      <c r="E136" s="534" t="s">
        <v>2891</v>
      </c>
      <c r="F136" s="535" t="s">
        <v>2892</v>
      </c>
      <c r="G136" s="536" t="s">
        <v>99</v>
      </c>
      <c r="H136" s="537">
        <v>1</v>
      </c>
      <c r="I136" s="356">
        <v>0</v>
      </c>
      <c r="J136" s="356">
        <f t="shared" si="0"/>
        <v>0</v>
      </c>
      <c r="K136" s="381"/>
      <c r="L136" s="292"/>
      <c r="M136" s="357" t="s">
        <v>771</v>
      </c>
      <c r="N136" s="358" t="s">
        <v>2877</v>
      </c>
      <c r="O136" s="359">
        <v>3.9740000000000002</v>
      </c>
      <c r="P136" s="359">
        <f t="shared" si="1"/>
        <v>3.9740000000000002</v>
      </c>
      <c r="Q136" s="359">
        <v>5.8999999999999999E-3</v>
      </c>
      <c r="R136" s="359">
        <f t="shared" si="2"/>
        <v>5.8999999999999999E-3</v>
      </c>
      <c r="S136" s="359">
        <v>0</v>
      </c>
      <c r="T136" s="360">
        <f t="shared" si="3"/>
        <v>0</v>
      </c>
      <c r="AR136" s="361" t="s">
        <v>2222</v>
      </c>
      <c r="AT136" s="361" t="s">
        <v>516</v>
      </c>
      <c r="AU136" s="361" t="s">
        <v>47</v>
      </c>
      <c r="AY136" s="284" t="s">
        <v>2874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2222</v>
      </c>
      <c r="BM136" s="361" t="s">
        <v>2893</v>
      </c>
    </row>
    <row r="137" spans="2:65" s="291" customFormat="1" ht="16.5" customHeight="1" x14ac:dyDescent="0.2">
      <c r="B137" s="355"/>
      <c r="C137" s="533" t="s">
        <v>527</v>
      </c>
      <c r="D137" s="533" t="s">
        <v>516</v>
      </c>
      <c r="E137" s="534" t="s">
        <v>2895</v>
      </c>
      <c r="F137" s="535" t="s">
        <v>2896</v>
      </c>
      <c r="G137" s="536" t="s">
        <v>223</v>
      </c>
      <c r="H137" s="537">
        <v>5</v>
      </c>
      <c r="I137" s="356">
        <v>0</v>
      </c>
      <c r="J137" s="356">
        <f t="shared" si="0"/>
        <v>0</v>
      </c>
      <c r="K137" s="381"/>
      <c r="L137" s="292"/>
      <c r="M137" s="357" t="s">
        <v>771</v>
      </c>
      <c r="N137" s="358" t="s">
        <v>2877</v>
      </c>
      <c r="O137" s="359">
        <v>1.1479999999999999</v>
      </c>
      <c r="P137" s="359">
        <f t="shared" si="1"/>
        <v>5.7399999999999993</v>
      </c>
      <c r="Q137" s="359">
        <v>3.5279999999999999E-2</v>
      </c>
      <c r="R137" s="359">
        <f t="shared" si="2"/>
        <v>0.1764</v>
      </c>
      <c r="S137" s="359">
        <v>0</v>
      </c>
      <c r="T137" s="360">
        <f t="shared" si="3"/>
        <v>0</v>
      </c>
      <c r="AR137" s="361" t="s">
        <v>2222</v>
      </c>
      <c r="AT137" s="361" t="s">
        <v>516</v>
      </c>
      <c r="AU137" s="361" t="s">
        <v>47</v>
      </c>
      <c r="AY137" s="284" t="s">
        <v>2874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2222</v>
      </c>
      <c r="BM137" s="361" t="s">
        <v>2897</v>
      </c>
    </row>
    <row r="138" spans="2:65" s="291" customFormat="1" ht="24.4" customHeight="1" x14ac:dyDescent="0.2">
      <c r="B138" s="355"/>
      <c r="C138" s="533" t="s">
        <v>57</v>
      </c>
      <c r="D138" s="533" t="s">
        <v>516</v>
      </c>
      <c r="E138" s="534" t="s">
        <v>2898</v>
      </c>
      <c r="F138" s="535" t="s">
        <v>2899</v>
      </c>
      <c r="G138" s="536" t="s">
        <v>97</v>
      </c>
      <c r="H138" s="537">
        <v>1</v>
      </c>
      <c r="I138" s="356">
        <v>0</v>
      </c>
      <c r="J138" s="356">
        <f t="shared" si="0"/>
        <v>0</v>
      </c>
      <c r="K138" s="381"/>
      <c r="L138" s="292"/>
      <c r="M138" s="357" t="s">
        <v>771</v>
      </c>
      <c r="N138" s="358" t="s">
        <v>2877</v>
      </c>
      <c r="O138" s="359">
        <v>1.9419999999999999</v>
      </c>
      <c r="P138" s="359">
        <f t="shared" si="1"/>
        <v>1.9419999999999999</v>
      </c>
      <c r="Q138" s="359">
        <v>9.0699999999999999E-3</v>
      </c>
      <c r="R138" s="359">
        <f t="shared" si="2"/>
        <v>9.0699999999999999E-3</v>
      </c>
      <c r="S138" s="359">
        <v>0</v>
      </c>
      <c r="T138" s="360">
        <f t="shared" si="3"/>
        <v>0</v>
      </c>
      <c r="AR138" s="361" t="s">
        <v>2222</v>
      </c>
      <c r="AT138" s="361" t="s">
        <v>516</v>
      </c>
      <c r="AU138" s="361" t="s">
        <v>47</v>
      </c>
      <c r="AY138" s="284" t="s">
        <v>2874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2222</v>
      </c>
      <c r="BM138" s="361" t="s">
        <v>2900</v>
      </c>
    </row>
    <row r="139" spans="2:65" s="291" customFormat="1" ht="16.5" customHeight="1" x14ac:dyDescent="0.2">
      <c r="B139" s="355"/>
      <c r="C139" s="533" t="s">
        <v>471</v>
      </c>
      <c r="D139" s="533" t="s">
        <v>516</v>
      </c>
      <c r="E139" s="534" t="s">
        <v>2901</v>
      </c>
      <c r="F139" s="535" t="s">
        <v>2902</v>
      </c>
      <c r="G139" s="536" t="s">
        <v>99</v>
      </c>
      <c r="H139" s="537">
        <v>1</v>
      </c>
      <c r="I139" s="356">
        <v>0</v>
      </c>
      <c r="J139" s="356">
        <f t="shared" si="0"/>
        <v>0</v>
      </c>
      <c r="K139" s="381"/>
      <c r="L139" s="292"/>
      <c r="M139" s="357" t="s">
        <v>771</v>
      </c>
      <c r="N139" s="358" t="s">
        <v>2877</v>
      </c>
      <c r="O139" s="359">
        <v>6.4000000000000001E-2</v>
      </c>
      <c r="P139" s="359">
        <f t="shared" si="1"/>
        <v>6.4000000000000001E-2</v>
      </c>
      <c r="Q139" s="359">
        <v>0</v>
      </c>
      <c r="R139" s="359">
        <f t="shared" si="2"/>
        <v>0</v>
      </c>
      <c r="S139" s="359">
        <v>0</v>
      </c>
      <c r="T139" s="360">
        <f t="shared" si="3"/>
        <v>0</v>
      </c>
      <c r="AR139" s="361" t="s">
        <v>2222</v>
      </c>
      <c r="AT139" s="361" t="s">
        <v>516</v>
      </c>
      <c r="AU139" s="361" t="s">
        <v>47</v>
      </c>
      <c r="AY139" s="284" t="s">
        <v>2874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2222</v>
      </c>
      <c r="BM139" s="361" t="s">
        <v>2903</v>
      </c>
    </row>
    <row r="140" spans="2:65" s="291" customFormat="1" ht="16.5" customHeight="1" x14ac:dyDescent="0.2">
      <c r="B140" s="355"/>
      <c r="C140" s="533" t="s">
        <v>2218</v>
      </c>
      <c r="D140" s="533" t="s">
        <v>516</v>
      </c>
      <c r="E140" s="534" t="s">
        <v>2904</v>
      </c>
      <c r="F140" s="535" t="s">
        <v>2905</v>
      </c>
      <c r="G140" s="536" t="s">
        <v>99</v>
      </c>
      <c r="H140" s="537">
        <v>1</v>
      </c>
      <c r="I140" s="356">
        <v>0</v>
      </c>
      <c r="J140" s="356">
        <f t="shared" si="0"/>
        <v>0</v>
      </c>
      <c r="K140" s="381"/>
      <c r="L140" s="292"/>
      <c r="M140" s="357" t="s">
        <v>771</v>
      </c>
      <c r="N140" s="358" t="s">
        <v>2877</v>
      </c>
      <c r="O140" s="359">
        <v>0.48199999999999998</v>
      </c>
      <c r="P140" s="359">
        <f t="shared" si="1"/>
        <v>0.48199999999999998</v>
      </c>
      <c r="Q140" s="359">
        <v>0</v>
      </c>
      <c r="R140" s="359">
        <f t="shared" si="2"/>
        <v>0</v>
      </c>
      <c r="S140" s="359">
        <v>0</v>
      </c>
      <c r="T140" s="360">
        <f t="shared" si="3"/>
        <v>0</v>
      </c>
      <c r="AR140" s="361" t="s">
        <v>2222</v>
      </c>
      <c r="AT140" s="361" t="s">
        <v>516</v>
      </c>
      <c r="AU140" s="361" t="s">
        <v>47</v>
      </c>
      <c r="AY140" s="284" t="s">
        <v>2874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2222</v>
      </c>
      <c r="BM140" s="361" t="s">
        <v>2906</v>
      </c>
    </row>
    <row r="141" spans="2:65" s="291" customFormat="1" ht="16.5" customHeight="1" x14ac:dyDescent="0.2">
      <c r="B141" s="355"/>
      <c r="C141" s="533" t="s">
        <v>2219</v>
      </c>
      <c r="D141" s="533" t="s">
        <v>516</v>
      </c>
      <c r="E141" s="534" t="s">
        <v>2907</v>
      </c>
      <c r="F141" s="535" t="s">
        <v>2908</v>
      </c>
      <c r="G141" s="536" t="s">
        <v>99</v>
      </c>
      <c r="H141" s="537">
        <v>1</v>
      </c>
      <c r="I141" s="356">
        <v>0</v>
      </c>
      <c r="J141" s="356">
        <f t="shared" si="0"/>
        <v>0</v>
      </c>
      <c r="K141" s="381"/>
      <c r="L141" s="292"/>
      <c r="M141" s="357" t="s">
        <v>771</v>
      </c>
      <c r="N141" s="358" t="s">
        <v>2877</v>
      </c>
      <c r="O141" s="359">
        <v>0.60899999999999999</v>
      </c>
      <c r="P141" s="359">
        <f t="shared" si="1"/>
        <v>0.60899999999999999</v>
      </c>
      <c r="Q141" s="359">
        <v>4.4999999999999999E-4</v>
      </c>
      <c r="R141" s="359">
        <f t="shared" si="2"/>
        <v>4.4999999999999999E-4</v>
      </c>
      <c r="S141" s="359">
        <v>0</v>
      </c>
      <c r="T141" s="360">
        <f t="shared" si="3"/>
        <v>0</v>
      </c>
      <c r="AR141" s="361" t="s">
        <v>2222</v>
      </c>
      <c r="AT141" s="361" t="s">
        <v>516</v>
      </c>
      <c r="AU141" s="361" t="s">
        <v>47</v>
      </c>
      <c r="AY141" s="284" t="s">
        <v>2874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2222</v>
      </c>
      <c r="BM141" s="361" t="s">
        <v>2909</v>
      </c>
    </row>
    <row r="142" spans="2:65" s="291" customFormat="1" ht="24.4" customHeight="1" x14ac:dyDescent="0.2">
      <c r="B142" s="355"/>
      <c r="C142" s="533" t="s">
        <v>2220</v>
      </c>
      <c r="D142" s="533" t="s">
        <v>516</v>
      </c>
      <c r="E142" s="534" t="s">
        <v>2910</v>
      </c>
      <c r="F142" s="535" t="s">
        <v>2911</v>
      </c>
      <c r="G142" s="536" t="s">
        <v>97</v>
      </c>
      <c r="H142" s="537">
        <v>2</v>
      </c>
      <c r="I142" s="356">
        <v>0</v>
      </c>
      <c r="J142" s="356">
        <f t="shared" si="0"/>
        <v>0</v>
      </c>
      <c r="K142" s="381"/>
      <c r="L142" s="292"/>
      <c r="M142" s="357" t="s">
        <v>771</v>
      </c>
      <c r="N142" s="358" t="s">
        <v>2877</v>
      </c>
      <c r="O142" s="359">
        <v>3.1309999999999998</v>
      </c>
      <c r="P142" s="359">
        <f t="shared" si="1"/>
        <v>6.2619999999999996</v>
      </c>
      <c r="Q142" s="359">
        <v>5.2859999999999997E-2</v>
      </c>
      <c r="R142" s="359">
        <f t="shared" si="2"/>
        <v>0.10571999999999999</v>
      </c>
      <c r="S142" s="359">
        <v>0</v>
      </c>
      <c r="T142" s="360">
        <f t="shared" si="3"/>
        <v>0</v>
      </c>
      <c r="AR142" s="361" t="s">
        <v>2222</v>
      </c>
      <c r="AT142" s="361" t="s">
        <v>516</v>
      </c>
      <c r="AU142" s="361" t="s">
        <v>47</v>
      </c>
      <c r="AY142" s="284" t="s">
        <v>2874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2222</v>
      </c>
      <c r="BM142" s="361" t="s">
        <v>2912</v>
      </c>
    </row>
    <row r="143" spans="2:65" s="291" customFormat="1" ht="24.4" customHeight="1" x14ac:dyDescent="0.2">
      <c r="B143" s="355"/>
      <c r="C143" s="533" t="s">
        <v>2221</v>
      </c>
      <c r="D143" s="533" t="s">
        <v>516</v>
      </c>
      <c r="E143" s="534" t="s">
        <v>2913</v>
      </c>
      <c r="F143" s="535" t="s">
        <v>2914</v>
      </c>
      <c r="G143" s="536" t="s">
        <v>99</v>
      </c>
      <c r="H143" s="537">
        <v>1</v>
      </c>
      <c r="I143" s="356">
        <v>0</v>
      </c>
      <c r="J143" s="356">
        <f t="shared" si="0"/>
        <v>0</v>
      </c>
      <c r="K143" s="381"/>
      <c r="L143" s="292"/>
      <c r="M143" s="357" t="s">
        <v>771</v>
      </c>
      <c r="N143" s="358" t="s">
        <v>2877</v>
      </c>
      <c r="O143" s="359">
        <v>3.1309999999999998</v>
      </c>
      <c r="P143" s="359">
        <f t="shared" si="1"/>
        <v>3.1309999999999998</v>
      </c>
      <c r="Q143" s="359">
        <v>1.5310000000000001E-2</v>
      </c>
      <c r="R143" s="359">
        <f t="shared" si="2"/>
        <v>1.5310000000000001E-2</v>
      </c>
      <c r="S143" s="359">
        <v>0</v>
      </c>
      <c r="T143" s="360">
        <f t="shared" si="3"/>
        <v>0</v>
      </c>
      <c r="AR143" s="361" t="s">
        <v>2222</v>
      </c>
      <c r="AT143" s="361" t="s">
        <v>516</v>
      </c>
      <c r="AU143" s="361" t="s">
        <v>47</v>
      </c>
      <c r="AY143" s="284" t="s">
        <v>2874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2222</v>
      </c>
      <c r="BM143" s="361" t="s">
        <v>2915</v>
      </c>
    </row>
    <row r="144" spans="2:65" s="291" customFormat="1" ht="16.5" customHeight="1" x14ac:dyDescent="0.2">
      <c r="B144" s="355"/>
      <c r="C144" s="538" t="s">
        <v>2184</v>
      </c>
      <c r="D144" s="538" t="s">
        <v>550</v>
      </c>
      <c r="E144" s="539" t="s">
        <v>2916</v>
      </c>
      <c r="F144" s="540" t="s">
        <v>2917</v>
      </c>
      <c r="G144" s="541" t="s">
        <v>99</v>
      </c>
      <c r="H144" s="542">
        <v>1</v>
      </c>
      <c r="I144" s="365">
        <v>0</v>
      </c>
      <c r="J144" s="365">
        <f t="shared" si="0"/>
        <v>0</v>
      </c>
      <c r="K144" s="383"/>
      <c r="L144" s="366"/>
      <c r="M144" s="367" t="s">
        <v>771</v>
      </c>
      <c r="N144" s="368" t="s">
        <v>2877</v>
      </c>
      <c r="O144" s="359">
        <v>0</v>
      </c>
      <c r="P144" s="359">
        <f t="shared" si="1"/>
        <v>0</v>
      </c>
      <c r="Q144" s="359">
        <v>7.8E-2</v>
      </c>
      <c r="R144" s="359">
        <f t="shared" si="2"/>
        <v>7.8E-2</v>
      </c>
      <c r="S144" s="359">
        <v>0</v>
      </c>
      <c r="T144" s="360">
        <f t="shared" si="3"/>
        <v>0</v>
      </c>
      <c r="AR144" s="361" t="s">
        <v>2918</v>
      </c>
      <c r="AT144" s="361" t="s">
        <v>550</v>
      </c>
      <c r="AU144" s="361" t="s">
        <v>47</v>
      </c>
      <c r="AY144" s="284" t="s">
        <v>2874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2222</v>
      </c>
      <c r="BM144" s="361" t="s">
        <v>2919</v>
      </c>
    </row>
    <row r="145" spans="2:65" s="291" customFormat="1" ht="24.4" customHeight="1" x14ac:dyDescent="0.2">
      <c r="B145" s="355"/>
      <c r="C145" s="533" t="s">
        <v>2222</v>
      </c>
      <c r="D145" s="533" t="s">
        <v>516</v>
      </c>
      <c r="E145" s="534" t="s">
        <v>2920</v>
      </c>
      <c r="F145" s="535" t="s">
        <v>2921</v>
      </c>
      <c r="G145" s="536" t="s">
        <v>99</v>
      </c>
      <c r="H145" s="537">
        <v>3</v>
      </c>
      <c r="I145" s="356">
        <v>0</v>
      </c>
      <c r="J145" s="356">
        <f t="shared" si="0"/>
        <v>0</v>
      </c>
      <c r="K145" s="381"/>
      <c r="L145" s="292"/>
      <c r="M145" s="357" t="s">
        <v>771</v>
      </c>
      <c r="N145" s="358" t="s">
        <v>2877</v>
      </c>
      <c r="O145" s="359">
        <v>0.26900000000000002</v>
      </c>
      <c r="P145" s="359">
        <f t="shared" si="1"/>
        <v>0.80700000000000005</v>
      </c>
      <c r="Q145" s="359">
        <v>8.8000000000000003E-4</v>
      </c>
      <c r="R145" s="359">
        <f t="shared" si="2"/>
        <v>2.64E-3</v>
      </c>
      <c r="S145" s="359">
        <v>0</v>
      </c>
      <c r="T145" s="360">
        <f t="shared" si="3"/>
        <v>0</v>
      </c>
      <c r="AR145" s="361" t="s">
        <v>2222</v>
      </c>
      <c r="AT145" s="361" t="s">
        <v>516</v>
      </c>
      <c r="AU145" s="361" t="s">
        <v>47</v>
      </c>
      <c r="AY145" s="284" t="s">
        <v>2874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2222</v>
      </c>
      <c r="BM145" s="361" t="s">
        <v>2922</v>
      </c>
    </row>
    <row r="146" spans="2:65" s="291" customFormat="1" ht="24.4" customHeight="1" x14ac:dyDescent="0.2">
      <c r="B146" s="355"/>
      <c r="C146" s="533" t="s">
        <v>2223</v>
      </c>
      <c r="D146" s="533" t="s">
        <v>516</v>
      </c>
      <c r="E146" s="534" t="s">
        <v>2923</v>
      </c>
      <c r="F146" s="535" t="s">
        <v>2924</v>
      </c>
      <c r="G146" s="536" t="s">
        <v>150</v>
      </c>
      <c r="H146" s="537">
        <v>0.42799999999999999</v>
      </c>
      <c r="I146" s="356">
        <v>0</v>
      </c>
      <c r="J146" s="356">
        <f t="shared" si="0"/>
        <v>0</v>
      </c>
      <c r="K146" s="381"/>
      <c r="L146" s="292"/>
      <c r="M146" s="357" t="s">
        <v>771</v>
      </c>
      <c r="N146" s="358" t="s">
        <v>2877</v>
      </c>
      <c r="O146" s="359">
        <v>1.427</v>
      </c>
      <c r="P146" s="359">
        <f t="shared" si="1"/>
        <v>0.61075599999999997</v>
      </c>
      <c r="Q146" s="359">
        <v>0</v>
      </c>
      <c r="R146" s="359">
        <f t="shared" si="2"/>
        <v>0</v>
      </c>
      <c r="S146" s="359">
        <v>0</v>
      </c>
      <c r="T146" s="360">
        <f t="shared" si="3"/>
        <v>0</v>
      </c>
      <c r="AR146" s="361" t="s">
        <v>2222</v>
      </c>
      <c r="AT146" s="361" t="s">
        <v>516</v>
      </c>
      <c r="AU146" s="361" t="s">
        <v>47</v>
      </c>
      <c r="AY146" s="284" t="s">
        <v>2874</v>
      </c>
      <c r="BE146" s="362">
        <f t="shared" si="4"/>
        <v>0</v>
      </c>
      <c r="BF146" s="362">
        <f t="shared" si="5"/>
        <v>0</v>
      </c>
      <c r="BG146" s="362">
        <f t="shared" si="6"/>
        <v>0</v>
      </c>
      <c r="BH146" s="362">
        <f t="shared" si="7"/>
        <v>0</v>
      </c>
      <c r="BI146" s="362">
        <f t="shared" si="8"/>
        <v>0</v>
      </c>
      <c r="BJ146" s="284" t="s">
        <v>45</v>
      </c>
      <c r="BK146" s="362">
        <f t="shared" si="9"/>
        <v>0</v>
      </c>
      <c r="BL146" s="284" t="s">
        <v>2222</v>
      </c>
      <c r="BM146" s="361" t="s">
        <v>2925</v>
      </c>
    </row>
    <row r="147" spans="2:65" s="343" customFormat="1" ht="22.9" customHeight="1" x14ac:dyDescent="0.2">
      <c r="B147" s="344"/>
      <c r="D147" s="345" t="s">
        <v>514</v>
      </c>
      <c r="E147" s="353" t="s">
        <v>81</v>
      </c>
      <c r="F147" s="353" t="s">
        <v>2926</v>
      </c>
      <c r="J147" s="354">
        <f>BK147</f>
        <v>0</v>
      </c>
      <c r="L147" s="344"/>
      <c r="M147" s="348"/>
      <c r="P147" s="349">
        <f>SUM(P148:P149)</f>
        <v>12.750000000000002</v>
      </c>
      <c r="R147" s="349">
        <f>SUM(R148:R149)</f>
        <v>0.01</v>
      </c>
      <c r="T147" s="350">
        <f>SUM(T148:T149)</f>
        <v>0</v>
      </c>
      <c r="AR147" s="345" t="s">
        <v>47</v>
      </c>
      <c r="AT147" s="351" t="s">
        <v>514</v>
      </c>
      <c r="AU147" s="351" t="s">
        <v>45</v>
      </c>
      <c r="AY147" s="345" t="s">
        <v>2874</v>
      </c>
      <c r="BK147" s="352">
        <f>SUM(BK148:BK149)</f>
        <v>0</v>
      </c>
    </row>
    <row r="148" spans="2:65" s="291" customFormat="1" ht="24.4" customHeight="1" x14ac:dyDescent="0.2">
      <c r="B148" s="355"/>
      <c r="C148" s="533" t="s">
        <v>2224</v>
      </c>
      <c r="D148" s="533" t="s">
        <v>516</v>
      </c>
      <c r="E148" s="534" t="s">
        <v>2927</v>
      </c>
      <c r="F148" s="535" t="s">
        <v>2928</v>
      </c>
      <c r="G148" s="536" t="s">
        <v>223</v>
      </c>
      <c r="H148" s="537">
        <v>5</v>
      </c>
      <c r="I148" s="356">
        <v>0</v>
      </c>
      <c r="J148" s="356">
        <f>ROUND(I148*H148,2)</f>
        <v>0</v>
      </c>
      <c r="K148" s="381"/>
      <c r="L148" s="292"/>
      <c r="M148" s="357" t="s">
        <v>771</v>
      </c>
      <c r="N148" s="358" t="s">
        <v>2877</v>
      </c>
      <c r="O148" s="359">
        <v>0.06</v>
      </c>
      <c r="P148" s="359">
        <f>O148*H148</f>
        <v>0.3</v>
      </c>
      <c r="Q148" s="359">
        <v>5.0000000000000002E-5</v>
      </c>
      <c r="R148" s="359">
        <f>Q148*H148</f>
        <v>2.5000000000000001E-4</v>
      </c>
      <c r="S148" s="359">
        <v>0</v>
      </c>
      <c r="T148" s="360">
        <f>S148*H148</f>
        <v>0</v>
      </c>
      <c r="AR148" s="361" t="s">
        <v>2222</v>
      </c>
      <c r="AT148" s="361" t="s">
        <v>516</v>
      </c>
      <c r="AU148" s="361" t="s">
        <v>47</v>
      </c>
      <c r="AY148" s="284" t="s">
        <v>2874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2222</v>
      </c>
      <c r="BM148" s="361" t="s">
        <v>2929</v>
      </c>
    </row>
    <row r="149" spans="2:65" s="291" customFormat="1" ht="24.4" customHeight="1" x14ac:dyDescent="0.2">
      <c r="B149" s="355"/>
      <c r="C149" s="533" t="s">
        <v>2225</v>
      </c>
      <c r="D149" s="533" t="s">
        <v>516</v>
      </c>
      <c r="E149" s="534" t="s">
        <v>2930</v>
      </c>
      <c r="F149" s="535" t="s">
        <v>2931</v>
      </c>
      <c r="G149" s="536" t="s">
        <v>223</v>
      </c>
      <c r="H149" s="537">
        <v>75</v>
      </c>
      <c r="I149" s="356">
        <v>0</v>
      </c>
      <c r="J149" s="356">
        <f>ROUND(I149*H149,2)</f>
        <v>0</v>
      </c>
      <c r="K149" s="381"/>
      <c r="L149" s="292"/>
      <c r="M149" s="357" t="s">
        <v>771</v>
      </c>
      <c r="N149" s="358" t="s">
        <v>2877</v>
      </c>
      <c r="O149" s="359">
        <v>0.16600000000000001</v>
      </c>
      <c r="P149" s="359">
        <f>O149*H149</f>
        <v>12.450000000000001</v>
      </c>
      <c r="Q149" s="359">
        <v>1.2999999999999999E-4</v>
      </c>
      <c r="R149" s="359">
        <f>Q149*H149</f>
        <v>9.75E-3</v>
      </c>
      <c r="S149" s="359">
        <v>0</v>
      </c>
      <c r="T149" s="360">
        <f>S149*H149</f>
        <v>0</v>
      </c>
      <c r="AR149" s="361" t="s">
        <v>2222</v>
      </c>
      <c r="AT149" s="361" t="s">
        <v>516</v>
      </c>
      <c r="AU149" s="361" t="s">
        <v>47</v>
      </c>
      <c r="AY149" s="284" t="s">
        <v>2874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2222</v>
      </c>
      <c r="BM149" s="361" t="s">
        <v>2932</v>
      </c>
    </row>
    <row r="150" spans="2:65" s="343" customFormat="1" ht="25.9" customHeight="1" x14ac:dyDescent="0.2">
      <c r="B150" s="344"/>
      <c r="D150" s="345" t="s">
        <v>514</v>
      </c>
      <c r="E150" s="346" t="s">
        <v>550</v>
      </c>
      <c r="F150" s="346" t="s">
        <v>2933</v>
      </c>
      <c r="J150" s="347">
        <f>BK150</f>
        <v>0</v>
      </c>
      <c r="L150" s="344"/>
      <c r="M150" s="348"/>
      <c r="P150" s="349">
        <f>P151</f>
        <v>16.8</v>
      </c>
      <c r="R150" s="349">
        <f>R151</f>
        <v>1.2E-2</v>
      </c>
      <c r="T150" s="350">
        <f>T151</f>
        <v>0</v>
      </c>
      <c r="AR150" s="345" t="s">
        <v>49</v>
      </c>
      <c r="AT150" s="351" t="s">
        <v>514</v>
      </c>
      <c r="AU150" s="351" t="s">
        <v>2873</v>
      </c>
      <c r="AY150" s="345" t="s">
        <v>2874</v>
      </c>
      <c r="BK150" s="352">
        <f>BK151</f>
        <v>0</v>
      </c>
    </row>
    <row r="151" spans="2:65" s="343" customFormat="1" ht="22.9" customHeight="1" x14ac:dyDescent="0.2">
      <c r="B151" s="344"/>
      <c r="D151" s="345" t="s">
        <v>514</v>
      </c>
      <c r="E151" s="353" t="s">
        <v>2934</v>
      </c>
      <c r="F151" s="353" t="s">
        <v>2935</v>
      </c>
      <c r="J151" s="354">
        <f>BK151</f>
        <v>0</v>
      </c>
      <c r="L151" s="344"/>
      <c r="M151" s="348"/>
      <c r="P151" s="349">
        <f>SUM(P152:P153)</f>
        <v>16.8</v>
      </c>
      <c r="R151" s="349">
        <f>SUM(R152:R153)</f>
        <v>1.2E-2</v>
      </c>
      <c r="T151" s="350">
        <f>SUM(T152:T153)</f>
        <v>0</v>
      </c>
      <c r="AR151" s="345" t="s">
        <v>49</v>
      </c>
      <c r="AT151" s="351" t="s">
        <v>514</v>
      </c>
      <c r="AU151" s="351" t="s">
        <v>45</v>
      </c>
      <c r="AY151" s="345" t="s">
        <v>2874</v>
      </c>
      <c r="BK151" s="352">
        <f>SUM(BK152:BK153)</f>
        <v>0</v>
      </c>
    </row>
    <row r="152" spans="2:65" s="291" customFormat="1" ht="21.75" customHeight="1" x14ac:dyDescent="0.2">
      <c r="B152" s="355"/>
      <c r="C152" s="533" t="s">
        <v>2226</v>
      </c>
      <c r="D152" s="533" t="s">
        <v>516</v>
      </c>
      <c r="E152" s="534" t="s">
        <v>2936</v>
      </c>
      <c r="F152" s="535" t="s">
        <v>2937</v>
      </c>
      <c r="G152" s="536" t="s">
        <v>2698</v>
      </c>
      <c r="H152" s="537">
        <v>150</v>
      </c>
      <c r="I152" s="356">
        <v>0</v>
      </c>
      <c r="J152" s="356">
        <f>ROUND(I152*H152,2)</f>
        <v>0</v>
      </c>
      <c r="K152" s="381"/>
      <c r="L152" s="292"/>
      <c r="M152" s="357" t="s">
        <v>771</v>
      </c>
      <c r="N152" s="358" t="s">
        <v>2877</v>
      </c>
      <c r="O152" s="359">
        <v>5.5E-2</v>
      </c>
      <c r="P152" s="359">
        <f>O152*H152</f>
        <v>8.25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2938</v>
      </c>
      <c r="AT152" s="361" t="s">
        <v>516</v>
      </c>
      <c r="AU152" s="361" t="s">
        <v>47</v>
      </c>
      <c r="AY152" s="284" t="s">
        <v>2874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2938</v>
      </c>
      <c r="BM152" s="361" t="s">
        <v>2939</v>
      </c>
    </row>
    <row r="153" spans="2:65" s="291" customFormat="1" ht="24.4" customHeight="1" x14ac:dyDescent="0.2">
      <c r="B153" s="355"/>
      <c r="C153" s="533" t="s">
        <v>2227</v>
      </c>
      <c r="D153" s="533" t="s">
        <v>516</v>
      </c>
      <c r="E153" s="534" t="s">
        <v>2940</v>
      </c>
      <c r="F153" s="535" t="s">
        <v>2941</v>
      </c>
      <c r="G153" s="536" t="s">
        <v>2698</v>
      </c>
      <c r="H153" s="537">
        <v>150</v>
      </c>
      <c r="I153" s="356">
        <v>0</v>
      </c>
      <c r="J153" s="356">
        <f>ROUND(I153*H153,2)</f>
        <v>0</v>
      </c>
      <c r="K153" s="381"/>
      <c r="L153" s="292"/>
      <c r="M153" s="357" t="s">
        <v>771</v>
      </c>
      <c r="N153" s="358" t="s">
        <v>2877</v>
      </c>
      <c r="O153" s="359">
        <v>5.7000000000000002E-2</v>
      </c>
      <c r="P153" s="359">
        <f>O153*H153</f>
        <v>8.5500000000000007</v>
      </c>
      <c r="Q153" s="359">
        <v>8.0000000000000007E-5</v>
      </c>
      <c r="R153" s="359">
        <f>Q153*H153</f>
        <v>1.2E-2</v>
      </c>
      <c r="S153" s="359">
        <v>0</v>
      </c>
      <c r="T153" s="360">
        <f>S153*H153</f>
        <v>0</v>
      </c>
      <c r="AR153" s="361" t="s">
        <v>2938</v>
      </c>
      <c r="AT153" s="361" t="s">
        <v>516</v>
      </c>
      <c r="AU153" s="361" t="s">
        <v>47</v>
      </c>
      <c r="AY153" s="284" t="s">
        <v>2874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2938</v>
      </c>
      <c r="BM153" s="361" t="s">
        <v>2942</v>
      </c>
    </row>
    <row r="154" spans="2:65" s="343" customFormat="1" ht="25.9" customHeight="1" x14ac:dyDescent="0.2">
      <c r="B154" s="344"/>
      <c r="D154" s="345" t="s">
        <v>514</v>
      </c>
      <c r="E154" s="346" t="s">
        <v>2943</v>
      </c>
      <c r="F154" s="346" t="s">
        <v>2944</v>
      </c>
      <c r="J154" s="347">
        <f>BK154</f>
        <v>0</v>
      </c>
      <c r="L154" s="344"/>
      <c r="M154" s="348"/>
      <c r="P154" s="349">
        <f>P155</f>
        <v>0</v>
      </c>
      <c r="R154" s="349">
        <f>R155</f>
        <v>0</v>
      </c>
      <c r="T154" s="350">
        <f>T155</f>
        <v>0</v>
      </c>
      <c r="AR154" s="345" t="s">
        <v>53</v>
      </c>
      <c r="AT154" s="351" t="s">
        <v>514</v>
      </c>
      <c r="AU154" s="351" t="s">
        <v>2873</v>
      </c>
      <c r="AY154" s="345" t="s">
        <v>2874</v>
      </c>
      <c r="BK154" s="352">
        <f>BK155</f>
        <v>0</v>
      </c>
    </row>
    <row r="155" spans="2:65" s="343" customFormat="1" ht="22.9" customHeight="1" x14ac:dyDescent="0.2">
      <c r="B155" s="344"/>
      <c r="D155" s="345" t="s">
        <v>514</v>
      </c>
      <c r="E155" s="353" t="s">
        <v>98</v>
      </c>
      <c r="F155" s="353" t="s">
        <v>2945</v>
      </c>
      <c r="J155" s="354">
        <f>BK155</f>
        <v>0</v>
      </c>
      <c r="L155" s="344"/>
      <c r="M155" s="348"/>
      <c r="P155" s="349">
        <f>SUM(P156:P157)</f>
        <v>0</v>
      </c>
      <c r="R155" s="349">
        <f>SUM(R156:R157)</f>
        <v>0</v>
      </c>
      <c r="T155" s="350">
        <f>SUM(T156:T157)</f>
        <v>0</v>
      </c>
      <c r="AR155" s="345" t="s">
        <v>53</v>
      </c>
      <c r="AT155" s="351" t="s">
        <v>514</v>
      </c>
      <c r="AU155" s="351" t="s">
        <v>45</v>
      </c>
      <c r="AY155" s="345" t="s">
        <v>2874</v>
      </c>
      <c r="BK155" s="352">
        <f>SUM(BK156:BK157)</f>
        <v>0</v>
      </c>
    </row>
    <row r="156" spans="2:65" s="291" customFormat="1" ht="16.5" customHeight="1" x14ac:dyDescent="0.2">
      <c r="B156" s="355"/>
      <c r="C156" s="533" t="s">
        <v>2950</v>
      </c>
      <c r="D156" s="533" t="s">
        <v>516</v>
      </c>
      <c r="E156" s="534" t="s">
        <v>2946</v>
      </c>
      <c r="F156" s="535" t="s">
        <v>2947</v>
      </c>
      <c r="G156" s="536" t="s">
        <v>310</v>
      </c>
      <c r="H156" s="537">
        <v>1</v>
      </c>
      <c r="I156" s="356">
        <v>0</v>
      </c>
      <c r="J156" s="356">
        <f>ROUND(I156*H156,2)</f>
        <v>0</v>
      </c>
      <c r="K156" s="381"/>
      <c r="L156" s="292"/>
      <c r="M156" s="357" t="s">
        <v>771</v>
      </c>
      <c r="N156" s="358" t="s">
        <v>2877</v>
      </c>
      <c r="O156" s="359">
        <v>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60">
        <f>S156*H156</f>
        <v>0</v>
      </c>
      <c r="AR156" s="361" t="s">
        <v>2948</v>
      </c>
      <c r="AT156" s="361" t="s">
        <v>516</v>
      </c>
      <c r="AU156" s="361" t="s">
        <v>47</v>
      </c>
      <c r="AY156" s="284" t="s">
        <v>2874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2948</v>
      </c>
      <c r="BM156" s="361" t="s">
        <v>2949</v>
      </c>
    </row>
    <row r="157" spans="2:65" s="291" customFormat="1" ht="16.5" customHeight="1" x14ac:dyDescent="0.2">
      <c r="B157" s="355"/>
      <c r="C157" s="533" t="s">
        <v>3952</v>
      </c>
      <c r="D157" s="533" t="s">
        <v>516</v>
      </c>
      <c r="E157" s="534" t="s">
        <v>2951</v>
      </c>
      <c r="F157" s="535" t="s">
        <v>2952</v>
      </c>
      <c r="G157" s="536" t="s">
        <v>310</v>
      </c>
      <c r="H157" s="537">
        <v>1</v>
      </c>
      <c r="I157" s="356">
        <v>0</v>
      </c>
      <c r="J157" s="356">
        <f>ROUND(I157*H157,2)</f>
        <v>0</v>
      </c>
      <c r="K157" s="381"/>
      <c r="L157" s="292"/>
      <c r="M157" s="543" t="s">
        <v>771</v>
      </c>
      <c r="N157" s="544" t="s">
        <v>2877</v>
      </c>
      <c r="O157" s="374">
        <v>0</v>
      </c>
      <c r="P157" s="374">
        <f>O157*H157</f>
        <v>0</v>
      </c>
      <c r="Q157" s="374">
        <v>0</v>
      </c>
      <c r="R157" s="374">
        <f>Q157*H157</f>
        <v>0</v>
      </c>
      <c r="S157" s="374">
        <v>0</v>
      </c>
      <c r="T157" s="375">
        <f>S157*H157</f>
        <v>0</v>
      </c>
      <c r="AR157" s="361" t="s">
        <v>2948</v>
      </c>
      <c r="AT157" s="361" t="s">
        <v>516</v>
      </c>
      <c r="AU157" s="361" t="s">
        <v>47</v>
      </c>
      <c r="AY157" s="284" t="s">
        <v>2874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2948</v>
      </c>
      <c r="BM157" s="361" t="s">
        <v>2953</v>
      </c>
    </row>
    <row r="158" spans="2:65" s="291" customFormat="1" ht="7.15" customHeight="1" x14ac:dyDescent="0.2">
      <c r="B158" s="312"/>
      <c r="C158" s="313"/>
      <c r="D158" s="313"/>
      <c r="E158" s="313"/>
      <c r="F158" s="313"/>
      <c r="G158" s="313"/>
      <c r="H158" s="313"/>
      <c r="I158" s="313"/>
      <c r="J158" s="313"/>
      <c r="K158" s="313"/>
      <c r="L158" s="292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6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28515625" style="94" customWidth="1"/>
    <col min="8" max="8" width="12" style="94" customWidth="1"/>
    <col min="9" max="9" width="13.5703125" style="94" customWidth="1"/>
    <col min="10" max="10" width="19" style="94" customWidth="1"/>
    <col min="11" max="11" width="19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28515625" style="94" customWidth="1"/>
    <col min="27" max="27" width="12.85546875" style="94" customWidth="1"/>
    <col min="28" max="28" width="14" style="94" customWidth="1"/>
    <col min="29" max="29" width="9.285156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25">
      <c r="B1" s="156"/>
      <c r="C1" s="517" t="s">
        <v>2871</v>
      </c>
      <c r="J1" s="526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514</v>
      </c>
      <c r="AU1" s="161" t="s">
        <v>2872</v>
      </c>
      <c r="BK1" s="162">
        <f>BK2+BK25</f>
        <v>0</v>
      </c>
    </row>
    <row r="2" spans="2:65" s="163" customFormat="1" ht="25.9" customHeight="1" x14ac:dyDescent="0.2">
      <c r="B2" s="164"/>
      <c r="D2" s="165" t="s">
        <v>514</v>
      </c>
      <c r="E2" s="518" t="s">
        <v>14</v>
      </c>
      <c r="F2" s="518" t="s">
        <v>547</v>
      </c>
      <c r="J2" s="527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514</v>
      </c>
      <c r="AU2" s="169" t="s">
        <v>2873</v>
      </c>
      <c r="AY2" s="165" t="s">
        <v>2874</v>
      </c>
      <c r="BK2" s="170">
        <f>BK3+BK17+BK22</f>
        <v>0</v>
      </c>
    </row>
    <row r="3" spans="2:65" s="163" customFormat="1" ht="22.9" customHeight="1" x14ac:dyDescent="0.2">
      <c r="B3" s="164"/>
      <c r="D3" s="165" t="s">
        <v>514</v>
      </c>
      <c r="E3" s="519" t="s">
        <v>1700</v>
      </c>
      <c r="F3" s="519" t="s">
        <v>1701</v>
      </c>
      <c r="J3" s="528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514</v>
      </c>
      <c r="AU3" s="169" t="s">
        <v>45</v>
      </c>
      <c r="AY3" s="165" t="s">
        <v>2874</v>
      </c>
      <c r="BK3" s="170">
        <f>SUM(BK4:BK16)</f>
        <v>0</v>
      </c>
    </row>
    <row r="4" spans="2:65" s="155" customFormat="1" ht="24.4" customHeight="1" x14ac:dyDescent="0.2">
      <c r="B4" s="156"/>
      <c r="C4" s="520" t="s">
        <v>45</v>
      </c>
      <c r="D4" s="520" t="s">
        <v>516</v>
      </c>
      <c r="E4" s="521" t="s">
        <v>2954</v>
      </c>
      <c r="F4" s="522" t="s">
        <v>2955</v>
      </c>
      <c r="G4" s="523" t="s">
        <v>223</v>
      </c>
      <c r="H4" s="524">
        <v>2</v>
      </c>
      <c r="I4" s="171"/>
      <c r="J4" s="529">
        <f t="shared" ref="J4:J16" si="0">ROUND(I4*H4,2)</f>
        <v>0</v>
      </c>
      <c r="K4" s="172"/>
      <c r="L4" s="156"/>
      <c r="M4" s="173" t="s">
        <v>771</v>
      </c>
      <c r="N4" s="174" t="s">
        <v>2877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2222</v>
      </c>
      <c r="AT4" s="177" t="s">
        <v>516</v>
      </c>
      <c r="AU4" s="177" t="s">
        <v>47</v>
      </c>
      <c r="AY4" s="161" t="s">
        <v>2874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2222</v>
      </c>
      <c r="BM4" s="177" t="s">
        <v>2956</v>
      </c>
    </row>
    <row r="5" spans="2:65" s="155" customFormat="1" ht="24.4" customHeight="1" x14ac:dyDescent="0.2">
      <c r="B5" s="156"/>
      <c r="C5" s="520" t="s">
        <v>47</v>
      </c>
      <c r="D5" s="520" t="s">
        <v>516</v>
      </c>
      <c r="E5" s="521" t="s">
        <v>2957</v>
      </c>
      <c r="F5" s="522" t="s">
        <v>2958</v>
      </c>
      <c r="G5" s="523" t="s">
        <v>223</v>
      </c>
      <c r="H5" s="524">
        <v>5</v>
      </c>
      <c r="I5" s="171"/>
      <c r="J5" s="529">
        <f t="shared" si="0"/>
        <v>0</v>
      </c>
      <c r="K5" s="172"/>
      <c r="L5" s="156"/>
      <c r="M5" s="173" t="s">
        <v>771</v>
      </c>
      <c r="N5" s="174" t="s">
        <v>2877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2222</v>
      </c>
      <c r="AT5" s="177" t="s">
        <v>516</v>
      </c>
      <c r="AU5" s="177" t="s">
        <v>47</v>
      </c>
      <c r="AY5" s="161" t="s">
        <v>2874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2222</v>
      </c>
      <c r="BM5" s="177" t="s">
        <v>2959</v>
      </c>
    </row>
    <row r="6" spans="2:65" s="155" customFormat="1" ht="24.4" customHeight="1" x14ac:dyDescent="0.2">
      <c r="B6" s="156"/>
      <c r="C6" s="520" t="s">
        <v>49</v>
      </c>
      <c r="D6" s="520" t="s">
        <v>516</v>
      </c>
      <c r="E6" s="521" t="s">
        <v>2879</v>
      </c>
      <c r="F6" s="522" t="s">
        <v>2880</v>
      </c>
      <c r="G6" s="523" t="s">
        <v>223</v>
      </c>
      <c r="H6" s="524">
        <v>1</v>
      </c>
      <c r="I6" s="171"/>
      <c r="J6" s="529">
        <f t="shared" si="0"/>
        <v>0</v>
      </c>
      <c r="K6" s="172"/>
      <c r="L6" s="156"/>
      <c r="M6" s="173" t="s">
        <v>771</v>
      </c>
      <c r="N6" s="174" t="s">
        <v>2877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2222</v>
      </c>
      <c r="AT6" s="177" t="s">
        <v>516</v>
      </c>
      <c r="AU6" s="177" t="s">
        <v>47</v>
      </c>
      <c r="AY6" s="161" t="s">
        <v>2874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2222</v>
      </c>
      <c r="BM6" s="177" t="s">
        <v>2960</v>
      </c>
    </row>
    <row r="7" spans="2:65" s="155" customFormat="1" ht="24.4" customHeight="1" x14ac:dyDescent="0.2">
      <c r="B7" s="156"/>
      <c r="C7" s="520" t="s">
        <v>51</v>
      </c>
      <c r="D7" s="520" t="s">
        <v>516</v>
      </c>
      <c r="E7" s="521" t="s">
        <v>2961</v>
      </c>
      <c r="F7" s="522" t="s">
        <v>2962</v>
      </c>
      <c r="G7" s="523" t="s">
        <v>223</v>
      </c>
      <c r="H7" s="524">
        <v>3</v>
      </c>
      <c r="I7" s="171"/>
      <c r="J7" s="529">
        <f t="shared" si="0"/>
        <v>0</v>
      </c>
      <c r="K7" s="172"/>
      <c r="L7" s="156"/>
      <c r="M7" s="173" t="s">
        <v>771</v>
      </c>
      <c r="N7" s="174" t="s">
        <v>2877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2222</v>
      </c>
      <c r="AT7" s="177" t="s">
        <v>516</v>
      </c>
      <c r="AU7" s="177" t="s">
        <v>47</v>
      </c>
      <c r="AY7" s="161" t="s">
        <v>2874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2222</v>
      </c>
      <c r="BM7" s="177" t="s">
        <v>2963</v>
      </c>
    </row>
    <row r="8" spans="2:65" s="155" customFormat="1" ht="21.75" customHeight="1" x14ac:dyDescent="0.2">
      <c r="B8" s="156"/>
      <c r="C8" s="520" t="s">
        <v>53</v>
      </c>
      <c r="D8" s="520" t="s">
        <v>516</v>
      </c>
      <c r="E8" s="521" t="s">
        <v>2964</v>
      </c>
      <c r="F8" s="522" t="s">
        <v>2965</v>
      </c>
      <c r="G8" s="523" t="s">
        <v>97</v>
      </c>
      <c r="H8" s="524">
        <v>1</v>
      </c>
      <c r="I8" s="171"/>
      <c r="J8" s="529">
        <f t="shared" si="0"/>
        <v>0</v>
      </c>
      <c r="K8" s="172"/>
      <c r="L8" s="156"/>
      <c r="M8" s="173" t="s">
        <v>771</v>
      </c>
      <c r="N8" s="174" t="s">
        <v>2877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2222</v>
      </c>
      <c r="AT8" s="177" t="s">
        <v>516</v>
      </c>
      <c r="AU8" s="177" t="s">
        <v>47</v>
      </c>
      <c r="AY8" s="161" t="s">
        <v>2874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2222</v>
      </c>
      <c r="BM8" s="177" t="s">
        <v>2966</v>
      </c>
    </row>
    <row r="9" spans="2:65" s="155" customFormat="1" ht="21.75" customHeight="1" x14ac:dyDescent="0.2">
      <c r="B9" s="156"/>
      <c r="C9" s="520" t="s">
        <v>55</v>
      </c>
      <c r="D9" s="520" t="s">
        <v>516</v>
      </c>
      <c r="E9" s="521" t="s">
        <v>2967</v>
      </c>
      <c r="F9" s="522" t="s">
        <v>2968</v>
      </c>
      <c r="G9" s="523" t="s">
        <v>2969</v>
      </c>
      <c r="H9" s="524">
        <v>1</v>
      </c>
      <c r="I9" s="171"/>
      <c r="J9" s="529">
        <f t="shared" si="0"/>
        <v>0</v>
      </c>
      <c r="K9" s="172"/>
      <c r="L9" s="156"/>
      <c r="M9" s="173" t="s">
        <v>771</v>
      </c>
      <c r="N9" s="174" t="s">
        <v>2877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2222</v>
      </c>
      <c r="AT9" s="177" t="s">
        <v>516</v>
      </c>
      <c r="AU9" s="177" t="s">
        <v>47</v>
      </c>
      <c r="AY9" s="161" t="s">
        <v>2874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2222</v>
      </c>
      <c r="BM9" s="177" t="s">
        <v>2970</v>
      </c>
    </row>
    <row r="10" spans="2:65" s="155" customFormat="1" ht="16.5" customHeight="1" x14ac:dyDescent="0.2">
      <c r="B10" s="156"/>
      <c r="C10" s="520" t="s">
        <v>2894</v>
      </c>
      <c r="D10" s="520" t="s">
        <v>516</v>
      </c>
      <c r="E10" s="521" t="s">
        <v>2971</v>
      </c>
      <c r="F10" s="522" t="s">
        <v>2972</v>
      </c>
      <c r="G10" s="523" t="s">
        <v>99</v>
      </c>
      <c r="H10" s="524">
        <v>1</v>
      </c>
      <c r="I10" s="171"/>
      <c r="J10" s="529">
        <f t="shared" si="0"/>
        <v>0</v>
      </c>
      <c r="K10" s="172"/>
      <c r="L10" s="156"/>
      <c r="M10" s="173" t="s">
        <v>771</v>
      </c>
      <c r="N10" s="174" t="s">
        <v>2877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2222</v>
      </c>
      <c r="AT10" s="177" t="s">
        <v>516</v>
      </c>
      <c r="AU10" s="177" t="s">
        <v>47</v>
      </c>
      <c r="AY10" s="161" t="s">
        <v>2874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2222</v>
      </c>
      <c r="BM10" s="177" t="s">
        <v>2973</v>
      </c>
    </row>
    <row r="11" spans="2:65" s="155" customFormat="1" ht="16.5" customHeight="1" x14ac:dyDescent="0.2">
      <c r="B11" s="156"/>
      <c r="C11" s="520" t="s">
        <v>527</v>
      </c>
      <c r="D11" s="520" t="s">
        <v>516</v>
      </c>
      <c r="E11" s="521" t="s">
        <v>2901</v>
      </c>
      <c r="F11" s="522" t="s">
        <v>2902</v>
      </c>
      <c r="G11" s="523" t="s">
        <v>99</v>
      </c>
      <c r="H11" s="524">
        <v>1</v>
      </c>
      <c r="I11" s="171"/>
      <c r="J11" s="529">
        <f t="shared" si="0"/>
        <v>0</v>
      </c>
      <c r="K11" s="172"/>
      <c r="L11" s="156"/>
      <c r="M11" s="173" t="s">
        <v>771</v>
      </c>
      <c r="N11" s="174" t="s">
        <v>2877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2222</v>
      </c>
      <c r="AT11" s="177" t="s">
        <v>516</v>
      </c>
      <c r="AU11" s="177" t="s">
        <v>47</v>
      </c>
      <c r="AY11" s="161" t="s">
        <v>2874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2222</v>
      </c>
      <c r="BM11" s="177" t="s">
        <v>2974</v>
      </c>
    </row>
    <row r="12" spans="2:65" s="155" customFormat="1" ht="16.5" customHeight="1" x14ac:dyDescent="0.2">
      <c r="B12" s="156"/>
      <c r="C12" s="520" t="s">
        <v>57</v>
      </c>
      <c r="D12" s="520" t="s">
        <v>516</v>
      </c>
      <c r="E12" s="521" t="s">
        <v>2904</v>
      </c>
      <c r="F12" s="522" t="s">
        <v>2905</v>
      </c>
      <c r="G12" s="523" t="s">
        <v>99</v>
      </c>
      <c r="H12" s="524">
        <v>1</v>
      </c>
      <c r="I12" s="171"/>
      <c r="J12" s="529">
        <f t="shared" si="0"/>
        <v>0</v>
      </c>
      <c r="K12" s="172"/>
      <c r="L12" s="156"/>
      <c r="M12" s="173" t="s">
        <v>771</v>
      </c>
      <c r="N12" s="174" t="s">
        <v>2877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2222</v>
      </c>
      <c r="AT12" s="177" t="s">
        <v>516</v>
      </c>
      <c r="AU12" s="177" t="s">
        <v>47</v>
      </c>
      <c r="AY12" s="161" t="s">
        <v>2874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2222</v>
      </c>
      <c r="BM12" s="177" t="s">
        <v>2975</v>
      </c>
    </row>
    <row r="13" spans="2:65" s="155" customFormat="1" ht="16.5" customHeight="1" x14ac:dyDescent="0.2">
      <c r="B13" s="156"/>
      <c r="C13" s="520" t="s">
        <v>471</v>
      </c>
      <c r="D13" s="520" t="s">
        <v>516</v>
      </c>
      <c r="E13" s="521" t="s">
        <v>2976</v>
      </c>
      <c r="F13" s="522" t="s">
        <v>2977</v>
      </c>
      <c r="G13" s="523" t="s">
        <v>99</v>
      </c>
      <c r="H13" s="524">
        <v>1</v>
      </c>
      <c r="I13" s="171"/>
      <c r="J13" s="529">
        <f t="shared" si="0"/>
        <v>0</v>
      </c>
      <c r="K13" s="172"/>
      <c r="L13" s="156"/>
      <c r="M13" s="173" t="s">
        <v>771</v>
      </c>
      <c r="N13" s="174" t="s">
        <v>2877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2222</v>
      </c>
      <c r="AT13" s="177" t="s">
        <v>516</v>
      </c>
      <c r="AU13" s="177" t="s">
        <v>47</v>
      </c>
      <c r="AY13" s="161" t="s">
        <v>2874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2222</v>
      </c>
      <c r="BM13" s="177" t="s">
        <v>2978</v>
      </c>
    </row>
    <row r="14" spans="2:65" s="155" customFormat="1" ht="24.4" customHeight="1" x14ac:dyDescent="0.2">
      <c r="B14" s="156"/>
      <c r="C14" s="520" t="s">
        <v>2218</v>
      </c>
      <c r="D14" s="520" t="s">
        <v>516</v>
      </c>
      <c r="E14" s="521" t="s">
        <v>2979</v>
      </c>
      <c r="F14" s="522" t="s">
        <v>2980</v>
      </c>
      <c r="G14" s="523" t="s">
        <v>97</v>
      </c>
      <c r="H14" s="524">
        <v>2</v>
      </c>
      <c r="I14" s="171"/>
      <c r="J14" s="529">
        <f t="shared" si="0"/>
        <v>0</v>
      </c>
      <c r="K14" s="172"/>
      <c r="L14" s="156"/>
      <c r="M14" s="173" t="s">
        <v>771</v>
      </c>
      <c r="N14" s="174" t="s">
        <v>2877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2222</v>
      </c>
      <c r="AT14" s="177" t="s">
        <v>516</v>
      </c>
      <c r="AU14" s="177" t="s">
        <v>47</v>
      </c>
      <c r="AY14" s="161" t="s">
        <v>2874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2222</v>
      </c>
      <c r="BM14" s="177" t="s">
        <v>2981</v>
      </c>
    </row>
    <row r="15" spans="2:65" s="155" customFormat="1" ht="24.4" customHeight="1" x14ac:dyDescent="0.2">
      <c r="B15" s="156"/>
      <c r="C15" s="520" t="s">
        <v>2219</v>
      </c>
      <c r="D15" s="520" t="s">
        <v>516</v>
      </c>
      <c r="E15" s="521" t="s">
        <v>2982</v>
      </c>
      <c r="F15" s="522" t="s">
        <v>2983</v>
      </c>
      <c r="G15" s="523" t="s">
        <v>99</v>
      </c>
      <c r="H15" s="524">
        <v>1</v>
      </c>
      <c r="I15" s="171"/>
      <c r="J15" s="529">
        <f t="shared" si="0"/>
        <v>0</v>
      </c>
      <c r="K15" s="172"/>
      <c r="L15" s="156"/>
      <c r="M15" s="173" t="s">
        <v>771</v>
      </c>
      <c r="N15" s="174" t="s">
        <v>2877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2222</v>
      </c>
      <c r="AT15" s="177" t="s">
        <v>516</v>
      </c>
      <c r="AU15" s="177" t="s">
        <v>47</v>
      </c>
      <c r="AY15" s="161" t="s">
        <v>2874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2222</v>
      </c>
      <c r="BM15" s="177" t="s">
        <v>2984</v>
      </c>
    </row>
    <row r="16" spans="2:65" s="155" customFormat="1" ht="24.4" customHeight="1" x14ac:dyDescent="0.2">
      <c r="B16" s="156"/>
      <c r="C16" s="520" t="s">
        <v>2220</v>
      </c>
      <c r="D16" s="520" t="s">
        <v>516</v>
      </c>
      <c r="E16" s="521" t="s">
        <v>2923</v>
      </c>
      <c r="F16" s="522" t="s">
        <v>2924</v>
      </c>
      <c r="G16" s="523" t="s">
        <v>150</v>
      </c>
      <c r="H16" s="524">
        <v>0.52500000000000002</v>
      </c>
      <c r="I16" s="171"/>
      <c r="J16" s="529">
        <f t="shared" si="0"/>
        <v>0</v>
      </c>
      <c r="K16" s="172"/>
      <c r="L16" s="156"/>
      <c r="M16" s="173" t="s">
        <v>771</v>
      </c>
      <c r="N16" s="174" t="s">
        <v>2877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2222</v>
      </c>
      <c r="AT16" s="177" t="s">
        <v>516</v>
      </c>
      <c r="AU16" s="177" t="s">
        <v>47</v>
      </c>
      <c r="AY16" s="161" t="s">
        <v>2874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2222</v>
      </c>
      <c r="BM16" s="177" t="s">
        <v>2985</v>
      </c>
    </row>
    <row r="17" spans="2:65" s="163" customFormat="1" ht="22.9" customHeight="1" x14ac:dyDescent="0.2">
      <c r="B17" s="164"/>
      <c r="D17" s="165" t="s">
        <v>514</v>
      </c>
      <c r="E17" s="519" t="s">
        <v>712</v>
      </c>
      <c r="F17" s="519" t="s">
        <v>713</v>
      </c>
      <c r="I17" s="516"/>
      <c r="J17" s="528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514</v>
      </c>
      <c r="AU17" s="169" t="s">
        <v>45</v>
      </c>
      <c r="AY17" s="165" t="s">
        <v>2874</v>
      </c>
      <c r="BK17" s="170">
        <f>SUM(BK18:BK21)</f>
        <v>0</v>
      </c>
    </row>
    <row r="18" spans="2:65" s="155" customFormat="1" ht="16.5" customHeight="1" x14ac:dyDescent="0.2">
      <c r="B18" s="156"/>
      <c r="C18" s="520" t="s">
        <v>2221</v>
      </c>
      <c r="D18" s="520" t="s">
        <v>516</v>
      </c>
      <c r="E18" s="521" t="s">
        <v>2986</v>
      </c>
      <c r="F18" s="522" t="s">
        <v>2987</v>
      </c>
      <c r="G18" s="523" t="s">
        <v>99</v>
      </c>
      <c r="H18" s="524">
        <v>1</v>
      </c>
      <c r="I18" s="171"/>
      <c r="J18" s="529">
        <f>ROUND(I18*H18,2)</f>
        <v>0</v>
      </c>
      <c r="K18" s="172"/>
      <c r="L18" s="156"/>
      <c r="M18" s="173" t="s">
        <v>771</v>
      </c>
      <c r="N18" s="174" t="s">
        <v>2877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2222</v>
      </c>
      <c r="AT18" s="177" t="s">
        <v>516</v>
      </c>
      <c r="AU18" s="177" t="s">
        <v>47</v>
      </c>
      <c r="AY18" s="161" t="s">
        <v>2874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2222</v>
      </c>
      <c r="BM18" s="177" t="s">
        <v>2988</v>
      </c>
    </row>
    <row r="19" spans="2:65" s="155" customFormat="1" ht="24.4" customHeight="1" x14ac:dyDescent="0.2">
      <c r="B19" s="156"/>
      <c r="C19" s="520" t="s">
        <v>2184</v>
      </c>
      <c r="D19" s="520" t="s">
        <v>516</v>
      </c>
      <c r="E19" s="521" t="s">
        <v>2989</v>
      </c>
      <c r="F19" s="522" t="s">
        <v>2990</v>
      </c>
      <c r="G19" s="523" t="s">
        <v>99</v>
      </c>
      <c r="H19" s="524">
        <v>1</v>
      </c>
      <c r="I19" s="171"/>
      <c r="J19" s="529">
        <f>ROUND(I19*H19,2)</f>
        <v>0</v>
      </c>
      <c r="K19" s="172"/>
      <c r="L19" s="156"/>
      <c r="M19" s="173" t="s">
        <v>771</v>
      </c>
      <c r="N19" s="174" t="s">
        <v>2877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2222</v>
      </c>
      <c r="AT19" s="177" t="s">
        <v>516</v>
      </c>
      <c r="AU19" s="177" t="s">
        <v>47</v>
      </c>
      <c r="AY19" s="161" t="s">
        <v>2874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2222</v>
      </c>
      <c r="BM19" s="177" t="s">
        <v>2991</v>
      </c>
    </row>
    <row r="20" spans="2:65" s="155" customFormat="1" ht="24.4" customHeight="1" x14ac:dyDescent="0.2">
      <c r="B20" s="156"/>
      <c r="C20" s="520" t="s">
        <v>2222</v>
      </c>
      <c r="D20" s="520" t="s">
        <v>516</v>
      </c>
      <c r="E20" s="521" t="s">
        <v>2992</v>
      </c>
      <c r="F20" s="522" t="s">
        <v>2993</v>
      </c>
      <c r="G20" s="523" t="s">
        <v>99</v>
      </c>
      <c r="H20" s="524">
        <v>1</v>
      </c>
      <c r="I20" s="171"/>
      <c r="J20" s="529">
        <f>ROUND(I20*H20,2)</f>
        <v>0</v>
      </c>
      <c r="K20" s="172"/>
      <c r="L20" s="156"/>
      <c r="M20" s="173" t="s">
        <v>771</v>
      </c>
      <c r="N20" s="174" t="s">
        <v>2877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2222</v>
      </c>
      <c r="AT20" s="177" t="s">
        <v>516</v>
      </c>
      <c r="AU20" s="177" t="s">
        <v>47</v>
      </c>
      <c r="AY20" s="161" t="s">
        <v>2874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2222</v>
      </c>
      <c r="BM20" s="177" t="s">
        <v>2994</v>
      </c>
    </row>
    <row r="21" spans="2:65" s="155" customFormat="1" ht="24.4" customHeight="1" x14ac:dyDescent="0.2">
      <c r="B21" s="156"/>
      <c r="C21" s="520" t="s">
        <v>2223</v>
      </c>
      <c r="D21" s="520" t="s">
        <v>516</v>
      </c>
      <c r="E21" s="521" t="s">
        <v>2995</v>
      </c>
      <c r="F21" s="522" t="s">
        <v>2996</v>
      </c>
      <c r="G21" s="523" t="s">
        <v>150</v>
      </c>
      <c r="H21" s="524">
        <v>3.0000000000000001E-3</v>
      </c>
      <c r="I21" s="171"/>
      <c r="J21" s="529">
        <f>ROUND(I21*H21,2)</f>
        <v>0</v>
      </c>
      <c r="K21" s="172"/>
      <c r="L21" s="156"/>
      <c r="M21" s="173" t="s">
        <v>771</v>
      </c>
      <c r="N21" s="174" t="s">
        <v>2877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2222</v>
      </c>
      <c r="AT21" s="177" t="s">
        <v>516</v>
      </c>
      <c r="AU21" s="177" t="s">
        <v>47</v>
      </c>
      <c r="AY21" s="161" t="s">
        <v>2874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2222</v>
      </c>
      <c r="BM21" s="177" t="s">
        <v>2997</v>
      </c>
    </row>
    <row r="22" spans="2:65" s="163" customFormat="1" ht="22.9" customHeight="1" x14ac:dyDescent="0.2">
      <c r="B22" s="164"/>
      <c r="D22" s="165" t="s">
        <v>514</v>
      </c>
      <c r="E22" s="519" t="s">
        <v>81</v>
      </c>
      <c r="F22" s="519" t="s">
        <v>2926</v>
      </c>
      <c r="I22" s="516"/>
      <c r="J22" s="528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514</v>
      </c>
      <c r="AU22" s="169" t="s">
        <v>45</v>
      </c>
      <c r="AY22" s="165" t="s">
        <v>2874</v>
      </c>
      <c r="BK22" s="170">
        <f>SUM(BK23:BK24)</f>
        <v>0</v>
      </c>
    </row>
    <row r="23" spans="2:65" s="155" customFormat="1" ht="24.4" customHeight="1" x14ac:dyDescent="0.2">
      <c r="B23" s="156"/>
      <c r="C23" s="520" t="s">
        <v>2224</v>
      </c>
      <c r="D23" s="520" t="s">
        <v>516</v>
      </c>
      <c r="E23" s="521" t="s">
        <v>2927</v>
      </c>
      <c r="F23" s="522" t="s">
        <v>2928</v>
      </c>
      <c r="G23" s="523" t="s">
        <v>223</v>
      </c>
      <c r="H23" s="524">
        <v>1</v>
      </c>
      <c r="I23" s="171"/>
      <c r="J23" s="529">
        <f>ROUND(I23*H23,2)</f>
        <v>0</v>
      </c>
      <c r="K23" s="172"/>
      <c r="L23" s="156"/>
      <c r="M23" s="173" t="s">
        <v>771</v>
      </c>
      <c r="N23" s="174" t="s">
        <v>2877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2222</v>
      </c>
      <c r="AT23" s="177" t="s">
        <v>516</v>
      </c>
      <c r="AU23" s="177" t="s">
        <v>47</v>
      </c>
      <c r="AY23" s="161" t="s">
        <v>2874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2222</v>
      </c>
      <c r="BM23" s="177" t="s">
        <v>2998</v>
      </c>
    </row>
    <row r="24" spans="2:65" s="155" customFormat="1" ht="24.4" customHeight="1" x14ac:dyDescent="0.2">
      <c r="B24" s="156"/>
      <c r="C24" s="520" t="s">
        <v>2225</v>
      </c>
      <c r="D24" s="520" t="s">
        <v>516</v>
      </c>
      <c r="E24" s="521" t="s">
        <v>2999</v>
      </c>
      <c r="F24" s="522" t="s">
        <v>3000</v>
      </c>
      <c r="G24" s="523" t="s">
        <v>223</v>
      </c>
      <c r="H24" s="524">
        <v>3</v>
      </c>
      <c r="I24" s="171"/>
      <c r="J24" s="529">
        <f>ROUND(I24*H24,2)</f>
        <v>0</v>
      </c>
      <c r="K24" s="172"/>
      <c r="L24" s="156"/>
      <c r="M24" s="173" t="s">
        <v>771</v>
      </c>
      <c r="N24" s="174" t="s">
        <v>2877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2222</v>
      </c>
      <c r="AT24" s="177" t="s">
        <v>516</v>
      </c>
      <c r="AU24" s="177" t="s">
        <v>47</v>
      </c>
      <c r="AY24" s="161" t="s">
        <v>2874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2222</v>
      </c>
      <c r="BM24" s="177" t="s">
        <v>3001</v>
      </c>
    </row>
    <row r="25" spans="2:65" s="163" customFormat="1" ht="25.9" customHeight="1" x14ac:dyDescent="0.2">
      <c r="B25" s="164"/>
      <c r="D25" s="165" t="s">
        <v>514</v>
      </c>
      <c r="E25" s="518" t="s">
        <v>2943</v>
      </c>
      <c r="F25" s="518" t="s">
        <v>2944</v>
      </c>
      <c r="I25" s="516"/>
      <c r="J25" s="527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514</v>
      </c>
      <c r="AU25" s="169" t="s">
        <v>2873</v>
      </c>
      <c r="AY25" s="165" t="s">
        <v>2874</v>
      </c>
      <c r="BK25" s="170">
        <f>BK26</f>
        <v>0</v>
      </c>
    </row>
    <row r="26" spans="2:65" s="163" customFormat="1" ht="22.9" customHeight="1" x14ac:dyDescent="0.2">
      <c r="B26" s="164"/>
      <c r="D26" s="165" t="s">
        <v>514</v>
      </c>
      <c r="E26" s="519" t="s">
        <v>98</v>
      </c>
      <c r="F26" s="519" t="s">
        <v>2945</v>
      </c>
      <c r="I26" s="516"/>
      <c r="J26" s="528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514</v>
      </c>
      <c r="AU26" s="169" t="s">
        <v>45</v>
      </c>
      <c r="AY26" s="165" t="s">
        <v>2874</v>
      </c>
      <c r="BK26" s="170">
        <f>SUM(BK27:BK28)</f>
        <v>0</v>
      </c>
    </row>
    <row r="27" spans="2:65" s="155" customFormat="1" ht="16.5" customHeight="1" x14ac:dyDescent="0.2">
      <c r="B27" s="156"/>
      <c r="C27" s="520" t="s">
        <v>2226</v>
      </c>
      <c r="D27" s="520" t="s">
        <v>516</v>
      </c>
      <c r="E27" s="521" t="s">
        <v>2946</v>
      </c>
      <c r="F27" s="522" t="s">
        <v>2947</v>
      </c>
      <c r="G27" s="523" t="s">
        <v>310</v>
      </c>
      <c r="H27" s="524">
        <v>1</v>
      </c>
      <c r="I27" s="171"/>
      <c r="J27" s="529">
        <f>ROUND(I27*H27,2)</f>
        <v>0</v>
      </c>
      <c r="K27" s="172"/>
      <c r="L27" s="156"/>
      <c r="M27" s="173" t="s">
        <v>771</v>
      </c>
      <c r="N27" s="174" t="s">
        <v>2877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2948</v>
      </c>
      <c r="AT27" s="177" t="s">
        <v>516</v>
      </c>
      <c r="AU27" s="177" t="s">
        <v>47</v>
      </c>
      <c r="AY27" s="161" t="s">
        <v>2874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2948</v>
      </c>
      <c r="BM27" s="177" t="s">
        <v>3002</v>
      </c>
    </row>
    <row r="28" spans="2:65" s="155" customFormat="1" ht="16.5" customHeight="1" x14ac:dyDescent="0.2">
      <c r="B28" s="156"/>
      <c r="C28" s="520" t="s">
        <v>2227</v>
      </c>
      <c r="D28" s="520" t="s">
        <v>516</v>
      </c>
      <c r="E28" s="521" t="s">
        <v>2951</v>
      </c>
      <c r="F28" s="522" t="s">
        <v>2952</v>
      </c>
      <c r="G28" s="523" t="s">
        <v>310</v>
      </c>
      <c r="H28" s="524">
        <v>1</v>
      </c>
      <c r="I28" s="171"/>
      <c r="J28" s="529">
        <f>ROUND(I28*H28,2)</f>
        <v>0</v>
      </c>
      <c r="K28" s="172"/>
      <c r="L28" s="156"/>
      <c r="M28" s="179" t="s">
        <v>771</v>
      </c>
      <c r="N28" s="180" t="s">
        <v>2877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2948</v>
      </c>
      <c r="AT28" s="177" t="s">
        <v>516</v>
      </c>
      <c r="AU28" s="177" t="s">
        <v>47</v>
      </c>
      <c r="AY28" s="161" t="s">
        <v>2874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2948</v>
      </c>
      <c r="BM28" s="177" t="s">
        <v>3003</v>
      </c>
    </row>
    <row r="29" spans="2:65" s="155" customFormat="1" ht="7.15" customHeight="1" x14ac:dyDescent="0.2">
      <c r="B29" s="525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" defaultRowHeight="12.75" customHeight="1" outlineLevelRow="1" x14ac:dyDescent="0.2"/>
  <cols>
    <col min="1" max="1" width="3.285156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" style="82" customWidth="1"/>
    <col min="29" max="29" width="0" style="82" hidden="1" customWidth="1"/>
    <col min="30" max="30" width="9" style="82" customWidth="1"/>
    <col min="31" max="41" width="0" style="82" hidden="1" customWidth="1"/>
    <col min="42" max="42" width="9" style="82" customWidth="1"/>
    <col min="43" max="16384" width="9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691" t="s">
        <v>4912</v>
      </c>
      <c r="D2" s="692"/>
      <c r="E2" s="692"/>
      <c r="F2" s="692"/>
      <c r="G2" s="693"/>
      <c r="AG2" s="82" t="s">
        <v>104</v>
      </c>
    </row>
    <row r="3" spans="1:60" outlineLevel="1" x14ac:dyDescent="0.2">
      <c r="A3" s="95">
        <v>1</v>
      </c>
      <c r="B3" s="96"/>
      <c r="C3" s="97" t="s">
        <v>4913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530" t="s">
        <v>4952</v>
      </c>
      <c r="D4" s="77"/>
    </row>
    <row r="5" spans="1:60" x14ac:dyDescent="0.2">
      <c r="A5" s="104"/>
      <c r="B5" s="105" t="s">
        <v>3005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285156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603" t="s">
        <v>87</v>
      </c>
      <c r="B1" s="603"/>
      <c r="C1" s="604"/>
      <c r="D1" s="603"/>
      <c r="E1" s="603"/>
      <c r="F1" s="603"/>
      <c r="G1" s="603"/>
    </row>
    <row r="2" spans="1:7" ht="25.15" customHeight="1" x14ac:dyDescent="0.2">
      <c r="A2" s="87" t="s">
        <v>88</v>
      </c>
      <c r="B2" s="88"/>
      <c r="C2" s="605"/>
      <c r="D2" s="605"/>
      <c r="E2" s="605"/>
      <c r="F2" s="605"/>
      <c r="G2" s="606"/>
    </row>
    <row r="3" spans="1:7" ht="25.15" customHeight="1" x14ac:dyDescent="0.2">
      <c r="A3" s="87" t="s">
        <v>89</v>
      </c>
      <c r="B3" s="88"/>
      <c r="C3" s="605"/>
      <c r="D3" s="605"/>
      <c r="E3" s="605"/>
      <c r="F3" s="605"/>
      <c r="G3" s="606"/>
    </row>
    <row r="4" spans="1:7" ht="25.15" customHeight="1" x14ac:dyDescent="0.2">
      <c r="A4" s="87" t="s">
        <v>90</v>
      </c>
      <c r="B4" s="88"/>
      <c r="C4" s="605"/>
      <c r="D4" s="605"/>
      <c r="E4" s="605"/>
      <c r="F4" s="605"/>
      <c r="G4" s="606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2024-08-13T15:23:12Z</dcterms:modified>
  <cp:category/>
</cp:coreProperties>
</file>