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uchanek\Desktop\"/>
    </mc:Choice>
  </mc:AlternateContent>
  <xr:revisionPtr revIDLastSave="0" documentId="13_ncr:1_{7F51B2D8-075C-4A25-858D-F2A94D53A959}" xr6:coauthVersionLast="47" xr6:coauthVersionMax="47" xr10:uidLastSave="{00000000-0000-0000-0000-000000000000}"/>
  <bookViews>
    <workbookView xWindow="300" yWindow="0" windowWidth="27780" windowHeight="15330" tabRatio="606" activeTab="6" xr2:uid="{4CCE4D74-7E42-425D-B321-1E11500C6077}"/>
  </bookViews>
  <sheets>
    <sheet name="REKAPITUALCE" sheetId="5" r:id="rId1"/>
    <sheet name="GLOBÁLNÍ NÁKLADY" sheetId="8" r:id="rId2"/>
    <sheet name="KIOSEK" sheetId="4" r:id="rId3"/>
    <sheet name="TS_TECH" sheetId="1" r:id="rId4"/>
    <sheet name="TS_ZEMNÍ PRÁCE" sheetId="10" r:id="rId5"/>
    <sheet name="KABEL NN" sheetId="6" r:id="rId6"/>
    <sheet name="ZEMNÍ PRÁCE - KABEL NN" sheetId="9" r:id="rId7"/>
  </sheets>
  <definedNames>
    <definedName name="Excel_BuiltIn_Print_Area_3_1">#REF!</definedName>
    <definedName name="Excel_BuiltIn_Print_Area_4">#REF!</definedName>
    <definedName name="Excel_BuiltIn_Print_Area_5">#REF!</definedName>
    <definedName name="_xlnm.Print_Area" localSheetId="0">REKAPITUALCE!$A$2:$G$13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8" l="1"/>
  <c r="E64" i="6"/>
  <c r="F64" i="6"/>
  <c r="F66" i="6"/>
  <c r="E67" i="6"/>
  <c r="E36" i="10"/>
  <c r="F36" i="10"/>
  <c r="F38" i="10"/>
  <c r="F39" i="10"/>
  <c r="E89" i="9"/>
  <c r="H38" i="10"/>
  <c r="F30" i="1"/>
  <c r="F29" i="1"/>
  <c r="F28" i="1"/>
  <c r="H27" i="1"/>
  <c r="F27" i="1"/>
  <c r="F26" i="8"/>
  <c r="F27" i="8"/>
  <c r="H26" i="8"/>
  <c r="F29" i="10"/>
  <c r="H32" i="6"/>
  <c r="F32" i="6"/>
  <c r="H30" i="10"/>
  <c r="F30" i="10"/>
  <c r="F57" i="6"/>
  <c r="D56" i="6"/>
  <c r="F56" i="6"/>
  <c r="H55" i="6"/>
  <c r="F55" i="6"/>
  <c r="F36" i="6"/>
  <c r="D35" i="6"/>
  <c r="F35" i="6"/>
  <c r="H34" i="6"/>
  <c r="F34" i="6"/>
  <c r="D14" i="6"/>
  <c r="F14" i="6"/>
  <c r="F15" i="6"/>
  <c r="H13" i="6"/>
  <c r="F13" i="6"/>
  <c r="H22" i="10"/>
  <c r="H74" i="9"/>
  <c r="H61" i="9"/>
  <c r="H56" i="9"/>
  <c r="H54" i="9"/>
  <c r="H49" i="9"/>
  <c r="H48" i="9"/>
  <c r="H47" i="9"/>
  <c r="H44" i="9"/>
  <c r="H43" i="9"/>
  <c r="H41" i="9"/>
  <c r="H40" i="9"/>
  <c r="H37" i="9"/>
  <c r="F10" i="10"/>
  <c r="F11" i="10"/>
  <c r="F7" i="8"/>
  <c r="F23" i="8"/>
  <c r="D78" i="9"/>
  <c r="F78" i="9"/>
  <c r="D27" i="10"/>
  <c r="F27" i="10"/>
  <c r="D20" i="10"/>
  <c r="D25" i="10"/>
  <c r="D16" i="10"/>
  <c r="F16" i="10"/>
  <c r="F30" i="6"/>
  <c r="F29" i="6"/>
  <c r="F28" i="6"/>
  <c r="F8" i="6"/>
  <c r="F9" i="6"/>
  <c r="F10" i="6"/>
  <c r="H60" i="6"/>
  <c r="F61" i="6"/>
  <c r="F62" i="6"/>
  <c r="F60" i="6"/>
  <c r="H51" i="6"/>
  <c r="H54" i="6"/>
  <c r="H52" i="6"/>
  <c r="H53" i="6"/>
  <c r="H58" i="6"/>
  <c r="F51" i="6"/>
  <c r="F54" i="6"/>
  <c r="F52" i="6"/>
  <c r="F53" i="6"/>
  <c r="F58" i="6"/>
  <c r="F50" i="6"/>
  <c r="H28" i="6"/>
  <c r="H29" i="6"/>
  <c r="H30" i="6"/>
  <c r="H31" i="6"/>
  <c r="H33" i="6"/>
  <c r="H37" i="6"/>
  <c r="H40" i="6"/>
  <c r="H42" i="6"/>
  <c r="H43" i="6"/>
  <c r="H44" i="6"/>
  <c r="H46" i="6"/>
  <c r="H47" i="6"/>
  <c r="H48" i="6"/>
  <c r="F31" i="6"/>
  <c r="F33" i="6"/>
  <c r="F37" i="6"/>
  <c r="F38" i="6"/>
  <c r="F39" i="6"/>
  <c r="F40" i="6"/>
  <c r="F41" i="6"/>
  <c r="F42" i="6"/>
  <c r="F43" i="6"/>
  <c r="F44" i="6"/>
  <c r="F45" i="6"/>
  <c r="F46" i="6"/>
  <c r="F47" i="6"/>
  <c r="F48" i="6"/>
  <c r="F27" i="6"/>
  <c r="H8" i="6"/>
  <c r="H66" i="6"/>
  <c r="D11" i="5"/>
  <c r="H9" i="6"/>
  <c r="H10" i="6"/>
  <c r="H11" i="6"/>
  <c r="H12" i="6"/>
  <c r="H18" i="6"/>
  <c r="H19" i="6"/>
  <c r="H23" i="6"/>
  <c r="H24" i="6"/>
  <c r="H25" i="6"/>
  <c r="F11" i="6"/>
  <c r="F12" i="6"/>
  <c r="F16" i="6"/>
  <c r="F17" i="6"/>
  <c r="F18" i="6"/>
  <c r="F19" i="6"/>
  <c r="F20" i="6"/>
  <c r="F23" i="6"/>
  <c r="F24" i="6"/>
  <c r="F25" i="6"/>
  <c r="F7" i="6"/>
  <c r="F34" i="9"/>
  <c r="F19" i="8"/>
  <c r="F16" i="8"/>
  <c r="F15" i="8"/>
  <c r="F14" i="8"/>
  <c r="F9" i="8"/>
  <c r="H34" i="10"/>
  <c r="F34" i="10"/>
  <c r="D32" i="10"/>
  <c r="H32" i="10"/>
  <c r="F24" i="10"/>
  <c r="F23" i="10"/>
  <c r="F22" i="10"/>
  <c r="F21" i="10"/>
  <c r="D19" i="10"/>
  <c r="F19" i="10"/>
  <c r="F17" i="10"/>
  <c r="F15" i="10"/>
  <c r="F14" i="10"/>
  <c r="H12" i="10"/>
  <c r="F12" i="10"/>
  <c r="F9" i="10"/>
  <c r="F8" i="10"/>
  <c r="F7" i="10"/>
  <c r="H22" i="1"/>
  <c r="H23" i="1"/>
  <c r="H21" i="1"/>
  <c r="F22" i="1"/>
  <c r="F23" i="1"/>
  <c r="F21" i="1"/>
  <c r="H12" i="1"/>
  <c r="H13" i="1"/>
  <c r="H17" i="1"/>
  <c r="H18" i="1"/>
  <c r="F12" i="1"/>
  <c r="F13" i="1"/>
  <c r="F14" i="1"/>
  <c r="F15" i="1"/>
  <c r="F16" i="1"/>
  <c r="F17" i="1"/>
  <c r="F19" i="1"/>
  <c r="F11" i="1"/>
  <c r="H8" i="1"/>
  <c r="H9" i="1"/>
  <c r="H7" i="1"/>
  <c r="F8" i="4"/>
  <c r="H15" i="4"/>
  <c r="F13" i="4"/>
  <c r="F14" i="4"/>
  <c r="F15" i="4"/>
  <c r="F12" i="4"/>
  <c r="H8" i="4"/>
  <c r="H9" i="4"/>
  <c r="H17" i="4"/>
  <c r="D8" i="5"/>
  <c r="H10" i="4"/>
  <c r="H7" i="4"/>
  <c r="F9" i="4"/>
  <c r="F10" i="4"/>
  <c r="F7" i="4"/>
  <c r="F17" i="4"/>
  <c r="F72" i="9"/>
  <c r="F71" i="9"/>
  <c r="D58" i="9"/>
  <c r="D59" i="9"/>
  <c r="D65" i="9"/>
  <c r="F65" i="9"/>
  <c r="D66" i="9"/>
  <c r="D80" i="9"/>
  <c r="F66" i="9"/>
  <c r="D67" i="9"/>
  <c r="F67" i="9"/>
  <c r="D62" i="9"/>
  <c r="H62" i="9"/>
  <c r="F62" i="9"/>
  <c r="D55" i="9"/>
  <c r="F55" i="9"/>
  <c r="D51" i="9"/>
  <c r="D52" i="9"/>
  <c r="F52" i="9"/>
  <c r="F37" i="9"/>
  <c r="F53" i="9"/>
  <c r="F84" i="9"/>
  <c r="F74" i="9"/>
  <c r="F73" i="9"/>
  <c r="F70" i="9"/>
  <c r="F68" i="9"/>
  <c r="F63" i="9"/>
  <c r="F61" i="9"/>
  <c r="F60" i="9"/>
  <c r="F56" i="9"/>
  <c r="F54" i="9"/>
  <c r="F49" i="9"/>
  <c r="F48" i="9"/>
  <c r="F47" i="9"/>
  <c r="F41" i="9"/>
  <c r="F40" i="9"/>
  <c r="F38" i="9"/>
  <c r="F36" i="9"/>
  <c r="F35" i="9"/>
  <c r="F33" i="9"/>
  <c r="F44" i="9"/>
  <c r="D85" i="9"/>
  <c r="F85" i="9"/>
  <c r="F14" i="9"/>
  <c r="F43" i="9"/>
  <c r="F9" i="9"/>
  <c r="F10" i="9"/>
  <c r="F11" i="9"/>
  <c r="F12" i="9"/>
  <c r="F15" i="9"/>
  <c r="F17" i="9"/>
  <c r="F30" i="9"/>
  <c r="D46" i="9"/>
  <c r="F46" i="9"/>
  <c r="D22" i="6"/>
  <c r="F22" i="6"/>
  <c r="D21" i="6"/>
  <c r="F21" i="6"/>
  <c r="F11" i="8"/>
  <c r="F10" i="8"/>
  <c r="B10" i="5"/>
  <c r="D42" i="9"/>
  <c r="F42" i="9"/>
  <c r="D39" i="9"/>
  <c r="F39" i="9"/>
  <c r="H39" i="9"/>
  <c r="D87" i="9"/>
  <c r="F87" i="9"/>
  <c r="F86" i="9"/>
  <c r="D82" i="9"/>
  <c r="F82" i="9"/>
  <c r="D27" i="9"/>
  <c r="H27" i="9"/>
  <c r="F27" i="9"/>
  <c r="D13" i="9"/>
  <c r="F13" i="9"/>
  <c r="D16" i="9"/>
  <c r="D23" i="9"/>
  <c r="F23" i="9"/>
  <c r="D21" i="9"/>
  <c r="F21" i="9"/>
  <c r="D22" i="9"/>
  <c r="F22" i="9"/>
  <c r="D24" i="9"/>
  <c r="F24" i="9"/>
  <c r="D18" i="9"/>
  <c r="F18" i="9"/>
  <c r="F24" i="8"/>
  <c r="F22" i="8"/>
  <c r="F21" i="8"/>
  <c r="F20" i="8"/>
  <c r="F17" i="8"/>
  <c r="F13" i="8"/>
  <c r="F8" i="8"/>
  <c r="F12" i="8"/>
  <c r="B12" i="5"/>
  <c r="D7" i="5"/>
  <c r="B7" i="5"/>
  <c r="B9" i="5"/>
  <c r="B11" i="5"/>
  <c r="B8" i="5"/>
  <c r="D25" i="9"/>
  <c r="H25" i="9"/>
  <c r="F25" i="9"/>
  <c r="D19" i="9"/>
  <c r="F19" i="9"/>
  <c r="F51" i="9"/>
  <c r="D31" i="9"/>
  <c r="F31" i="9"/>
  <c r="F58" i="9"/>
  <c r="H21" i="6"/>
  <c r="D28" i="9"/>
  <c r="F28" i="9"/>
  <c r="H55" i="9"/>
  <c r="D20" i="9"/>
  <c r="F20" i="9"/>
  <c r="H67" i="9"/>
  <c r="F32" i="10"/>
  <c r="F20" i="10"/>
  <c r="D18" i="10"/>
  <c r="F18" i="10"/>
  <c r="E25" i="1"/>
  <c r="F25" i="1"/>
  <c r="D10" i="5"/>
  <c r="C9" i="5"/>
  <c r="E28" i="8"/>
  <c r="F28" i="8"/>
  <c r="F29" i="8"/>
  <c r="F80" i="9"/>
  <c r="D81" i="9"/>
  <c r="F81" i="9"/>
  <c r="D83" i="9"/>
  <c r="F83" i="9"/>
  <c r="D26" i="10"/>
  <c r="F26" i="10"/>
  <c r="D28" i="10"/>
  <c r="F28" i="10"/>
  <c r="F25" i="10"/>
  <c r="C8" i="5"/>
  <c r="E18" i="4"/>
  <c r="C7" i="5"/>
  <c r="H59" i="9"/>
  <c r="F59" i="9"/>
  <c r="D9" i="5"/>
  <c r="F16" i="9"/>
  <c r="H52" i="9"/>
  <c r="D26" i="9"/>
  <c r="D7" i="9"/>
  <c r="H28" i="9"/>
  <c r="D76" i="9"/>
  <c r="F7" i="9"/>
  <c r="D8" i="9"/>
  <c r="F8" i="9"/>
  <c r="C11" i="5"/>
  <c r="H26" i="9"/>
  <c r="F26" i="9"/>
  <c r="D29" i="9"/>
  <c r="E9" i="5"/>
  <c r="E29" i="1"/>
  <c r="F9" i="5"/>
  <c r="E7" i="5"/>
  <c r="F7" i="5"/>
  <c r="E20" i="4"/>
  <c r="G8" i="5"/>
  <c r="E8" i="5"/>
  <c r="E19" i="4"/>
  <c r="F8" i="5"/>
  <c r="D79" i="9"/>
  <c r="F79" i="9"/>
  <c r="D77" i="9"/>
  <c r="F77" i="9"/>
  <c r="F76" i="9"/>
  <c r="G7" i="5"/>
  <c r="E11" i="5"/>
  <c r="E68" i="6"/>
  <c r="F11" i="5"/>
  <c r="C10" i="5"/>
  <c r="H29" i="9"/>
  <c r="H91" i="9"/>
  <c r="D12" i="5"/>
  <c r="D13" i="5"/>
  <c r="F29" i="9"/>
  <c r="F89" i="9"/>
  <c r="F91" i="9"/>
  <c r="G9" i="5"/>
  <c r="E92" i="9"/>
  <c r="C12" i="5"/>
  <c r="C13" i="5"/>
  <c r="E69" i="6"/>
  <c r="G11" i="5"/>
  <c r="F40" i="10"/>
  <c r="F10" i="5"/>
  <c r="E10" i="5"/>
  <c r="E40" i="10"/>
  <c r="F41" i="10"/>
  <c r="G10" i="5"/>
  <c r="E12" i="5"/>
  <c r="E13" i="5"/>
  <c r="E93" i="9"/>
  <c r="F12" i="5"/>
  <c r="F13" i="5"/>
  <c r="E94" i="9"/>
  <c r="G12" i="5"/>
  <c r="G13" i="5"/>
</calcChain>
</file>

<file path=xl/sharedStrings.xml><?xml version="1.0" encoding="utf-8"?>
<sst xmlns="http://schemas.openxmlformats.org/spreadsheetml/2006/main" count="520" uniqueCount="221">
  <si>
    <t>KUS</t>
  </si>
  <si>
    <t>%</t>
  </si>
  <si>
    <t xml:space="preserve">         </t>
  </si>
  <si>
    <t>M</t>
  </si>
  <si>
    <t>M2</t>
  </si>
  <si>
    <t xml:space="preserve">      </t>
  </si>
  <si>
    <t>Náklady celkem - součet</t>
  </si>
  <si>
    <t>Náklady celkem bez daně z př.hodnoty</t>
  </si>
  <si>
    <t>Celkové náklady za úsek vč. daně z př.hod.</t>
  </si>
  <si>
    <t xml:space="preserve">C E L K E M                 </t>
  </si>
  <si>
    <t>DODÁVKA ZAŘÍZENÍ</t>
  </si>
  <si>
    <t>M3</t>
  </si>
  <si>
    <t xml:space="preserve">DIELEKTRICKÝ KOBEREC ŠÍŘE 1,2M           </t>
  </si>
  <si>
    <t>MONTÁŽ</t>
  </si>
  <si>
    <t>ZÁBRANA DŘEV.DO ROZV.BEZ UP.KONST.-MONT.</t>
  </si>
  <si>
    <t>MONTÁŽNÍ PRÁCE</t>
  </si>
  <si>
    <t>PROVOZNÍ PŘEDPIS TS</t>
  </si>
  <si>
    <t>TLUMIČ VYBRACÍ POD TRANSFORMÁTOR</t>
  </si>
  <si>
    <t>Rekapitulace nákladu</t>
  </si>
  <si>
    <t>ZKRÁCENÝ POPIS</t>
  </si>
  <si>
    <t>MNOŽSTVÍ</t>
  </si>
  <si>
    <t>MOT. CELKEM</t>
  </si>
  <si>
    <t>MAT. CELKEM</t>
  </si>
  <si>
    <t>DPH</t>
  </si>
  <si>
    <t>M.J.</t>
  </si>
  <si>
    <t>KM</t>
  </si>
  <si>
    <t>KPL</t>
  </si>
  <si>
    <t>KONTROLA STANOVIŠTĚ</t>
  </si>
  <si>
    <t>HUTNĚNÍ PO 20CM</t>
  </si>
  <si>
    <t>T</t>
  </si>
  <si>
    <t>UZEMNĚNÍ TS</t>
  </si>
  <si>
    <t>TRAFOSTANICE</t>
  </si>
  <si>
    <t>Daň z přidané hodnoty</t>
  </si>
  <si>
    <t xml:space="preserve">NAZEV OBSAHU </t>
  </si>
  <si>
    <t>MATERIÁL</t>
  </si>
  <si>
    <t>NÁKLADY CELKEM BEZ DPH</t>
  </si>
  <si>
    <t>CELKOVĚ NÁKLADY VČETNĚ DPH</t>
  </si>
  <si>
    <t>HOD</t>
  </si>
  <si>
    <t>KABELOVÉ VEDENÍ NN</t>
  </si>
  <si>
    <t>GLOBÁLNÍ NÁKLADY</t>
  </si>
  <si>
    <t>MANIPULACE VEDENÍ</t>
  </si>
  <si>
    <t>DOKUMENTACE SKUTEČNÉHO PROVEDENÍ</t>
  </si>
  <si>
    <t>VÝSTRAŽNÁ FOLIE, ŠÍŘKY 32CM</t>
  </si>
  <si>
    <t>NOVÁ TRAFOSTANICE - KIOSEK</t>
  </si>
  <si>
    <t>NOVÁ TRAFOSTANICE - TECHNOLOGIE</t>
  </si>
  <si>
    <t>UVEDENÍ TS DO PROVOZU</t>
  </si>
  <si>
    <t>VÝCHOZÍ REVIZE
- NOVÁ TRAFOSTANICE
- KABELOVÉ VEDENÍ NN</t>
  </si>
  <si>
    <t>DOPRAVA TS NA MÍSTO</t>
  </si>
  <si>
    <t>GEODETICKÉ PRÁCE ZAMĚŘENÍ SKUTEČNÉHO PROVEDENÍ</t>
  </si>
  <si>
    <t xml:space="preserve">PŘESUN STROJŮ A ZAŘÍZENÍ-HORIZONTÁLNĚ (1%)  </t>
  </si>
  <si>
    <t>VYTÝČENÍ INŽENÝRSKÝCH SÍTÍ</t>
  </si>
  <si>
    <t>MONTÁŽ ROZVADĚČE NN, 1 POLE DO 400 KG</t>
  </si>
  <si>
    <t>MONTÁŽ ROZVADĚČE NN, 1 POLE DO 50 KG</t>
  </si>
  <si>
    <t>KABELOVOVÉ SOUBORY NN PRO OBCHODNÍ MĚŘENÍ</t>
  </si>
  <si>
    <t>POJISTKY 250A/gG, VEL. 2</t>
  </si>
  <si>
    <t>SYSTÉMOVÉ VÍKO PRO UTĚSNĚNÍ PROSTUPŮ NN</t>
  </si>
  <si>
    <t>PŘÍPLATEK PRO ZATAHOVÁNÍ KABELU DO 4kg</t>
  </si>
  <si>
    <t>OBHLÍDKA NA MÍSTĚ</t>
  </si>
  <si>
    <t>UTĚSNĚNÍ PROSTUPU V TS POMOCÍ SYSTÉMOVÝCH VÍK
(MATERIÁL DODÁVKA TS)</t>
  </si>
  <si>
    <t>POJISTKA VN 25A</t>
  </si>
  <si>
    <t>ELEKTROINSTALACE TS</t>
  </si>
  <si>
    <t>OCHRANNÉ POSPOJOVÁNÍ TS</t>
  </si>
  <si>
    <t>UTĚSNĚNÍ CHRÁNIČKY 110 PĚNOU</t>
  </si>
  <si>
    <t>DEFINITIVNÍ ÚPRAVA TERÉNU</t>
  </si>
  <si>
    <t>UKONČENÍ KABELU NN, 1-AYKY 3x240+120
SMRŠŤ.KONCOVKA BEZ OK</t>
  </si>
  <si>
    <t>KOORDINACE S EG.D, a.s.</t>
  </si>
  <si>
    <t>KOORDINACE STAVBY S INVESTOREM A EG.D, a.s.</t>
  </si>
  <si>
    <t>PEVNÁ PLASTOVÁ CHRÁNIČKA D110 PRO PROTLAK</t>
  </si>
  <si>
    <t>KABELOVÉ VEDENÍ NN - ZEMNÍ PRÁCE</t>
  </si>
  <si>
    <t>NEŘÍZENÝ PROTLAK D110</t>
  </si>
  <si>
    <t>DOKONČOVACÍ PRÁCE</t>
  </si>
  <si>
    <t>DOKONČOVACÍ PRÁCE (2x ROZVADĚČ NN, TRANSFORMÁTOR)</t>
  </si>
  <si>
    <t>OSTATNÍ PRÁCE</t>
  </si>
  <si>
    <t>Název stavby:   Zpracování projektové dokumentace pro realizaci výstavby trafostanice v areálu Střední školy polytechnické Brno, Jílová 36g</t>
  </si>
  <si>
    <t xml:space="preserve">Stavebník: Střední škola polytechnická Brno, Jílová, příspěvková organizace, Jílová 164/36g, 639 00 Brno
</t>
  </si>
  <si>
    <t>DOPRAVNÍ ZNAČENÍ, VČETNĚ PD</t>
  </si>
  <si>
    <t>OLEJ. TRANSFORMÁTOR 22/0,4kV, 630kVA,</t>
  </si>
  <si>
    <t>ROZVADĚČ NN RH1, In=1500A</t>
  </si>
  <si>
    <t xml:space="preserve">ELEKTROMĚR. ROZVADĚČ, ZAPOJENÍ EG.D, a.s. </t>
  </si>
  <si>
    <t>KABELOVOVÉ SOUBORY VN, ROZVADĚČ VN - TRAFO</t>
  </si>
  <si>
    <t>KABELOVOVÉ SOUBORY NN, TRAFO - ROZVADĚČ NN</t>
  </si>
  <si>
    <t>KABELOVOVÉ SOUBORY V TS</t>
  </si>
  <si>
    <t>POJISTKY 315A/gG, VEL. 2</t>
  </si>
  <si>
    <t>DEMONTÁŽ 1-CYKY 3x240+120</t>
  </si>
  <si>
    <t>OPĚTNÁ MONTÁŽ 1-CYKY 3x240+120</t>
  </si>
  <si>
    <t>UKONČENÍ KABELU NN, 1-CYKY 3x240+120
SMRŠŤ.KONCOVKA BEZ OK</t>
  </si>
  <si>
    <t>CHRÁNIČKA D160</t>
  </si>
  <si>
    <t>UTĚSNĚNÍ CHRÁNIČKY PĚNOU</t>
  </si>
  <si>
    <t>POJISTKY 160A/gG, VEL. 2</t>
  </si>
  <si>
    <t>DEMONTÁŽ 1-CYKY 4x35</t>
  </si>
  <si>
    <t>OPĚTNÁ MONTÁŽ 1-CYKY 4x35</t>
  </si>
  <si>
    <t>UKONČENÍ KABELU NN, 1-CYKY 4x35
SMRŠŤ.KONCOVKA BEZ OK</t>
  </si>
  <si>
    <t>BETONOVÝ ŽLAB PRO NN</t>
  </si>
  <si>
    <t>ÚPRAVA ROZVADĚČE RE1</t>
  </si>
  <si>
    <t>VYZKRATOVÁNÍ MTP</t>
  </si>
  <si>
    <t>DEMONTÁŽ POJISTKOVÉHO ODPÍNAČE OPVP10/3</t>
  </si>
  <si>
    <t>VÝKOPOVÉ PRÁCE</t>
  </si>
  <si>
    <t>PÍSKOVÉ LOŽE ŠÍŘKY 35cm</t>
  </si>
  <si>
    <t>PÍSKOVÉ LOŽE ŠÍŘKY 50cm</t>
  </si>
  <si>
    <t>PÍSKOVÉ LOŽE ŠÍŘKY 65cm</t>
  </si>
  <si>
    <t>PÍSKOVÉ LOŽE PRO CHRÁNIČKU DO D160</t>
  </si>
  <si>
    <t>RUČNÍ ODVOZ ZEMINY DO VZDÁLENOSTI 20m</t>
  </si>
  <si>
    <t>NALOŽENÍ NA NÁKLADNÍ AUTO - ZEMINA A KAMENÍ</t>
  </si>
  <si>
    <t>DOPRAVA MATERIÁLU NA SKLÁDKU - ZEMINA A KAMENÍ, AUTO DO 8T</t>
  </si>
  <si>
    <t>NALOŽENÍ NA NÁKLADNÍ AUTO - ASFALT</t>
  </si>
  <si>
    <t>DOPRAVA MATERIÁLU NA SKLÁDKU - ASFALT, AUTO DO 8T</t>
  </si>
  <si>
    <t>ULOŽENÍ NEVÝNOSOVÉHO MATERIÁLU NA SKLÁDCE - ASFLAT</t>
  </si>
  <si>
    <t>NALOŽENÍ NA NÁKLADNÍ AUTO - BETON</t>
  </si>
  <si>
    <t>DOPRAVA MATERIÁLU NA SKLÁDKU - BETON, AUTO DO 8T</t>
  </si>
  <si>
    <t>ULOŽENÍ NEVÝNOSOVÉHO MATERIÁLU NA SKLÁDCE - BETON</t>
  </si>
  <si>
    <t>HUTNĚNÍ ZEMINY STROJNĚ,VRSTVA 20CM</t>
  </si>
  <si>
    <t>MONTÁŽ PAŽENÍ DO 2M PLOCHY DO 10M2</t>
  </si>
  <si>
    <t>ODSTRANĚNÍ PAŽENÍ DO 2M  PLOCHY DO 10M2</t>
  </si>
  <si>
    <t>PÍSKOVÉ LOŽE, ŠÍŘE 50CM</t>
  </si>
  <si>
    <t>ULOŽENÍ NEVÝNOSOVÉHO MATERIÁLU NA SKLÁDCE - ZEMINA</t>
  </si>
  <si>
    <t>KS</t>
  </si>
  <si>
    <t>VYTRHÁNÍ ZÁMKOVÉ DLAŽBY - CHODNÍKU</t>
  </si>
  <si>
    <t>VYTRHÁNÍ OBRUBNÍKU Z MALTY</t>
  </si>
  <si>
    <t>POLOŽENÍ SILNIČNÍHO OBRUBNÍKU - NOVÝ</t>
  </si>
  <si>
    <t>BETON</t>
  </si>
  <si>
    <t>VYTRHÁNÍ ZÁMKOVÉ DLAŽBY - KOMUNIKACE</t>
  </si>
  <si>
    <t>ROZBOURÁNÍ BETONOVÉHO ZÁKLADU</t>
  </si>
  <si>
    <t>PRŮRAZ STĚNOU DO 45CM, 50x50CM</t>
  </si>
  <si>
    <t>STAVEBNÍ PRÁCE MALÉHO ROZSAHU - ZAZDĚNÍ PRŮRAZU STĚNOU</t>
  </si>
  <si>
    <t>OCELOVÁ TRUBKA D232</t>
  </si>
  <si>
    <t>OBLÁSKY 50mm</t>
  </si>
  <si>
    <t>NETKANÁ MULČOVACÍ GEOTEXTILIE 90G/M2, ROLE 15x1M</t>
  </si>
  <si>
    <t>VYTYČENÍ TRASY KABELOVÉHO VEDENÍ - VOLNÝ TEREN</t>
  </si>
  <si>
    <t>DEF. ZÁDLAŽBA - KOMUNIKACE ZÁMKOVÁ DLAŽBA, 
VČ. PODKLADNÍCH VRSTEV A HUTNĚNÍ
20% NOVÉHO MATERIÁLU - ZÁMKOVÉ DLAŽBY</t>
  </si>
  <si>
    <t>DEF. ZÁDLAŽBA - CHODNÍKU ZÁMKOVÁ DLAŽBA, 
VČ. PODKLADNÍCH VRSTEV A HUTNĚNÍ
20% NOVÉHO MATERIÁLU - ZÁMKOVÉ DLAŽBY</t>
  </si>
  <si>
    <t>REZERVNÍ CHRÁNIČKA PRO NOVOU BUDOVU</t>
  </si>
  <si>
    <t>SPOJKA CHRÁNIČKY D160</t>
  </si>
  <si>
    <t>UCPÁVKA CHRÁNIČKY D160</t>
  </si>
  <si>
    <t>OCELOVÝ ROŠT ŠÍŘKY 300, VČETNĚ KOTVENÍ DO STROPU
(PRO 1-AYKY 3x240+120)</t>
  </si>
  <si>
    <t>NOVÁ TRAFOSTANICE - ZEMNÍ PRÁCE, OPĚRNÁ ZEĎ A CHODNÍK</t>
  </si>
  <si>
    <t>PODKLADNÍ ŠTĚRKOVÉ LOŽE POD TS</t>
  </si>
  <si>
    <t>GEODETICKÉ VYTÝČENÍ TS</t>
  </si>
  <si>
    <t>PAŽENÍ DO VÝŠKY 4M A PLOCHY DO 10M2 (PAŽENÍ SVAHU)</t>
  </si>
  <si>
    <t xml:space="preserve">ODSTRANĚNÍ PAŽENÍ DO VÝŠKY 4M A PLOCHY DO 10M2 </t>
  </si>
  <si>
    <t>GEODETICKÉ VYTÝČENÍ KABELOVÉ TRASY NN</t>
  </si>
  <si>
    <t>OPĚRNÁ ZEĎ VČETNĚ DRENÁŽE</t>
  </si>
  <si>
    <t>ZÁDLAŽBA OKOLO TS</t>
  </si>
  <si>
    <t>POJISTKY 224A/gG, VEL. 2</t>
  </si>
  <si>
    <t>DEFINITIVNÍ ÚPRAVA TERÉNU - VOLNÝ TERÉN</t>
  </si>
  <si>
    <t>CHODNÍK - ZÁMKOVÁ DLAŽBA</t>
  </si>
  <si>
    <t>KOMUNIKACE - ZÁMKOVÁ DLAŽBA</t>
  </si>
  <si>
    <t>ODVOZ NEVÝNOSOVÉHO MATERIÁLU</t>
  </si>
  <si>
    <t>STAVEBNÍ PRÁCE MALÉHO ROZSAHU</t>
  </si>
  <si>
    <t>ŘEZÁNÍ SPÁRY V ASFALTU NEBO BETONU</t>
  </si>
  <si>
    <t>BOURÁNÍ ŽIVIČNÝCH POVRCHŮ VRSTVA DO 3-5CM</t>
  </si>
  <si>
    <t>ZÁKRYTOVÉ PLECHY, VČETNĚ DOPRAVY POKLÁDKY</t>
  </si>
  <si>
    <t>DEF. ZÁDLAŽBA - KOMUNIKACE ASFALTOVÁ, 
VČ. PODKLADNÍCH VRSTEV A HUTNĚNÍ  - NOVÝ</t>
  </si>
  <si>
    <t>KÁCENÍ STROMU + LIKVIDACE ODPADU</t>
  </si>
  <si>
    <t xml:space="preserve">DEF. ZÁDLAŽBA - NOVÉHO CHODNÍKU ZÁMKOVÁ DLAŽBA, OBRUBNÍKU A ODVODŇOVACÍHO ŽLABU 
VČ. PODKLADNÍCH VRSTEV,  HUTNĚNÍ, </t>
  </si>
  <si>
    <t>NEŘÍZENÝ PROTLAK</t>
  </si>
  <si>
    <t>OZNAČENÍ KABELU ŠTÍTKEM</t>
  </si>
  <si>
    <t>RUČNÍ VÝKOP TŘ. 3, 60x50cm, OBSAZENÁ TRASA (V1)</t>
  </si>
  <si>
    <t>RUČNÍ VÝKOP TŘ. 3, 35x80cm</t>
  </si>
  <si>
    <t>RUČNÍ VÝKOP TŘ. 3, 50x80cm</t>
  </si>
  <si>
    <t>RUČNÍ VÝKOP TŘ. 3, 65x80cm</t>
  </si>
  <si>
    <t>RUČNÍ VÝKOP TŘ. 3, 120x80cm</t>
  </si>
  <si>
    <t>RUČNÍ VÝKOP TŘ. 3, 50x120cm</t>
  </si>
  <si>
    <t>RUČNÍ VÝKOP TŘ. 3, 120x120cm</t>
  </si>
  <si>
    <t>RUČNÍ ZÁHOZ TŘ.3, 35x60cm</t>
  </si>
  <si>
    <t>RUČNÍ ZÁHOZ TŘ.3, 120x100cm</t>
  </si>
  <si>
    <t>DOPRAVA MATERIÁLU NA SKLÁDKU, ZA PRVNÍ 1KM</t>
  </si>
  <si>
    <t>POKLÁDKA A NALOŽENÍ ZÁKRYTOVÝCH PLECHŮ</t>
  </si>
  <si>
    <t>ZŘÍZENÍ PROVIZORNÍ LÁVKY</t>
  </si>
  <si>
    <t>VÝKOP JÁMY RUČNĚ ZEMINA TŘ. 3-4</t>
  </si>
  <si>
    <t>RUČNÍ ZÁHOZ TŘ.3, 60x30cm</t>
  </si>
  <si>
    <t>RUČNÍ ZÁHOZ TŘ.3, 50x60cm</t>
  </si>
  <si>
    <t>RUČNÍ ZÁHOZ TŘ.3, 65x60cm</t>
  </si>
  <si>
    <t>RUČNÍ ZÁHOZ TŘ.3, 120x60cm</t>
  </si>
  <si>
    <t>RUČNÍ ZÁHOZ TŘ.3, 50x100cm</t>
  </si>
  <si>
    <t>VRTANÝ PROSTUP DO 110 (PRO HDPE 40/33), STĚNA ŠÍŘKY 600mm</t>
  </si>
  <si>
    <t>VRTANÝ PROSTUP DO 160 (PRO CHRÁNIČKU D160), STĚNA ŠÍŘKY 600mm</t>
  </si>
  <si>
    <t>POKLÁDKA TS MONTÁŽNÍ SKUPINOU A JEŘÁBEM</t>
  </si>
  <si>
    <t>RUČNÍ VÝKOP TŘ.3</t>
  </si>
  <si>
    <t>RUČNÍ ZÁHOZ TŘ.3</t>
  </si>
  <si>
    <t>STROJNÍ VÝKOP, TŘ. 3</t>
  </si>
  <si>
    <t>RUČNÍ VÝKOP, TŘ. 3, V BLÍZKOSTI HORKOVODNÍ ŠACHTY</t>
  </si>
  <si>
    <t>STROJNÍ ZÁHOZ VÝKOPU TŘ. 3</t>
  </si>
  <si>
    <t>OPĚRNÁ ZEĎ U TS</t>
  </si>
  <si>
    <t>KOTROLA JEŘÁBNÍKEM NA MÍSTĚ</t>
  </si>
  <si>
    <t>VYKLIZENÍ ULICE BĚHEM POKLÁDKY TRAFOSTANICE</t>
  </si>
  <si>
    <t>ZÁBOR VEŘEJNÉHO PROSTRANSTVÍ</t>
  </si>
  <si>
    <t>DEN</t>
  </si>
  <si>
    <t>ZVLÁŠTNÍ UŽÍVÁNÍ KOMUNIKACE</t>
  </si>
  <si>
    <t xml:space="preserve">PŘESUN MATERIÁLU A ZAŘÍZENÍ-HORIZONTÁLNĚ (1%)  </t>
  </si>
  <si>
    <t>ZÁBRANY VÝŠKY 2M, MANIPULACE</t>
  </si>
  <si>
    <t>OPRAVA KOMUNIKACE PO MECHANIZACI</t>
  </si>
  <si>
    <t>KOLAUDACE STAVBY</t>
  </si>
  <si>
    <t>INŽENÝRING ZHOVITELE</t>
  </si>
  <si>
    <t>KONTEJNER NA ZEMINU 8t</t>
  </si>
  <si>
    <t>DOPRAVA MATERIÁLU NA SKLÁDKU - ZEMINA+KAMENÍ, AUTO DO 8T</t>
  </si>
  <si>
    <t>KÁCENÍ STROMU A NÁHRADNÍ VÝSADBA</t>
  </si>
  <si>
    <t>VÝKOPOVÉ PRÁCE PRO TS A OPĚRNOU ZEĎ</t>
  </si>
  <si>
    <t>ZALITÍ VODOU</t>
  </si>
  <si>
    <t>MONTÁŽ TRANSFORMÁTORU 22/0,4kV, 630kVA</t>
  </si>
  <si>
    <t>DOPRAVA JAVORU NA MÍSTO STAVBY</t>
  </si>
  <si>
    <t>VÝKOP PRO SR</t>
  </si>
  <si>
    <t>USAZENÍ SR</t>
  </si>
  <si>
    <t>KABELOVÉ VEDENÍ NN, TS - SR2 (PARKOVIŠTĚ ZA TĚLOCVIČNOU)</t>
  </si>
  <si>
    <t>KABELOVÉ VEDENÍ NN, TS - SR1(DOMOV MLÁDEŽE)</t>
  </si>
  <si>
    <t>ROZPOJOVACÍ SKŘÍŇ SR1, PILÍŘOVÉ PROVEDENÍ</t>
  </si>
  <si>
    <t>ROZPOJOVACÍ SKŘÍŇ SR2, PILÍŘOVÉ PROVEDENÍ</t>
  </si>
  <si>
    <t>VYVĚŠENÍ STÁVAJÍCÍHO KABELU PŘI SOUBĚHU</t>
  </si>
  <si>
    <t>VYVĚŠENÍ KABELŮ PŘI KŘÍŽENÍ S KABELY NEBO POTRUBÍM</t>
  </si>
  <si>
    <t>CHRÁNIČKA HDPE 40/30</t>
  </si>
  <si>
    <t>KONCOVKA HDPE 40/30 S VENTILKEM</t>
  </si>
  <si>
    <t>KONTROLA TLAKUTĚSNOSTI HDPE 40/33</t>
  </si>
  <si>
    <t>KONTROLA PRŮCHODNOSTI CHRÁNIČKY HDPE 40/33</t>
  </si>
  <si>
    <t>1-AYKY 3x240+120</t>
  </si>
  <si>
    <t>NÁHRADNÍ VÝSADBA JAVOR BABYKA, OBVOD KMENE 14-16CM</t>
  </si>
  <si>
    <t>OSTATNÍ PRÁCE A MATERIÁL</t>
  </si>
  <si>
    <t>PŘESUN KAMENE VÁHY CCA 100KG V MÍSTĚ VÝKOPU PRO TS</t>
  </si>
  <si>
    <t>OSETÍ TRAVNÍM SEMENEM</t>
  </si>
  <si>
    <t>KABELOVÁ SPOJKA 1-AYKY 3x240+120</t>
  </si>
  <si>
    <t>ZÁHOZ JÁMY RUČNĚ ZEMINA TŘ. 3-4</t>
  </si>
  <si>
    <t>ASFALTOVÁ KOMUNIKACE (VJEZD NA PARKOVIŠTĚ ZA TĚLOCVIČNOU)</t>
  </si>
  <si>
    <t>SKELET KIOSKOVÉ POCHOZÍ TRAFOSTANICE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</si>
</sst>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.0\ _K_č_-;\-* #,##0.0\ _K_č_-;_-* &quot;-&quot;??\ _K_č_-;_-@_-"/>
    <numFmt numFmtId="166" formatCode="0.0"/>
    <numFmt numFmtId="167" formatCode="#,##0.0"/>
  </numFmts>
  <fonts count="39" x14ac:knownFonts="1">
    <font>
      <sz val="10"/>
      <name val="Arial CE"/>
      <family val="2"/>
      <charset val="238"/>
    </font>
    <font>
      <sz val="10"/>
      <name val="Arial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8.5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3" fillId="0" borderId="1" applyNumberFormat="0" applyFill="0" applyAlignment="0" applyProtection="0"/>
    <xf numFmtId="164" fontId="1" fillId="0" borderId="0" applyFill="0" applyBorder="0" applyAlignment="0" applyProtection="0"/>
    <xf numFmtId="0" fontId="4" fillId="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6" fillId="0" borderId="0"/>
    <xf numFmtId="0" fontId="26" fillId="0" borderId="0"/>
    <xf numFmtId="0" fontId="23" fillId="8" borderId="6" applyNumberForma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7" fillId="0" borderId="0" xfId="0" applyFont="1"/>
    <xf numFmtId="0" fontId="18" fillId="0" borderId="0" xfId="0" applyFont="1"/>
    <xf numFmtId="2" fontId="0" fillId="0" borderId="0" xfId="0" applyNumberFormat="1"/>
    <xf numFmtId="0" fontId="19" fillId="0" borderId="0" xfId="0" applyFont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wrapText="1"/>
    </xf>
    <xf numFmtId="4" fontId="19" fillId="0" borderId="0" xfId="0" applyNumberFormat="1" applyFont="1"/>
    <xf numFmtId="2" fontId="19" fillId="0" borderId="0" xfId="0" applyNumberFormat="1" applyFont="1"/>
    <xf numFmtId="0" fontId="34" fillId="0" borderId="0" xfId="0" applyFont="1"/>
    <xf numFmtId="0" fontId="34" fillId="0" borderId="0" xfId="0" applyFont="1" applyAlignment="1">
      <alignment horizontal="center"/>
    </xf>
    <xf numFmtId="4" fontId="34" fillId="0" borderId="0" xfId="0" applyNumberFormat="1" applyFont="1"/>
    <xf numFmtId="2" fontId="34" fillId="0" borderId="0" xfId="0" applyNumberFormat="1" applyFont="1"/>
    <xf numFmtId="4" fontId="26" fillId="0" borderId="0" xfId="2" applyNumberFormat="1" applyFont="1" applyFill="1" applyBorder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0" fontId="20" fillId="0" borderId="0" xfId="0" applyFont="1"/>
    <xf numFmtId="4" fontId="19" fillId="0" borderId="0" xfId="0" applyNumberFormat="1" applyFont="1" applyAlignment="1">
      <alignment horizontal="right" vertical="center"/>
    </xf>
    <xf numFmtId="0" fontId="22" fillId="0" borderId="0" xfId="0" applyFont="1"/>
    <xf numFmtId="4" fontId="21" fillId="0" borderId="0" xfId="0" applyNumberFormat="1" applyFont="1"/>
    <xf numFmtId="0" fontId="24" fillId="0" borderId="22" xfId="0" applyFont="1" applyBorder="1" applyAlignment="1">
      <alignment vertical="top" wrapText="1"/>
    </xf>
    <xf numFmtId="0" fontId="24" fillId="0" borderId="23" xfId="0" applyFont="1" applyBorder="1" applyAlignment="1">
      <alignment horizontal="center" vertical="top" wrapText="1"/>
    </xf>
    <xf numFmtId="4" fontId="28" fillId="0" borderId="24" xfId="2" applyNumberFormat="1" applyFont="1" applyFill="1" applyBorder="1" applyAlignment="1">
      <alignment horizontal="left" vertical="center"/>
    </xf>
    <xf numFmtId="0" fontId="24" fillId="0" borderId="32" xfId="0" applyFont="1" applyBorder="1" applyAlignment="1">
      <alignment horizontal="center" vertical="top" wrapText="1"/>
    </xf>
    <xf numFmtId="0" fontId="31" fillId="0" borderId="0" xfId="0" applyFont="1"/>
    <xf numFmtId="0" fontId="31" fillId="0" borderId="0" xfId="0" applyFont="1" applyAlignment="1">
      <alignment horizontal="center"/>
    </xf>
    <xf numFmtId="4" fontId="31" fillId="0" borderId="0" xfId="0" applyNumberFormat="1" applyFont="1"/>
    <xf numFmtId="0" fontId="30" fillId="0" borderId="0" xfId="0" applyFont="1"/>
    <xf numFmtId="4" fontId="28" fillId="0" borderId="34" xfId="2" applyNumberFormat="1" applyFont="1" applyFill="1" applyBorder="1" applyAlignment="1">
      <alignment horizontal="left" vertical="center"/>
    </xf>
    <xf numFmtId="4" fontId="24" fillId="0" borderId="41" xfId="0" applyNumberFormat="1" applyFont="1" applyBorder="1" applyAlignment="1">
      <alignment wrapText="1"/>
    </xf>
    <xf numFmtId="4" fontId="24" fillId="0" borderId="42" xfId="0" applyNumberFormat="1" applyFont="1" applyBorder="1" applyAlignment="1">
      <alignment wrapText="1"/>
    </xf>
    <xf numFmtId="4" fontId="24" fillId="0" borderId="43" xfId="0" applyNumberFormat="1" applyFont="1" applyBorder="1" applyAlignment="1">
      <alignment wrapText="1"/>
    </xf>
    <xf numFmtId="4" fontId="24" fillId="0" borderId="44" xfId="0" applyNumberFormat="1" applyFont="1" applyBorder="1" applyAlignment="1">
      <alignment wrapText="1"/>
    </xf>
    <xf numFmtId="4" fontId="24" fillId="0" borderId="45" xfId="0" applyNumberFormat="1" applyFont="1" applyBorder="1" applyAlignment="1">
      <alignment wrapText="1"/>
    </xf>
    <xf numFmtId="4" fontId="33" fillId="0" borderId="46" xfId="0" applyNumberFormat="1" applyFont="1" applyBorder="1" applyAlignment="1">
      <alignment wrapText="1"/>
    </xf>
    <xf numFmtId="4" fontId="33" fillId="0" borderId="47" xfId="0" applyNumberFormat="1" applyFont="1" applyBorder="1" applyAlignment="1">
      <alignment wrapText="1"/>
    </xf>
    <xf numFmtId="0" fontId="24" fillId="0" borderId="57" xfId="0" applyFont="1" applyBorder="1" applyAlignment="1">
      <alignment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7" fillId="0" borderId="0" xfId="0" applyFont="1" applyProtection="1">
      <protection locked="0"/>
    </xf>
    <xf numFmtId="0" fontId="27" fillId="0" borderId="20" xfId="0" applyFont="1" applyBorder="1" applyAlignment="1" applyProtection="1">
      <alignment horizontal="center"/>
      <protection locked="0"/>
    </xf>
    <xf numFmtId="4" fontId="32" fillId="14" borderId="39" xfId="0" applyNumberFormat="1" applyFont="1" applyFill="1" applyBorder="1" applyProtection="1">
      <protection locked="0"/>
    </xf>
    <xf numFmtId="4" fontId="36" fillId="15" borderId="14" xfId="0" applyNumberFormat="1" applyFont="1" applyFill="1" applyBorder="1" applyProtection="1">
      <protection locked="0"/>
    </xf>
    <xf numFmtId="4" fontId="36" fillId="15" borderId="14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2" fontId="0" fillId="0" borderId="0" xfId="0" applyNumberFormat="1" applyProtection="1">
      <protection locked="0"/>
    </xf>
    <xf numFmtId="0" fontId="18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9" fillId="0" borderId="18" xfId="0" applyFont="1" applyBorder="1" applyProtection="1"/>
    <xf numFmtId="0" fontId="27" fillId="0" borderId="19" xfId="0" applyFont="1" applyBorder="1" applyAlignment="1" applyProtection="1">
      <alignment horizontal="center"/>
    </xf>
    <xf numFmtId="0" fontId="27" fillId="0" borderId="20" xfId="0" applyFont="1" applyBorder="1" applyAlignment="1" applyProtection="1">
      <alignment horizontal="center"/>
    </xf>
    <xf numFmtId="0" fontId="32" fillId="14" borderId="38" xfId="0" applyFont="1" applyFill="1" applyBorder="1" applyProtection="1"/>
    <xf numFmtId="0" fontId="32" fillId="14" borderId="39" xfId="0" applyFont="1" applyFill="1" applyBorder="1" applyProtection="1"/>
    <xf numFmtId="167" fontId="32" fillId="14" borderId="39" xfId="0" applyNumberFormat="1" applyFont="1" applyFill="1" applyBorder="1" applyProtection="1"/>
    <xf numFmtId="0" fontId="19" fillId="0" borderId="13" xfId="0" applyFont="1" applyBorder="1" applyProtection="1"/>
    <xf numFmtId="0" fontId="19" fillId="0" borderId="14" xfId="0" applyFont="1" applyBorder="1" applyAlignment="1" applyProtection="1">
      <alignment horizontal="center"/>
    </xf>
    <xf numFmtId="166" fontId="19" fillId="0" borderId="11" xfId="0" applyNumberFormat="1" applyFont="1" applyBorder="1" applyProtection="1"/>
    <xf numFmtId="0" fontId="19" fillId="0" borderId="10" xfId="0" applyFont="1" applyBorder="1" applyProtection="1"/>
    <xf numFmtId="0" fontId="19" fillId="0" borderId="11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wrapText="1"/>
    </xf>
    <xf numFmtId="0" fontId="19" fillId="0" borderId="10" xfId="0" applyFont="1" applyBorder="1" applyAlignment="1" applyProtection="1">
      <alignment vertical="top" wrapText="1"/>
    </xf>
    <xf numFmtId="0" fontId="19" fillId="0" borderId="11" xfId="0" applyFont="1" applyBorder="1" applyAlignment="1" applyProtection="1">
      <alignment horizontal="center" vertical="top"/>
    </xf>
    <xf numFmtId="166" fontId="19" fillId="0" borderId="11" xfId="0" applyNumberFormat="1" applyFont="1" applyBorder="1" applyAlignment="1" applyProtection="1">
      <alignment vertical="top"/>
    </xf>
    <xf numFmtId="0" fontId="19" fillId="0" borderId="10" xfId="0" applyFont="1" applyBorder="1" applyAlignment="1" applyProtection="1">
      <alignment wrapText="1"/>
    </xf>
    <xf numFmtId="0" fontId="19" fillId="0" borderId="25" xfId="0" applyFont="1" applyBorder="1" applyProtection="1"/>
    <xf numFmtId="0" fontId="19" fillId="0" borderId="26" xfId="0" applyFont="1" applyBorder="1" applyAlignment="1" applyProtection="1">
      <alignment horizontal="center"/>
    </xf>
    <xf numFmtId="2" fontId="19" fillId="0" borderId="26" xfId="0" applyNumberFormat="1" applyFont="1" applyBorder="1" applyProtection="1"/>
    <xf numFmtId="0" fontId="20" fillId="0" borderId="13" xfId="0" applyFont="1" applyBorder="1" applyProtection="1"/>
    <xf numFmtId="2" fontId="19" fillId="0" borderId="48" xfId="0" applyNumberFormat="1" applyFont="1" applyBorder="1" applyProtection="1"/>
    <xf numFmtId="0" fontId="22" fillId="0" borderId="10" xfId="0" applyFont="1" applyBorder="1" applyProtection="1"/>
    <xf numFmtId="2" fontId="19" fillId="0" borderId="31" xfId="0" applyNumberFormat="1" applyFont="1" applyBorder="1" applyProtection="1"/>
    <xf numFmtId="0" fontId="20" fillId="0" borderId="10" xfId="0" applyFont="1" applyBorder="1" applyProtection="1"/>
    <xf numFmtId="0" fontId="22" fillId="0" borderId="17" xfId="0" applyFont="1" applyBorder="1" applyProtection="1"/>
    <xf numFmtId="0" fontId="19" fillId="0" borderId="12" xfId="0" applyFont="1" applyBorder="1" applyAlignment="1" applyProtection="1">
      <alignment horizontal="center"/>
    </xf>
    <xf numFmtId="2" fontId="19" fillId="0" borderId="49" xfId="0" applyNumberFormat="1" applyFont="1" applyBorder="1" applyProtection="1"/>
    <xf numFmtId="0" fontId="27" fillId="0" borderId="21" xfId="0" applyFont="1" applyBorder="1" applyAlignment="1" applyProtection="1">
      <alignment horizontal="center"/>
    </xf>
    <xf numFmtId="4" fontId="32" fillId="14" borderId="39" xfId="0" applyNumberFormat="1" applyFont="1" applyFill="1" applyBorder="1" applyProtection="1"/>
    <xf numFmtId="4" fontId="32" fillId="14" borderId="40" xfId="0" applyNumberFormat="1" applyFont="1" applyFill="1" applyBorder="1" applyProtection="1"/>
    <xf numFmtId="4" fontId="19" fillId="0" borderId="14" xfId="0" applyNumberFormat="1" applyFont="1" applyBorder="1" applyProtection="1"/>
    <xf numFmtId="4" fontId="19" fillId="0" borderId="48" xfId="0" applyNumberFormat="1" applyFont="1" applyBorder="1" applyProtection="1"/>
    <xf numFmtId="4" fontId="19" fillId="0" borderId="11" xfId="0" applyNumberFormat="1" applyFont="1" applyBorder="1" applyProtection="1"/>
    <xf numFmtId="4" fontId="19" fillId="0" borderId="31" xfId="0" applyNumberFormat="1" applyFont="1" applyBorder="1" applyProtection="1"/>
    <xf numFmtId="4" fontId="19" fillId="0" borderId="50" xfId="0" applyNumberFormat="1" applyFont="1" applyBorder="1" applyProtection="1"/>
    <xf numFmtId="4" fontId="19" fillId="0" borderId="11" xfId="0" applyNumberFormat="1" applyFont="1" applyBorder="1" applyAlignment="1" applyProtection="1">
      <alignment vertical="top"/>
    </xf>
    <xf numFmtId="4" fontId="19" fillId="0" borderId="31" xfId="0" applyNumberFormat="1" applyFont="1" applyBorder="1" applyAlignment="1" applyProtection="1">
      <alignment vertical="top"/>
    </xf>
    <xf numFmtId="4" fontId="19" fillId="0" borderId="26" xfId="0" applyNumberFormat="1" applyFont="1" applyBorder="1" applyProtection="1"/>
    <xf numFmtId="4" fontId="21" fillId="0" borderId="12" xfId="0" applyNumberFormat="1" applyFont="1" applyBorder="1" applyProtection="1"/>
    <xf numFmtId="4" fontId="19" fillId="0" borderId="49" xfId="0" applyNumberFormat="1" applyFont="1" applyBorder="1" applyProtection="1"/>
    <xf numFmtId="4" fontId="19" fillId="0" borderId="12" xfId="0" applyNumberFormat="1" applyFont="1" applyBorder="1" applyProtection="1"/>
    <xf numFmtId="4" fontId="0" fillId="0" borderId="0" xfId="0" applyNumberFormat="1" applyProtection="1"/>
    <xf numFmtId="4" fontId="27" fillId="0" borderId="19" xfId="0" applyNumberFormat="1" applyFont="1" applyBorder="1" applyAlignment="1" applyProtection="1">
      <alignment horizontal="center"/>
    </xf>
    <xf numFmtId="4" fontId="19" fillId="0" borderId="26" xfId="0" applyNumberFormat="1" applyFont="1" applyBorder="1" applyAlignment="1" applyProtection="1">
      <alignment horizontal="right" vertical="center"/>
    </xf>
    <xf numFmtId="4" fontId="19" fillId="0" borderId="14" xfId="0" applyNumberFormat="1" applyFont="1" applyBorder="1" applyAlignment="1" applyProtection="1">
      <alignment horizontal="right" vertical="center"/>
    </xf>
    <xf numFmtId="4" fontId="19" fillId="0" borderId="11" xfId="0" applyNumberFormat="1" applyFont="1" applyBorder="1" applyAlignment="1" applyProtection="1">
      <alignment horizontal="right" vertical="center"/>
    </xf>
    <xf numFmtId="4" fontId="19" fillId="0" borderId="12" xfId="0" applyNumberFormat="1" applyFont="1" applyBorder="1" applyAlignment="1" applyProtection="1">
      <alignment horizontal="right" vertical="center"/>
    </xf>
    <xf numFmtId="4" fontId="38" fillId="14" borderId="39" xfId="0" applyNumberFormat="1" applyFont="1" applyFill="1" applyBorder="1" applyProtection="1">
      <protection locked="0"/>
    </xf>
    <xf numFmtId="0" fontId="35" fillId="0" borderId="0" xfId="0" applyFont="1" applyProtection="1">
      <protection locked="0"/>
    </xf>
    <xf numFmtId="0" fontId="19" fillId="0" borderId="14" xfId="0" applyFont="1" applyBorder="1" applyAlignment="1" applyProtection="1">
      <alignment wrapText="1"/>
    </xf>
    <xf numFmtId="0" fontId="19" fillId="0" borderId="15" xfId="0" applyFont="1" applyBorder="1" applyAlignment="1" applyProtection="1">
      <alignment wrapText="1"/>
    </xf>
    <xf numFmtId="0" fontId="19" fillId="0" borderId="15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vertical="top" wrapText="1"/>
    </xf>
    <xf numFmtId="0" fontId="19" fillId="0" borderId="15" xfId="0" applyFont="1" applyBorder="1" applyProtection="1"/>
    <xf numFmtId="0" fontId="19" fillId="0" borderId="16" xfId="0" applyFont="1" applyBorder="1" applyAlignment="1" applyProtection="1">
      <alignment horizontal="center"/>
    </xf>
    <xf numFmtId="166" fontId="19" fillId="0" borderId="26" xfId="0" applyNumberFormat="1" applyFont="1" applyBorder="1" applyProtection="1"/>
    <xf numFmtId="0" fontId="20" fillId="0" borderId="30" xfId="0" applyFont="1" applyBorder="1" applyProtection="1"/>
    <xf numFmtId="166" fontId="19" fillId="0" borderId="48" xfId="0" applyNumberFormat="1" applyFont="1" applyBorder="1" applyProtection="1"/>
    <xf numFmtId="0" fontId="22" fillId="0" borderId="27" xfId="0" applyFont="1" applyBorder="1" applyProtection="1"/>
    <xf numFmtId="166" fontId="19" fillId="0" borderId="31" xfId="0" applyNumberFormat="1" applyFont="1" applyBorder="1" applyProtection="1"/>
    <xf numFmtId="0" fontId="20" fillId="0" borderId="27" xfId="0" applyFont="1" applyBorder="1" applyProtection="1"/>
    <xf numFmtId="0" fontId="22" fillId="0" borderId="28" xfId="0" applyFont="1" applyBorder="1" applyProtection="1"/>
    <xf numFmtId="0" fontId="19" fillId="0" borderId="29" xfId="0" applyFont="1" applyBorder="1" applyAlignment="1" applyProtection="1">
      <alignment horizontal="center"/>
    </xf>
    <xf numFmtId="1" fontId="19" fillId="0" borderId="53" xfId="0" applyNumberFormat="1" applyFont="1" applyBorder="1" applyProtection="1"/>
    <xf numFmtId="4" fontId="19" fillId="0" borderId="51" xfId="0" applyNumberFormat="1" applyFont="1" applyBorder="1" applyProtection="1"/>
    <xf numFmtId="4" fontId="21" fillId="0" borderId="11" xfId="0" applyNumberFormat="1" applyFont="1" applyBorder="1" applyProtection="1"/>
    <xf numFmtId="4" fontId="19" fillId="0" borderId="52" xfId="0" applyNumberFormat="1" applyFont="1" applyBorder="1" applyProtection="1"/>
    <xf numFmtId="4" fontId="21" fillId="0" borderId="29" xfId="0" applyNumberFormat="1" applyFont="1" applyBorder="1" applyProtection="1"/>
    <xf numFmtId="4" fontId="19" fillId="0" borderId="53" xfId="0" applyNumberFormat="1" applyFont="1" applyBorder="1" applyProtection="1"/>
    <xf numFmtId="4" fontId="19" fillId="0" borderId="54" xfId="0" applyNumberFormat="1" applyFont="1" applyBorder="1" applyProtection="1"/>
    <xf numFmtId="4" fontId="37" fillId="0" borderId="14" xfId="0" applyNumberFormat="1" applyFont="1" applyBorder="1" applyProtection="1"/>
    <xf numFmtId="4" fontId="37" fillId="0" borderId="14" xfId="0" applyNumberFormat="1" applyFont="1" applyBorder="1" applyAlignment="1" applyProtection="1">
      <alignment vertical="top"/>
    </xf>
    <xf numFmtId="4" fontId="38" fillId="14" borderId="40" xfId="0" applyNumberFormat="1" applyFont="1" applyFill="1" applyBorder="1" applyProtection="1"/>
    <xf numFmtId="4" fontId="38" fillId="14" borderId="39" xfId="0" applyNumberFormat="1" applyFont="1" applyFill="1" applyBorder="1" applyProtection="1"/>
    <xf numFmtId="4" fontId="37" fillId="0" borderId="48" xfId="0" applyNumberFormat="1" applyFont="1" applyBorder="1" applyProtection="1"/>
    <xf numFmtId="4" fontId="37" fillId="0" borderId="31" xfId="0" applyNumberFormat="1" applyFont="1" applyBorder="1" applyProtection="1"/>
    <xf numFmtId="4" fontId="36" fillId="15" borderId="11" xfId="0" applyNumberFormat="1" applyFont="1" applyFill="1" applyBorder="1" applyProtection="1">
      <protection locked="0"/>
    </xf>
    <xf numFmtId="0" fontId="22" fillId="0" borderId="33" xfId="0" applyFont="1" applyBorder="1" applyProtection="1"/>
    <xf numFmtId="4" fontId="37" fillId="0" borderId="11" xfId="0" applyNumberFormat="1" applyFont="1" applyBorder="1" applyProtection="1"/>
    <xf numFmtId="4" fontId="36" fillId="0" borderId="11" xfId="0" applyNumberFormat="1" applyFont="1" applyBorder="1" applyProtection="1"/>
    <xf numFmtId="4" fontId="36" fillId="0" borderId="31" xfId="0" applyNumberFormat="1" applyFont="1" applyBorder="1" applyProtection="1"/>
    <xf numFmtId="165" fontId="19" fillId="0" borderId="26" xfId="0" applyNumberFormat="1" applyFont="1" applyBorder="1" applyAlignment="1" applyProtection="1">
      <alignment horizontal="right" vertical="center"/>
    </xf>
    <xf numFmtId="4" fontId="19" fillId="0" borderId="29" xfId="0" applyNumberFormat="1" applyFont="1" applyBorder="1" applyAlignment="1" applyProtection="1">
      <alignment horizontal="right" vertical="center"/>
    </xf>
    <xf numFmtId="4" fontId="36" fillId="15" borderId="50" xfId="0" applyNumberFormat="1" applyFont="1" applyFill="1" applyBorder="1" applyAlignment="1" applyProtection="1">
      <alignment vertical="top"/>
      <protection locked="0"/>
    </xf>
    <xf numFmtId="4" fontId="36" fillId="15" borderId="11" xfId="0" applyNumberFormat="1" applyFont="1" applyFill="1" applyBorder="1" applyAlignment="1" applyProtection="1">
      <alignment vertical="top"/>
      <protection locked="0"/>
    </xf>
    <xf numFmtId="0" fontId="19" fillId="0" borderId="37" xfId="0" applyFont="1" applyBorder="1" applyAlignment="1" applyProtection="1">
      <alignment wrapText="1"/>
    </xf>
    <xf numFmtId="0" fontId="19" fillId="0" borderId="36" xfId="0" applyFont="1" applyBorder="1" applyAlignment="1" applyProtection="1">
      <alignment horizontal="center"/>
    </xf>
    <xf numFmtId="167" fontId="19" fillId="0" borderId="36" xfId="0" applyNumberFormat="1" applyFont="1" applyBorder="1" applyProtection="1"/>
    <xf numFmtId="0" fontId="19" fillId="0" borderId="30" xfId="0" applyFont="1" applyBorder="1" applyAlignment="1" applyProtection="1">
      <alignment wrapText="1"/>
    </xf>
    <xf numFmtId="167" fontId="19" fillId="0" borderId="11" xfId="0" applyNumberFormat="1" applyFont="1" applyBorder="1" applyProtection="1"/>
    <xf numFmtId="0" fontId="19" fillId="0" borderId="35" xfId="0" applyFont="1" applyBorder="1" applyProtection="1"/>
    <xf numFmtId="0" fontId="19" fillId="0" borderId="27" xfId="0" applyFont="1" applyBorder="1" applyAlignment="1" applyProtection="1">
      <alignment wrapText="1"/>
    </xf>
    <xf numFmtId="167" fontId="19" fillId="0" borderId="14" xfId="0" applyNumberFormat="1" applyFont="1" applyBorder="1" applyProtection="1"/>
    <xf numFmtId="0" fontId="19" fillId="0" borderId="35" xfId="0" applyFont="1" applyBorder="1" applyAlignment="1" applyProtection="1">
      <alignment horizontal="center"/>
    </xf>
    <xf numFmtId="167" fontId="19" fillId="0" borderId="55" xfId="0" applyNumberFormat="1" applyFont="1" applyBorder="1" applyProtection="1"/>
    <xf numFmtId="167" fontId="19" fillId="0" borderId="11" xfId="0" applyNumberFormat="1" applyFont="1" applyBorder="1" applyAlignment="1" applyProtection="1">
      <alignment vertical="top"/>
    </xf>
    <xf numFmtId="4" fontId="19" fillId="0" borderId="55" xfId="0" applyNumberFormat="1" applyFont="1" applyBorder="1" applyProtection="1"/>
    <xf numFmtId="0" fontId="19" fillId="0" borderId="13" xfId="0" applyFont="1" applyBorder="1" applyAlignment="1" applyProtection="1">
      <alignment vertical="top" wrapText="1"/>
    </xf>
    <xf numFmtId="0" fontId="19" fillId="0" borderId="14" xfId="0" applyFont="1" applyBorder="1" applyAlignment="1" applyProtection="1">
      <alignment horizontal="center" vertical="top"/>
    </xf>
    <xf numFmtId="167" fontId="19" fillId="0" borderId="14" xfId="0" applyNumberFormat="1" applyFont="1" applyBorder="1" applyAlignment="1" applyProtection="1">
      <alignment vertical="top"/>
    </xf>
    <xf numFmtId="167" fontId="19" fillId="0" borderId="31" xfId="0" applyNumberFormat="1" applyFont="1" applyBorder="1" applyProtection="1"/>
    <xf numFmtId="167" fontId="19" fillId="0" borderId="26" xfId="0" applyNumberFormat="1" applyFont="1" applyBorder="1" applyProtection="1"/>
    <xf numFmtId="167" fontId="19" fillId="0" borderId="48" xfId="0" applyNumberFormat="1" applyFont="1" applyBorder="1" applyProtection="1"/>
    <xf numFmtId="4" fontId="37" fillId="0" borderId="36" xfId="0" applyNumberFormat="1" applyFont="1" applyBorder="1" applyProtection="1"/>
    <xf numFmtId="4" fontId="37" fillId="0" borderId="55" xfId="0" applyNumberFormat="1" applyFont="1" applyBorder="1" applyProtection="1"/>
    <xf numFmtId="4" fontId="37" fillId="0" borderId="11" xfId="0" applyNumberFormat="1" applyFont="1" applyBorder="1" applyAlignment="1" applyProtection="1">
      <alignment vertical="top"/>
    </xf>
    <xf numFmtId="4" fontId="37" fillId="0" borderId="58" xfId="0" applyNumberFormat="1" applyFont="1" applyBorder="1" applyProtection="1"/>
    <xf numFmtId="4" fontId="37" fillId="0" borderId="59" xfId="0" applyNumberFormat="1" applyFont="1" applyBorder="1" applyProtection="1"/>
    <xf numFmtId="4" fontId="37" fillId="0" borderId="52" xfId="0" applyNumberFormat="1" applyFont="1" applyBorder="1" applyProtection="1"/>
    <xf numFmtId="4" fontId="37" fillId="0" borderId="50" xfId="0" applyNumberFormat="1" applyFont="1" applyBorder="1" applyProtection="1"/>
    <xf numFmtId="4" fontId="37" fillId="0" borderId="61" xfId="0" applyNumberFormat="1" applyFont="1" applyBorder="1" applyAlignment="1" applyProtection="1">
      <alignment horizontal="center"/>
    </xf>
    <xf numFmtId="4" fontId="37" fillId="0" borderId="52" xfId="0" applyNumberFormat="1" applyFont="1" applyBorder="1" applyAlignment="1" applyProtection="1">
      <alignment vertical="top"/>
    </xf>
    <xf numFmtId="167" fontId="19" fillId="0" borderId="26" xfId="0" applyNumberFormat="1" applyFont="1" applyBorder="1" applyAlignment="1" applyProtection="1">
      <alignment horizontal="right" vertical="center"/>
    </xf>
    <xf numFmtId="4" fontId="37" fillId="0" borderId="60" xfId="0" applyNumberFormat="1" applyFont="1" applyBorder="1" applyAlignment="1" applyProtection="1">
      <alignment horizontal="center"/>
    </xf>
    <xf numFmtId="167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7" fontId="0" fillId="0" borderId="0" xfId="0" applyNumberFormat="1" applyProtection="1"/>
    <xf numFmtId="167" fontId="27" fillId="0" borderId="20" xfId="0" applyNumberFormat="1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 vertical="top"/>
    </xf>
    <xf numFmtId="167" fontId="19" fillId="0" borderId="56" xfId="0" applyNumberFormat="1" applyFont="1" applyBorder="1" applyAlignment="1" applyProtection="1">
      <alignment vertical="top"/>
    </xf>
    <xf numFmtId="167" fontId="19" fillId="0" borderId="56" xfId="0" applyNumberFormat="1" applyFont="1" applyBorder="1" applyProtection="1"/>
    <xf numFmtId="0" fontId="19" fillId="0" borderId="10" xfId="0" applyFont="1" applyBorder="1" applyAlignment="1" applyProtection="1">
      <alignment horizontal="left" vertical="top" wrapText="1"/>
    </xf>
    <xf numFmtId="167" fontId="19" fillId="0" borderId="53" xfId="0" applyNumberFormat="1" applyFont="1" applyBorder="1" applyProtection="1"/>
    <xf numFmtId="4" fontId="37" fillId="0" borderId="50" xfId="0" applyNumberFormat="1" applyFont="1" applyBorder="1" applyAlignment="1" applyProtection="1">
      <alignment vertical="top"/>
    </xf>
    <xf numFmtId="2" fontId="19" fillId="0" borderId="14" xfId="0" applyNumberFormat="1" applyFont="1" applyBorder="1" applyProtection="1"/>
    <xf numFmtId="2" fontId="19" fillId="0" borderId="11" xfId="0" applyNumberFormat="1" applyFont="1" applyBorder="1" applyProtection="1"/>
    <xf numFmtId="4" fontId="36" fillId="15" borderId="62" xfId="0" applyNumberFormat="1" applyFont="1" applyFill="1" applyBorder="1" applyAlignment="1" applyProtection="1">
      <alignment vertical="top"/>
      <protection locked="0"/>
    </xf>
    <xf numFmtId="4" fontId="36" fillId="15" borderId="63" xfId="0" applyNumberFormat="1" applyFont="1" applyFill="1" applyBorder="1" applyAlignment="1" applyProtection="1">
      <alignment vertical="top"/>
      <protection locked="0"/>
    </xf>
    <xf numFmtId="4" fontId="36" fillId="15" borderId="64" xfId="0" applyNumberFormat="1" applyFont="1" applyFill="1" applyBorder="1" applyAlignment="1" applyProtection="1">
      <alignment vertical="top"/>
      <protection locked="0"/>
    </xf>
    <xf numFmtId="4" fontId="36" fillId="15" borderId="65" xfId="0" applyNumberFormat="1" applyFont="1" applyFill="1" applyBorder="1" applyAlignment="1" applyProtection="1">
      <alignment vertical="top"/>
      <protection locked="0"/>
    </xf>
    <xf numFmtId="4" fontId="36" fillId="15" borderId="66" xfId="0" applyNumberFormat="1" applyFont="1" applyFill="1" applyBorder="1" applyAlignment="1" applyProtection="1">
      <alignment vertical="top"/>
      <protection locked="0"/>
    </xf>
    <xf numFmtId="4" fontId="36" fillId="15" borderId="67" xfId="0" applyNumberFormat="1" applyFont="1" applyFill="1" applyBorder="1" applyAlignment="1" applyProtection="1">
      <alignment vertical="top"/>
      <protection locked="0"/>
    </xf>
    <xf numFmtId="0" fontId="17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18" fillId="0" borderId="0" xfId="0" applyFont="1" applyAlignment="1" applyProtection="1">
      <alignment vertical="top"/>
    </xf>
    <xf numFmtId="0" fontId="19" fillId="0" borderId="18" xfId="0" applyFont="1" applyBorder="1" applyAlignment="1" applyProtection="1">
      <alignment vertical="top"/>
    </xf>
    <xf numFmtId="0" fontId="19" fillId="0" borderId="19" xfId="0" applyFont="1" applyBorder="1" applyAlignment="1" applyProtection="1">
      <alignment horizontal="center" vertical="top"/>
    </xf>
    <xf numFmtId="0" fontId="19" fillId="0" borderId="20" xfId="0" applyFont="1" applyBorder="1" applyAlignment="1" applyProtection="1">
      <alignment horizontal="center" vertical="top"/>
    </xf>
    <xf numFmtId="0" fontId="32" fillId="14" borderId="38" xfId="0" applyFont="1" applyFill="1" applyBorder="1" applyAlignment="1" applyProtection="1">
      <alignment vertical="top"/>
    </xf>
    <xf numFmtId="0" fontId="32" fillId="14" borderId="39" xfId="0" applyFont="1" applyFill="1" applyBorder="1" applyAlignment="1" applyProtection="1">
      <alignment vertical="top"/>
    </xf>
    <xf numFmtId="167" fontId="32" fillId="14" borderId="39" xfId="0" applyNumberFormat="1" applyFont="1" applyFill="1" applyBorder="1" applyAlignment="1" applyProtection="1">
      <alignment vertical="top"/>
    </xf>
    <xf numFmtId="0" fontId="19" fillId="0" borderId="68" xfId="0" applyFont="1" applyBorder="1" applyAlignment="1" applyProtection="1">
      <alignment vertical="top"/>
    </xf>
    <xf numFmtId="0" fontId="19" fillId="0" borderId="68" xfId="0" applyFont="1" applyBorder="1" applyAlignment="1" applyProtection="1">
      <alignment horizontal="center" vertical="top"/>
    </xf>
    <xf numFmtId="4" fontId="19" fillId="0" borderId="69" xfId="0" applyNumberFormat="1" applyFont="1" applyBorder="1" applyAlignment="1" applyProtection="1">
      <alignment vertical="top"/>
    </xf>
    <xf numFmtId="0" fontId="19" fillId="0" borderId="71" xfId="0" applyFont="1" applyBorder="1" applyAlignment="1" applyProtection="1">
      <alignment vertical="top"/>
    </xf>
    <xf numFmtId="0" fontId="19" fillId="0" borderId="71" xfId="0" applyFont="1" applyBorder="1" applyAlignment="1" applyProtection="1">
      <alignment horizontal="center" vertical="top"/>
    </xf>
    <xf numFmtId="4" fontId="19" fillId="0" borderId="63" xfId="0" applyNumberFormat="1" applyFont="1" applyBorder="1" applyAlignment="1" applyProtection="1">
      <alignment vertical="top"/>
    </xf>
    <xf numFmtId="0" fontId="19" fillId="0" borderId="35" xfId="0" applyFont="1" applyBorder="1" applyAlignment="1" applyProtection="1">
      <alignment vertical="top"/>
    </xf>
    <xf numFmtId="0" fontId="19" fillId="0" borderId="35" xfId="0" applyFont="1" applyBorder="1" applyAlignment="1" applyProtection="1">
      <alignment horizontal="center" vertical="top"/>
    </xf>
    <xf numFmtId="4" fontId="19" fillId="0" borderId="55" xfId="0" applyNumberFormat="1" applyFont="1" applyBorder="1" applyAlignment="1" applyProtection="1">
      <alignment vertical="top"/>
    </xf>
    <xf numFmtId="0" fontId="19" fillId="0" borderId="76" xfId="0" applyFont="1" applyBorder="1" applyAlignment="1" applyProtection="1">
      <alignment horizontal="center" vertical="top"/>
    </xf>
    <xf numFmtId="0" fontId="19" fillId="0" borderId="77" xfId="0" applyFont="1" applyBorder="1" applyAlignment="1" applyProtection="1">
      <alignment horizontal="center" vertical="top"/>
    </xf>
    <xf numFmtId="0" fontId="19" fillId="0" borderId="34" xfId="0" applyFont="1" applyBorder="1" applyAlignment="1" applyProtection="1">
      <alignment vertical="top"/>
    </xf>
    <xf numFmtId="0" fontId="19" fillId="0" borderId="34" xfId="0" applyFont="1" applyBorder="1" applyAlignment="1" applyProtection="1">
      <alignment horizontal="center" vertical="top"/>
    </xf>
    <xf numFmtId="0" fontId="19" fillId="0" borderId="76" xfId="0" applyFont="1" applyBorder="1" applyAlignment="1" applyProtection="1">
      <alignment vertical="top"/>
    </xf>
    <xf numFmtId="0" fontId="19" fillId="0" borderId="77" xfId="0" applyFont="1" applyBorder="1" applyAlignment="1" applyProtection="1">
      <alignment vertical="top"/>
    </xf>
    <xf numFmtId="4" fontId="19" fillId="0" borderId="80" xfId="0" applyNumberFormat="1" applyFont="1" applyBorder="1" applyAlignment="1" applyProtection="1">
      <alignment vertical="top"/>
    </xf>
    <xf numFmtId="0" fontId="19" fillId="0" borderId="37" xfId="0" applyFont="1" applyBorder="1" applyAlignment="1" applyProtection="1">
      <alignment vertical="top"/>
    </xf>
    <xf numFmtId="4" fontId="19" fillId="0" borderId="75" xfId="0" applyNumberFormat="1" applyFont="1" applyBorder="1" applyAlignment="1" applyProtection="1">
      <alignment vertical="top"/>
    </xf>
    <xf numFmtId="0" fontId="19" fillId="0" borderId="35" xfId="0" applyFont="1" applyBorder="1" applyAlignment="1" applyProtection="1">
      <alignment vertical="top" wrapText="1"/>
    </xf>
    <xf numFmtId="0" fontId="19" fillId="0" borderId="36" xfId="0" applyFont="1" applyBorder="1" applyAlignment="1" applyProtection="1">
      <alignment horizontal="center" vertical="top"/>
    </xf>
    <xf numFmtId="0" fontId="19" fillId="0" borderId="30" xfId="0" applyFont="1" applyBorder="1" applyAlignment="1" applyProtection="1">
      <alignment vertical="top" wrapText="1"/>
    </xf>
    <xf numFmtId="0" fontId="19" fillId="0" borderId="30" xfId="0" applyFont="1" applyBorder="1" applyAlignment="1" applyProtection="1">
      <alignment vertical="top"/>
    </xf>
    <xf numFmtId="0" fontId="19" fillId="0" borderId="10" xfId="0" applyFont="1" applyBorder="1" applyAlignment="1" applyProtection="1">
      <alignment vertical="top"/>
    </xf>
    <xf numFmtId="0" fontId="19" fillId="0" borderId="25" xfId="0" applyFont="1" applyBorder="1" applyAlignment="1" applyProtection="1">
      <alignment vertical="top"/>
    </xf>
    <xf numFmtId="0" fontId="19" fillId="0" borderId="26" xfId="0" applyFont="1" applyBorder="1" applyAlignment="1" applyProtection="1">
      <alignment horizontal="center" vertical="top"/>
    </xf>
    <xf numFmtId="166" fontId="19" fillId="0" borderId="26" xfId="0" applyNumberFormat="1" applyFont="1" applyBorder="1" applyAlignment="1" applyProtection="1">
      <alignment vertical="top"/>
    </xf>
    <xf numFmtId="0" fontId="20" fillId="0" borderId="30" xfId="0" applyFont="1" applyBorder="1" applyAlignment="1" applyProtection="1">
      <alignment vertical="top"/>
    </xf>
    <xf numFmtId="166" fontId="19" fillId="0" borderId="48" xfId="0" applyNumberFormat="1" applyFont="1" applyBorder="1" applyAlignment="1" applyProtection="1">
      <alignment vertical="top"/>
    </xf>
    <xf numFmtId="0" fontId="22" fillId="0" borderId="27" xfId="0" applyFont="1" applyBorder="1" applyAlignment="1" applyProtection="1">
      <alignment vertical="top"/>
    </xf>
    <xf numFmtId="166" fontId="19" fillId="0" borderId="31" xfId="0" applyNumberFormat="1" applyFont="1" applyBorder="1" applyAlignment="1" applyProtection="1">
      <alignment vertical="top"/>
    </xf>
    <xf numFmtId="0" fontId="20" fillId="0" borderId="27" xfId="0" applyFont="1" applyBorder="1" applyAlignment="1" applyProtection="1">
      <alignment vertical="top"/>
    </xf>
    <xf numFmtId="0" fontId="22" fillId="0" borderId="28" xfId="0" applyFont="1" applyBorder="1" applyAlignment="1" applyProtection="1">
      <alignment vertical="top"/>
    </xf>
    <xf numFmtId="0" fontId="19" fillId="0" borderId="29" xfId="0" applyFont="1" applyBorder="1" applyAlignment="1" applyProtection="1">
      <alignment horizontal="center" vertical="top"/>
    </xf>
    <xf numFmtId="166" fontId="19" fillId="0" borderId="53" xfId="0" applyNumberFormat="1" applyFont="1" applyBorder="1" applyAlignment="1" applyProtection="1">
      <alignment vertical="top"/>
    </xf>
    <xf numFmtId="4" fontId="32" fillId="14" borderId="39" xfId="0" applyNumberFormat="1" applyFont="1" applyFill="1" applyBorder="1" applyAlignment="1" applyProtection="1">
      <alignment vertical="top"/>
    </xf>
    <xf numFmtId="4" fontId="37" fillId="0" borderId="69" xfId="0" applyNumberFormat="1" applyFont="1" applyBorder="1" applyAlignment="1" applyProtection="1">
      <alignment vertical="top"/>
    </xf>
    <xf numFmtId="4" fontId="37" fillId="0" borderId="63" xfId="0" applyNumberFormat="1" applyFont="1" applyBorder="1" applyAlignment="1" applyProtection="1">
      <alignment vertical="top"/>
    </xf>
    <xf numFmtId="4" fontId="37" fillId="0" borderId="55" xfId="0" applyNumberFormat="1" applyFont="1" applyBorder="1" applyAlignment="1" applyProtection="1">
      <alignment vertical="top"/>
    </xf>
    <xf numFmtId="4" fontId="38" fillId="14" borderId="39" xfId="0" applyNumberFormat="1" applyFont="1" applyFill="1" applyBorder="1" applyAlignment="1" applyProtection="1">
      <alignment vertical="top"/>
    </xf>
    <xf numFmtId="4" fontId="37" fillId="0" borderId="80" xfId="0" applyNumberFormat="1" applyFont="1" applyBorder="1" applyAlignment="1" applyProtection="1">
      <alignment vertical="top"/>
    </xf>
    <xf numFmtId="4" fontId="37" fillId="0" borderId="75" xfId="0" applyNumberFormat="1" applyFont="1" applyBorder="1" applyAlignment="1" applyProtection="1">
      <alignment vertical="top"/>
    </xf>
    <xf numFmtId="2" fontId="19" fillId="0" borderId="26" xfId="0" applyNumberFormat="1" applyFont="1" applyBorder="1" applyAlignment="1" applyProtection="1">
      <alignment vertical="top"/>
    </xf>
    <xf numFmtId="4" fontId="19" fillId="0" borderId="51" xfId="0" applyNumberFormat="1" applyFont="1" applyBorder="1" applyAlignment="1" applyProtection="1">
      <alignment vertical="top"/>
    </xf>
    <xf numFmtId="2" fontId="19" fillId="0" borderId="14" xfId="0" applyNumberFormat="1" applyFont="1" applyBorder="1" applyAlignment="1" applyProtection="1">
      <alignment vertical="top"/>
    </xf>
    <xf numFmtId="2" fontId="19" fillId="0" borderId="11" xfId="0" applyNumberFormat="1" applyFont="1" applyBorder="1" applyAlignment="1" applyProtection="1">
      <alignment vertical="top"/>
    </xf>
    <xf numFmtId="4" fontId="21" fillId="0" borderId="29" xfId="0" applyNumberFormat="1" applyFont="1" applyBorder="1" applyAlignment="1" applyProtection="1">
      <alignment vertical="top"/>
    </xf>
    <xf numFmtId="0" fontId="19" fillId="0" borderId="21" xfId="0" applyFont="1" applyBorder="1" applyAlignment="1" applyProtection="1">
      <alignment horizontal="center" vertical="top"/>
    </xf>
    <xf numFmtId="4" fontId="32" fillId="14" borderId="40" xfId="0" applyNumberFormat="1" applyFont="1" applyFill="1" applyBorder="1" applyAlignment="1" applyProtection="1">
      <alignment vertical="top"/>
    </xf>
    <xf numFmtId="4" fontId="37" fillId="0" borderId="69" xfId="0" applyNumberFormat="1" applyFont="1" applyBorder="1" applyAlignment="1" applyProtection="1">
      <alignment horizontal="center" vertical="top"/>
    </xf>
    <xf numFmtId="4" fontId="37" fillId="0" borderId="73" xfId="0" applyNumberFormat="1" applyFont="1" applyBorder="1" applyAlignment="1" applyProtection="1">
      <alignment horizontal="center" vertical="top"/>
    </xf>
    <xf numFmtId="4" fontId="37" fillId="0" borderId="75" xfId="0" applyNumberFormat="1" applyFont="1" applyBorder="1" applyAlignment="1" applyProtection="1">
      <alignment horizontal="center" vertical="top"/>
    </xf>
    <xf numFmtId="4" fontId="37" fillId="0" borderId="63" xfId="0" applyNumberFormat="1" applyFont="1" applyBorder="1" applyAlignment="1" applyProtection="1">
      <alignment horizontal="center" vertical="top"/>
    </xf>
    <xf numFmtId="4" fontId="38" fillId="14" borderId="40" xfId="0" applyNumberFormat="1" applyFont="1" applyFill="1" applyBorder="1" applyAlignment="1" applyProtection="1">
      <alignment vertical="top"/>
    </xf>
    <xf numFmtId="4" fontId="37" fillId="0" borderId="55" xfId="0" applyNumberFormat="1" applyFont="1" applyBorder="1" applyAlignment="1" applyProtection="1">
      <alignment horizontal="center" vertical="top"/>
    </xf>
    <xf numFmtId="4" fontId="37" fillId="0" borderId="82" xfId="0" applyNumberFormat="1" applyFont="1" applyBorder="1" applyAlignment="1" applyProtection="1">
      <alignment horizontal="center" vertical="top"/>
    </xf>
    <xf numFmtId="4" fontId="37" fillId="0" borderId="83" xfId="0" applyNumberFormat="1" applyFont="1" applyBorder="1" applyAlignment="1" applyProtection="1">
      <alignment vertical="top"/>
    </xf>
    <xf numFmtId="4" fontId="37" fillId="0" borderId="84" xfId="0" applyNumberFormat="1" applyFont="1" applyBorder="1" applyAlignment="1" applyProtection="1">
      <alignment vertical="top"/>
    </xf>
    <xf numFmtId="4" fontId="19" fillId="0" borderId="52" xfId="0" applyNumberFormat="1" applyFont="1" applyBorder="1" applyAlignment="1" applyProtection="1">
      <alignment vertical="top"/>
    </xf>
    <xf numFmtId="4" fontId="19" fillId="0" borderId="54" xfId="0" applyNumberFormat="1" applyFont="1" applyBorder="1" applyAlignment="1" applyProtection="1">
      <alignment vertical="top"/>
    </xf>
    <xf numFmtId="4" fontId="0" fillId="0" borderId="0" xfId="0" applyNumberFormat="1" applyAlignment="1" applyProtection="1">
      <alignment horizontal="right" vertical="top"/>
    </xf>
    <xf numFmtId="4" fontId="19" fillId="0" borderId="19" xfId="0" applyNumberFormat="1" applyFont="1" applyBorder="1" applyAlignment="1" applyProtection="1">
      <alignment horizontal="center" vertical="top"/>
    </xf>
    <xf numFmtId="4" fontId="37" fillId="0" borderId="70" xfId="0" applyNumberFormat="1" applyFont="1" applyBorder="1" applyAlignment="1" applyProtection="1">
      <alignment horizontal="center" vertical="top"/>
    </xf>
    <xf numFmtId="4" fontId="37" fillId="0" borderId="72" xfId="0" applyNumberFormat="1" applyFont="1" applyBorder="1" applyAlignment="1" applyProtection="1">
      <alignment horizontal="center" vertical="top"/>
    </xf>
    <xf numFmtId="4" fontId="37" fillId="0" borderId="74" xfId="0" applyNumberFormat="1" applyFont="1" applyBorder="1" applyAlignment="1" applyProtection="1">
      <alignment horizontal="center" vertical="top"/>
    </xf>
    <xf numFmtId="4" fontId="37" fillId="0" borderId="78" xfId="0" applyNumberFormat="1" applyFont="1" applyBorder="1" applyAlignment="1" applyProtection="1">
      <alignment horizontal="center" vertical="top"/>
    </xf>
    <xf numFmtId="4" fontId="37" fillId="0" borderId="79" xfId="0" applyNumberFormat="1" applyFont="1" applyBorder="1" applyAlignment="1" applyProtection="1">
      <alignment horizontal="center" vertical="top"/>
    </xf>
    <xf numFmtId="4" fontId="37" fillId="0" borderId="81" xfId="0" applyNumberFormat="1" applyFont="1" applyBorder="1" applyAlignment="1" applyProtection="1">
      <alignment horizontal="center" vertical="top"/>
    </xf>
    <xf numFmtId="4" fontId="37" fillId="0" borderId="68" xfId="0" applyNumberFormat="1" applyFont="1" applyBorder="1" applyAlignment="1" applyProtection="1">
      <alignment vertical="top"/>
    </xf>
    <xf numFmtId="4" fontId="19" fillId="0" borderId="11" xfId="0" applyNumberFormat="1" applyFont="1" applyBorder="1" applyAlignment="1" applyProtection="1">
      <alignment horizontal="right" vertical="top"/>
    </xf>
    <xf numFmtId="165" fontId="19" fillId="0" borderId="26" xfId="0" applyNumberFormat="1" applyFont="1" applyBorder="1" applyAlignment="1" applyProtection="1">
      <alignment horizontal="right" vertical="top"/>
    </xf>
    <xf numFmtId="4" fontId="19" fillId="0" borderId="14" xfId="0" applyNumberFormat="1" applyFont="1" applyBorder="1" applyAlignment="1" applyProtection="1">
      <alignment horizontal="right" vertical="top"/>
    </xf>
    <xf numFmtId="4" fontId="19" fillId="0" borderId="48" xfId="0" applyNumberFormat="1" applyFont="1" applyBorder="1" applyAlignment="1" applyProtection="1">
      <alignment vertical="top"/>
    </xf>
    <xf numFmtId="4" fontId="21" fillId="0" borderId="11" xfId="0" applyNumberFormat="1" applyFont="1" applyBorder="1" applyAlignment="1" applyProtection="1">
      <alignment horizontal="right" vertical="top"/>
    </xf>
    <xf numFmtId="4" fontId="21" fillId="0" borderId="29" xfId="0" applyNumberFormat="1" applyFont="1" applyBorder="1" applyAlignment="1" applyProtection="1">
      <alignment horizontal="right" vertical="top"/>
    </xf>
    <xf numFmtId="4" fontId="19" fillId="0" borderId="53" xfId="0" applyNumberFormat="1" applyFont="1" applyBorder="1" applyAlignment="1" applyProtection="1">
      <alignment vertical="top"/>
    </xf>
  </cellXfs>
  <cellStyles count="26">
    <cellStyle name="Celkem" xfId="1" builtinId="25" customBuiltin="1"/>
    <cellStyle name="Čárka" xfId="2" builtinId="3"/>
    <cellStyle name="Kontrolní buňka" xfId="3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10" xfId="10" xr:uid="{FA67204B-445C-4B9D-B0A4-0C6D89C2EC45}"/>
    <cellStyle name="Normální 2" xfId="11" xr:uid="{BC8ED498-AAC3-4EA0-A25E-E8DA86D03CF7}"/>
    <cellStyle name="Poznámka" xfId="12" builtinId="10" customBuiltin="1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1229-97FA-4105-863B-26DDABFE7F9F}">
  <sheetPr>
    <pageSetUpPr fitToPage="1"/>
  </sheetPr>
  <dimension ref="B1:I121"/>
  <sheetViews>
    <sheetView zoomScaleNormal="100" workbookViewId="0">
      <selection activeCell="D8" sqref="D8"/>
    </sheetView>
  </sheetViews>
  <sheetFormatPr defaultRowHeight="12.75" x14ac:dyDescent="0.2"/>
  <cols>
    <col min="1" max="1" width="3.140625" customWidth="1"/>
    <col min="2" max="2" width="59.140625" customWidth="1"/>
    <col min="3" max="3" width="20.7109375" style="1" customWidth="1"/>
    <col min="4" max="4" width="20.7109375" customWidth="1"/>
    <col min="5" max="5" width="20.7109375" style="2" customWidth="1"/>
    <col min="6" max="7" width="20.7109375" customWidth="1"/>
    <col min="8" max="8" width="13.7109375" customWidth="1"/>
    <col min="9" max="9" width="11.28515625" customWidth="1"/>
  </cols>
  <sheetData>
    <row r="1" spans="2:8" ht="3.75" customHeight="1" x14ac:dyDescent="0.2"/>
    <row r="2" spans="2:8" ht="13.5" customHeight="1" x14ac:dyDescent="0.25">
      <c r="B2" s="3"/>
    </row>
    <row r="3" spans="2:8" ht="13.5" customHeight="1" x14ac:dyDescent="0.2">
      <c r="B3" s="41" t="s">
        <v>73</v>
      </c>
      <c r="C3" s="41"/>
      <c r="D3" s="41"/>
      <c r="E3" s="41"/>
      <c r="F3" s="41"/>
      <c r="G3" s="41"/>
    </row>
    <row r="4" spans="2:8" ht="13.5" customHeight="1" x14ac:dyDescent="0.2">
      <c r="B4" s="42" t="s">
        <v>74</v>
      </c>
      <c r="C4" s="42"/>
      <c r="D4" s="42"/>
      <c r="E4" s="42"/>
      <c r="F4" s="42"/>
      <c r="G4" s="42"/>
    </row>
    <row r="5" spans="2:8" ht="13.5" thickBot="1" x14ac:dyDescent="0.25">
      <c r="B5" s="7"/>
    </row>
    <row r="6" spans="2:8" ht="48" thickBot="1" x14ac:dyDescent="0.25">
      <c r="B6" s="24" t="s">
        <v>33</v>
      </c>
      <c r="C6" s="25" t="s">
        <v>15</v>
      </c>
      <c r="D6" s="25" t="s">
        <v>34</v>
      </c>
      <c r="E6" s="25" t="s">
        <v>35</v>
      </c>
      <c r="F6" s="25" t="s">
        <v>23</v>
      </c>
      <c r="G6" s="27" t="s">
        <v>36</v>
      </c>
    </row>
    <row r="7" spans="2:8" ht="22.5" customHeight="1" thickBot="1" x14ac:dyDescent="0.3">
      <c r="B7" s="26" t="str">
        <f>'GLOBÁLNÍ NÁKLADY'!B3</f>
        <v>GLOBÁLNÍ NÁKLADY</v>
      </c>
      <c r="C7" s="33">
        <f>'GLOBÁLNÍ NÁKLADY'!F26</f>
        <v>0</v>
      </c>
      <c r="D7" s="33">
        <f>'GLOBÁLNÍ NÁKLADY'!H26</f>
        <v>0</v>
      </c>
      <c r="E7" s="33">
        <f>'GLOBÁLNÍ NÁKLADY'!F27</f>
        <v>0</v>
      </c>
      <c r="F7" s="33">
        <f>'GLOBÁLNÍ NÁKLADY'!F28</f>
        <v>0</v>
      </c>
      <c r="G7" s="34">
        <f>'GLOBÁLNÍ NÁKLADY'!F29</f>
        <v>0</v>
      </c>
    </row>
    <row r="8" spans="2:8" ht="22.5" customHeight="1" thickBot="1" x14ac:dyDescent="0.3">
      <c r="B8" s="26" t="str">
        <f>KIOSEK!B3</f>
        <v>NOVÁ TRAFOSTANICE - KIOSEK</v>
      </c>
      <c r="C8" s="33">
        <f>KIOSEK!F17</f>
        <v>0</v>
      </c>
      <c r="D8" s="33">
        <f>KIOSEK!H17</f>
        <v>0</v>
      </c>
      <c r="E8" s="33">
        <f>KIOSEK!E18</f>
        <v>0</v>
      </c>
      <c r="F8" s="33">
        <f>KIOSEK!E19</f>
        <v>0</v>
      </c>
      <c r="G8" s="34">
        <f>KIOSEK!E20</f>
        <v>0</v>
      </c>
      <c r="H8" s="8"/>
    </row>
    <row r="9" spans="2:8" ht="22.5" customHeight="1" thickBot="1" x14ac:dyDescent="0.3">
      <c r="B9" s="26" t="str">
        <f>TS_TECH!B3</f>
        <v>NOVÁ TRAFOSTANICE - TECHNOLOGIE</v>
      </c>
      <c r="C9" s="35">
        <f>TS_TECH!F27</f>
        <v>0</v>
      </c>
      <c r="D9" s="33">
        <f>TS_TECH!H27</f>
        <v>0</v>
      </c>
      <c r="E9" s="33">
        <f>TS_TECH!F28</f>
        <v>0</v>
      </c>
      <c r="F9" s="33">
        <f>TS_TECH!F29</f>
        <v>0</v>
      </c>
      <c r="G9" s="34">
        <f>TS_TECH!F30</f>
        <v>0</v>
      </c>
    </row>
    <row r="10" spans="2:8" ht="22.5" customHeight="1" thickBot="1" x14ac:dyDescent="0.3">
      <c r="B10" s="26" t="str">
        <f>'TS_ZEMNÍ PRÁCE'!B3</f>
        <v>NOVÁ TRAFOSTANICE - ZEMNÍ PRÁCE, OPĚRNÁ ZEĎ A CHODNÍK</v>
      </c>
      <c r="C10" s="35">
        <f>'TS_ZEMNÍ PRÁCE'!F38</f>
        <v>0</v>
      </c>
      <c r="D10" s="33">
        <f>'TS_ZEMNÍ PRÁCE'!H38</f>
        <v>0</v>
      </c>
      <c r="E10" s="33">
        <f>'TS_ZEMNÍ PRÁCE'!F39</f>
        <v>0</v>
      </c>
      <c r="F10" s="33">
        <f>'TS_ZEMNÍ PRÁCE'!F40</f>
        <v>0</v>
      </c>
      <c r="G10" s="34">
        <f>'TS_ZEMNÍ PRÁCE'!F41</f>
        <v>0</v>
      </c>
    </row>
    <row r="11" spans="2:8" ht="22.5" customHeight="1" thickBot="1" x14ac:dyDescent="0.3">
      <c r="B11" s="26" t="str">
        <f>'KABEL NN'!B3</f>
        <v>KABELOVÉ VEDENÍ NN</v>
      </c>
      <c r="C11" s="35">
        <f>'KABEL NN'!F66</f>
        <v>0</v>
      </c>
      <c r="D11" s="33">
        <f>'KABEL NN'!H66</f>
        <v>0</v>
      </c>
      <c r="E11" s="33">
        <f>'KABEL NN'!E67</f>
        <v>0</v>
      </c>
      <c r="F11" s="33">
        <f>'KABEL NN'!E68</f>
        <v>0</v>
      </c>
      <c r="G11" s="34">
        <f>'KABEL NN'!E69</f>
        <v>0</v>
      </c>
      <c r="H11" s="6"/>
    </row>
    <row r="12" spans="2:8" ht="22.5" customHeight="1" thickBot="1" x14ac:dyDescent="0.3">
      <c r="B12" s="32" t="str">
        <f>'ZEMNÍ PRÁCE - KABEL NN'!B3</f>
        <v>KABELOVÉ VEDENÍ NN - ZEMNÍ PRÁCE</v>
      </c>
      <c r="C12" s="36">
        <f>'ZEMNÍ PRÁCE - KABEL NN'!F91</f>
        <v>0</v>
      </c>
      <c r="D12" s="36">
        <f>'ZEMNÍ PRÁCE - KABEL NN'!H91</f>
        <v>0</v>
      </c>
      <c r="E12" s="36">
        <f>'ZEMNÍ PRÁCE - KABEL NN'!E92</f>
        <v>0</v>
      </c>
      <c r="F12" s="36">
        <f>'ZEMNÍ PRÁCE - KABEL NN'!E93</f>
        <v>0</v>
      </c>
      <c r="G12" s="37">
        <f>'ZEMNÍ PRÁCE - KABEL NN'!E94</f>
        <v>0</v>
      </c>
      <c r="H12" s="6"/>
    </row>
    <row r="13" spans="2:8" ht="22.5" customHeight="1" thickBot="1" x14ac:dyDescent="0.35">
      <c r="B13" s="40" t="s">
        <v>9</v>
      </c>
      <c r="C13" s="38">
        <f>SUM(C7:C12)</f>
        <v>0</v>
      </c>
      <c r="D13" s="38">
        <f>SUM(D7:D12)</f>
        <v>0</v>
      </c>
      <c r="E13" s="38">
        <f>SUM(E7:E12)</f>
        <v>0</v>
      </c>
      <c r="F13" s="38">
        <f>SUM(F7:F12)</f>
        <v>0</v>
      </c>
      <c r="G13" s="39">
        <f>SUM(G7:G12)</f>
        <v>0</v>
      </c>
      <c r="H13" s="13"/>
    </row>
    <row r="14" spans="2:8" x14ac:dyDescent="0.2">
      <c r="B14" s="14"/>
      <c r="C14" s="15"/>
      <c r="D14" s="14"/>
      <c r="E14" s="16"/>
      <c r="F14" s="16"/>
      <c r="G14" s="16"/>
      <c r="H14" s="17"/>
    </row>
    <row r="15" spans="2:8" ht="15" x14ac:dyDescent="0.25">
      <c r="B15" s="31"/>
      <c r="C15" s="29"/>
      <c r="D15" s="28"/>
      <c r="E15" s="30"/>
      <c r="F15" s="30"/>
      <c r="G15" s="30"/>
      <c r="H15" s="13"/>
    </row>
    <row r="16" spans="2:8" ht="15" x14ac:dyDescent="0.25">
      <c r="B16" s="31"/>
      <c r="C16" s="29"/>
      <c r="D16" s="28"/>
      <c r="E16" s="30"/>
      <c r="F16" s="30"/>
      <c r="G16" s="30"/>
      <c r="H16" s="13"/>
    </row>
    <row r="17" spans="2:8" ht="15" x14ac:dyDescent="0.25">
      <c r="B17" s="31"/>
      <c r="C17" s="29"/>
      <c r="D17" s="28"/>
      <c r="E17" s="30"/>
      <c r="F17" s="30"/>
      <c r="G17" s="30"/>
      <c r="H17" s="13"/>
    </row>
    <row r="18" spans="2:8" ht="15" x14ac:dyDescent="0.25">
      <c r="B18" s="31"/>
      <c r="C18" s="29"/>
      <c r="D18" s="28"/>
      <c r="E18" s="30"/>
      <c r="F18" s="30"/>
      <c r="G18" s="30"/>
      <c r="H18" s="13"/>
    </row>
    <row r="19" spans="2:8" ht="15" x14ac:dyDescent="0.25">
      <c r="B19" s="31"/>
      <c r="C19" s="29"/>
      <c r="D19" s="28"/>
      <c r="E19" s="30"/>
      <c r="F19" s="30"/>
      <c r="G19" s="30"/>
      <c r="H19" s="13"/>
    </row>
    <row r="20" spans="2:8" ht="15" x14ac:dyDescent="0.25">
      <c r="B20" s="31"/>
      <c r="C20" s="29"/>
      <c r="D20" s="28"/>
      <c r="E20" s="30"/>
      <c r="F20" s="30"/>
      <c r="G20" s="30"/>
      <c r="H20" s="13"/>
    </row>
    <row r="21" spans="2:8" ht="15" x14ac:dyDescent="0.25">
      <c r="B21" s="31"/>
      <c r="C21" s="29"/>
      <c r="D21" s="28"/>
      <c r="E21" s="30"/>
      <c r="F21" s="30"/>
      <c r="G21" s="30"/>
      <c r="H21" s="13"/>
    </row>
    <row r="22" spans="2:8" ht="15" x14ac:dyDescent="0.25">
      <c r="B22" s="31"/>
      <c r="C22" s="29"/>
      <c r="D22" s="28"/>
      <c r="E22" s="30"/>
      <c r="F22" s="30"/>
      <c r="G22" s="30"/>
      <c r="H22" s="13"/>
    </row>
    <row r="23" spans="2:8" ht="15" x14ac:dyDescent="0.25">
      <c r="B23" s="31"/>
      <c r="C23" s="29"/>
      <c r="D23" s="28"/>
      <c r="E23" s="30"/>
      <c r="F23" s="30"/>
      <c r="G23" s="30"/>
      <c r="H23" s="13"/>
    </row>
    <row r="24" spans="2:8" ht="15" x14ac:dyDescent="0.25">
      <c r="B24" s="31"/>
      <c r="C24" s="29"/>
      <c r="D24" s="28"/>
      <c r="E24" s="30"/>
      <c r="F24" s="30"/>
      <c r="G24" s="30"/>
      <c r="H24" s="13"/>
    </row>
    <row r="25" spans="2:8" s="4" customFormat="1" ht="14.25" x14ac:dyDescent="0.2">
      <c r="B25" s="28"/>
      <c r="C25" s="29"/>
      <c r="D25" s="28"/>
      <c r="E25" s="30"/>
      <c r="F25" s="30"/>
      <c r="G25" s="30"/>
      <c r="H25" s="13"/>
    </row>
    <row r="26" spans="2:8" s="4" customFormat="1" x14ac:dyDescent="0.2">
      <c r="B26" s="6"/>
      <c r="C26" s="10"/>
      <c r="D26" s="6"/>
      <c r="E26" s="12"/>
      <c r="F26" s="12"/>
      <c r="G26" s="12"/>
      <c r="H26" s="13"/>
    </row>
    <row r="27" spans="2:8" s="4" customFormat="1" x14ac:dyDescent="0.2">
      <c r="C27" s="10"/>
      <c r="D27" s="6"/>
      <c r="E27" s="12"/>
      <c r="F27" s="12"/>
      <c r="G27" s="12"/>
      <c r="H27" s="13"/>
    </row>
    <row r="28" spans="2:8" s="4" customFormat="1" x14ac:dyDescent="0.2">
      <c r="C28" s="10"/>
      <c r="D28" s="6"/>
      <c r="E28" s="12"/>
      <c r="F28" s="12"/>
      <c r="G28" s="12"/>
      <c r="H28" s="13"/>
    </row>
    <row r="29" spans="2:8" s="4" customFormat="1" x14ac:dyDescent="0.2">
      <c r="B29" s="11"/>
      <c r="C29" s="10"/>
      <c r="D29" s="6"/>
      <c r="E29" s="12"/>
      <c r="F29" s="12"/>
      <c r="G29" s="12"/>
      <c r="H29" s="13"/>
    </row>
    <row r="30" spans="2:8" s="4" customFormat="1" x14ac:dyDescent="0.2">
      <c r="B30" s="11"/>
      <c r="C30" s="10"/>
      <c r="D30" s="6"/>
      <c r="E30" s="12"/>
      <c r="F30" s="12"/>
      <c r="G30" s="12"/>
      <c r="H30" s="13"/>
    </row>
    <row r="31" spans="2:8" s="4" customFormat="1" x14ac:dyDescent="0.2">
      <c r="B31" s="6"/>
      <c r="C31" s="10"/>
      <c r="D31" s="6"/>
      <c r="E31" s="12"/>
      <c r="F31" s="12"/>
      <c r="G31" s="12"/>
      <c r="H31" s="13"/>
    </row>
    <row r="32" spans="2:8" s="4" customFormat="1" x14ac:dyDescent="0.2">
      <c r="B32" s="6"/>
      <c r="C32" s="10"/>
      <c r="D32" s="6"/>
      <c r="E32" s="12"/>
      <c r="F32" s="12"/>
      <c r="G32" s="12"/>
      <c r="H32" s="13"/>
    </row>
    <row r="33" spans="2:8" s="4" customFormat="1" x14ac:dyDescent="0.2">
      <c r="B33" s="6"/>
      <c r="C33" s="10"/>
      <c r="D33" s="6"/>
      <c r="E33" s="12"/>
      <c r="F33" s="12"/>
      <c r="G33" s="12"/>
      <c r="H33" s="13"/>
    </row>
    <row r="34" spans="2:8" x14ac:dyDescent="0.2">
      <c r="B34" s="9"/>
      <c r="C34" s="10"/>
      <c r="D34" s="6"/>
      <c r="E34" s="12"/>
      <c r="F34" s="12"/>
      <c r="G34" s="12"/>
      <c r="H34" s="12"/>
    </row>
    <row r="35" spans="2:8" x14ac:dyDescent="0.2">
      <c r="B35" s="6"/>
      <c r="C35" s="10"/>
      <c r="D35" s="6"/>
      <c r="E35" s="12"/>
      <c r="F35" s="12"/>
      <c r="G35" s="12"/>
      <c r="H35" s="12"/>
    </row>
    <row r="36" spans="2:8" x14ac:dyDescent="0.2">
      <c r="B36" s="6"/>
      <c r="C36" s="10"/>
      <c r="D36" s="6"/>
      <c r="E36" s="12"/>
      <c r="F36" s="12"/>
      <c r="G36" s="12"/>
      <c r="H36" s="12"/>
    </row>
    <row r="37" spans="2:8" x14ac:dyDescent="0.2">
      <c r="B37" s="6"/>
      <c r="C37" s="10"/>
      <c r="D37" s="6"/>
      <c r="E37" s="12"/>
      <c r="F37" s="12"/>
      <c r="G37" s="12"/>
      <c r="H37" s="12"/>
    </row>
    <row r="38" spans="2:8" x14ac:dyDescent="0.2">
      <c r="B38" s="6"/>
      <c r="C38" s="10"/>
      <c r="D38" s="6"/>
      <c r="E38" s="12"/>
      <c r="F38" s="13"/>
      <c r="G38" s="12"/>
      <c r="H38" s="13"/>
    </row>
    <row r="39" spans="2:8" x14ac:dyDescent="0.2">
      <c r="B39" s="6"/>
      <c r="C39" s="10"/>
      <c r="D39" s="6"/>
      <c r="E39" s="12"/>
      <c r="F39" s="12"/>
      <c r="G39" s="12"/>
      <c r="H39" s="12"/>
    </row>
    <row r="40" spans="2:8" x14ac:dyDescent="0.2">
      <c r="B40" s="6"/>
      <c r="C40" s="10"/>
      <c r="D40" s="6"/>
      <c r="E40" s="12"/>
      <c r="F40" s="12"/>
      <c r="G40" s="12"/>
      <c r="H40" s="12"/>
    </row>
    <row r="41" spans="2:8" x14ac:dyDescent="0.2">
      <c r="B41" s="6"/>
      <c r="C41" s="10"/>
      <c r="D41" s="6"/>
      <c r="E41" s="12"/>
      <c r="F41" s="12"/>
      <c r="G41" s="12"/>
      <c r="H41" s="12"/>
    </row>
    <row r="42" spans="2:8" x14ac:dyDescent="0.2">
      <c r="B42" s="6"/>
      <c r="C42" s="10"/>
      <c r="D42" s="6"/>
      <c r="E42" s="12"/>
      <c r="F42" s="12"/>
      <c r="G42" s="12"/>
      <c r="H42" s="12"/>
    </row>
    <row r="43" spans="2:8" x14ac:dyDescent="0.2">
      <c r="B43" s="6"/>
      <c r="C43" s="10"/>
      <c r="D43" s="6"/>
      <c r="E43" s="12"/>
      <c r="F43" s="12"/>
      <c r="G43" s="12"/>
      <c r="H43" s="12"/>
    </row>
    <row r="44" spans="2:8" x14ac:dyDescent="0.2">
      <c r="B44" s="6"/>
      <c r="C44" s="10"/>
      <c r="D44" s="6"/>
      <c r="E44" s="12"/>
      <c r="F44" s="12"/>
      <c r="G44" s="12"/>
      <c r="H44" s="12"/>
    </row>
    <row r="45" spans="2:8" x14ac:dyDescent="0.2">
      <c r="B45" s="6"/>
      <c r="C45" s="10"/>
      <c r="D45" s="6"/>
      <c r="E45" s="12"/>
      <c r="F45" s="12"/>
      <c r="G45" s="12"/>
      <c r="H45" s="12"/>
    </row>
    <row r="46" spans="2:8" x14ac:dyDescent="0.2">
      <c r="B46" s="6"/>
      <c r="C46" s="10"/>
      <c r="D46" s="6"/>
      <c r="E46" s="12"/>
      <c r="F46" s="12"/>
      <c r="G46" s="12"/>
      <c r="H46" s="12"/>
    </row>
    <row r="47" spans="2:8" x14ac:dyDescent="0.2">
      <c r="B47" s="6"/>
      <c r="C47" s="10"/>
      <c r="D47" s="6"/>
      <c r="E47" s="12"/>
      <c r="F47" s="12"/>
      <c r="G47" s="12"/>
      <c r="H47" s="12"/>
    </row>
    <row r="48" spans="2:8" x14ac:dyDescent="0.2">
      <c r="B48" s="6"/>
      <c r="C48" s="10"/>
      <c r="D48" s="6"/>
      <c r="E48" s="12"/>
      <c r="F48" s="12"/>
      <c r="G48" s="12"/>
      <c r="H48" s="12"/>
    </row>
    <row r="49" spans="2:8" x14ac:dyDescent="0.2">
      <c r="B49" s="6"/>
      <c r="C49" s="10"/>
      <c r="D49" s="6"/>
      <c r="E49" s="12"/>
      <c r="F49" s="12"/>
      <c r="G49" s="12"/>
      <c r="H49" s="12"/>
    </row>
    <row r="50" spans="2:8" x14ac:dyDescent="0.2">
      <c r="B50" s="9"/>
      <c r="C50" s="10"/>
      <c r="D50" s="6"/>
      <c r="E50" s="12"/>
      <c r="F50" s="12"/>
      <c r="G50" s="12"/>
      <c r="H50" s="12"/>
    </row>
    <row r="51" spans="2:8" x14ac:dyDescent="0.2">
      <c r="B51" s="6"/>
      <c r="C51" s="10"/>
      <c r="D51" s="6"/>
      <c r="E51" s="12"/>
      <c r="F51" s="12"/>
      <c r="G51" s="12"/>
      <c r="H51" s="12"/>
    </row>
    <row r="52" spans="2:8" x14ac:dyDescent="0.2">
      <c r="B52" s="6"/>
      <c r="C52" s="10"/>
      <c r="D52" s="6"/>
      <c r="E52" s="12"/>
      <c r="F52" s="12"/>
      <c r="G52" s="12"/>
      <c r="H52" s="12"/>
    </row>
    <row r="53" spans="2:8" x14ac:dyDescent="0.2">
      <c r="B53" s="6"/>
      <c r="C53" s="10"/>
      <c r="D53" s="6"/>
      <c r="E53" s="12"/>
      <c r="F53" s="12"/>
      <c r="G53" s="12"/>
      <c r="H53" s="12"/>
    </row>
    <row r="54" spans="2:8" x14ac:dyDescent="0.2">
      <c r="B54" s="6"/>
      <c r="C54" s="10"/>
      <c r="D54" s="6"/>
      <c r="E54" s="12"/>
      <c r="F54" s="12"/>
      <c r="G54" s="12"/>
      <c r="H54" s="12"/>
    </row>
    <row r="55" spans="2:8" x14ac:dyDescent="0.2">
      <c r="B55" s="6"/>
      <c r="C55" s="10"/>
      <c r="D55" s="6"/>
      <c r="E55" s="12"/>
      <c r="F55" s="12"/>
      <c r="G55" s="12"/>
      <c r="H55" s="12"/>
    </row>
    <row r="56" spans="2:8" x14ac:dyDescent="0.2">
      <c r="B56" s="6"/>
      <c r="C56" s="10"/>
      <c r="D56" s="6"/>
      <c r="E56" s="12"/>
      <c r="F56" s="12"/>
      <c r="G56" s="12"/>
      <c r="H56" s="12"/>
    </row>
    <row r="57" spans="2:8" x14ac:dyDescent="0.2">
      <c r="B57" s="6"/>
      <c r="C57" s="10"/>
      <c r="D57" s="6"/>
      <c r="E57" s="12"/>
      <c r="F57" s="12"/>
      <c r="G57" s="12"/>
      <c r="H57" s="12"/>
    </row>
    <row r="58" spans="2:8" x14ac:dyDescent="0.2">
      <c r="B58" s="6"/>
      <c r="C58" s="10"/>
      <c r="D58" s="6"/>
      <c r="E58" s="12"/>
      <c r="F58" s="13"/>
      <c r="G58" s="12"/>
      <c r="H58" s="13"/>
    </row>
    <row r="59" spans="2:8" x14ac:dyDescent="0.2">
      <c r="B59" s="6"/>
      <c r="C59" s="10"/>
      <c r="D59" s="6"/>
      <c r="E59" s="6"/>
      <c r="F59" s="13"/>
      <c r="G59" s="12"/>
      <c r="H59" s="13"/>
    </row>
    <row r="60" spans="2:8" x14ac:dyDescent="0.2">
      <c r="B60" s="6"/>
      <c r="C60" s="10"/>
      <c r="D60" s="6"/>
      <c r="E60" s="12"/>
      <c r="F60" s="13"/>
      <c r="G60" s="12"/>
      <c r="H60" s="13"/>
    </row>
    <row r="61" spans="2:8" x14ac:dyDescent="0.2">
      <c r="B61" s="6"/>
      <c r="C61" s="10"/>
      <c r="D61" s="6"/>
      <c r="E61" s="12"/>
      <c r="F61" s="13"/>
      <c r="G61" s="12"/>
      <c r="H61" s="13"/>
    </row>
    <row r="62" spans="2:8" x14ac:dyDescent="0.2">
      <c r="B62" s="6"/>
      <c r="C62" s="10"/>
      <c r="D62" s="6"/>
      <c r="E62" s="12"/>
      <c r="F62" s="13"/>
      <c r="G62" s="12"/>
      <c r="H62" s="13"/>
    </row>
    <row r="63" spans="2:8" x14ac:dyDescent="0.2">
      <c r="B63" s="6"/>
      <c r="C63" s="10"/>
      <c r="D63" s="6"/>
      <c r="E63" s="12"/>
      <c r="F63" s="13"/>
      <c r="G63" s="12"/>
      <c r="H63" s="13"/>
    </row>
    <row r="64" spans="2:8" x14ac:dyDescent="0.2">
      <c r="B64" s="6"/>
      <c r="C64" s="10"/>
      <c r="D64" s="6"/>
      <c r="E64" s="12"/>
      <c r="F64" s="13"/>
      <c r="G64" s="12"/>
      <c r="H64" s="13"/>
    </row>
    <row r="65" spans="2:8" x14ac:dyDescent="0.2">
      <c r="B65" s="6"/>
      <c r="C65" s="10"/>
      <c r="D65" s="6"/>
      <c r="E65" s="12"/>
      <c r="F65" s="13"/>
      <c r="G65" s="12"/>
      <c r="H65" s="13"/>
    </row>
    <row r="66" spans="2:8" x14ac:dyDescent="0.2">
      <c r="B66" s="6"/>
      <c r="C66" s="10"/>
      <c r="D66" s="6"/>
      <c r="E66" s="12"/>
      <c r="F66" s="13"/>
      <c r="G66" s="12"/>
      <c r="H66" s="13"/>
    </row>
    <row r="67" spans="2:8" x14ac:dyDescent="0.2">
      <c r="B67" s="6"/>
      <c r="C67" s="10"/>
      <c r="D67" s="6"/>
      <c r="E67" s="12"/>
      <c r="F67" s="12"/>
      <c r="G67" s="12"/>
      <c r="H67" s="12"/>
    </row>
    <row r="68" spans="2:8" x14ac:dyDescent="0.2">
      <c r="B68" s="6"/>
      <c r="C68" s="10"/>
      <c r="D68" s="6"/>
      <c r="E68" s="12"/>
      <c r="F68" s="12"/>
      <c r="G68" s="12"/>
      <c r="H68" s="13"/>
    </row>
    <row r="69" spans="2:8" x14ac:dyDescent="0.2">
      <c r="B69" s="6"/>
      <c r="C69" s="10"/>
      <c r="D69" s="6"/>
      <c r="E69" s="12"/>
      <c r="F69" s="12"/>
      <c r="G69" s="12"/>
      <c r="H69" s="13"/>
    </row>
    <row r="70" spans="2:8" x14ac:dyDescent="0.2">
      <c r="B70" s="6"/>
      <c r="C70" s="10"/>
      <c r="D70" s="6"/>
      <c r="E70" s="12"/>
      <c r="F70" s="12"/>
      <c r="G70" s="12"/>
      <c r="H70" s="13"/>
    </row>
    <row r="71" spans="2:8" x14ac:dyDescent="0.2">
      <c r="B71" s="6"/>
      <c r="C71" s="10"/>
      <c r="D71" s="6"/>
      <c r="E71" s="12"/>
      <c r="F71" s="12"/>
      <c r="G71" s="12"/>
      <c r="H71" s="12"/>
    </row>
    <row r="72" spans="2:8" x14ac:dyDescent="0.2">
      <c r="B72" s="6"/>
      <c r="C72" s="10"/>
      <c r="D72" s="6"/>
      <c r="E72" s="12"/>
      <c r="F72" s="12"/>
      <c r="G72" s="12"/>
      <c r="H72" s="12"/>
    </row>
    <row r="73" spans="2:8" x14ac:dyDescent="0.2">
      <c r="B73" s="6"/>
      <c r="C73" s="10"/>
      <c r="D73" s="6"/>
      <c r="E73" s="12"/>
      <c r="F73" s="12"/>
      <c r="G73" s="12"/>
      <c r="H73" s="12"/>
    </row>
    <row r="74" spans="2:8" x14ac:dyDescent="0.2">
      <c r="B74" s="6"/>
      <c r="C74" s="10"/>
      <c r="D74" s="6"/>
      <c r="E74" s="12"/>
      <c r="F74" s="12"/>
      <c r="G74" s="12"/>
      <c r="H74" s="12"/>
    </row>
    <row r="75" spans="2:8" x14ac:dyDescent="0.2">
      <c r="B75" s="6"/>
      <c r="C75" s="10"/>
      <c r="D75" s="6"/>
      <c r="E75" s="12"/>
      <c r="F75" s="12"/>
      <c r="G75" s="12"/>
      <c r="H75" s="12"/>
    </row>
    <row r="76" spans="2:8" x14ac:dyDescent="0.2">
      <c r="B76" s="11"/>
      <c r="C76" s="10"/>
      <c r="D76" s="6"/>
      <c r="E76" s="12"/>
      <c r="F76" s="12"/>
      <c r="G76" s="12"/>
      <c r="H76" s="12"/>
    </row>
    <row r="77" spans="2:8" x14ac:dyDescent="0.2">
      <c r="B77" s="6"/>
      <c r="C77" s="10"/>
      <c r="D77" s="6"/>
      <c r="E77" s="12"/>
      <c r="F77" s="12"/>
      <c r="G77" s="12"/>
      <c r="H77" s="12"/>
    </row>
    <row r="78" spans="2:8" x14ac:dyDescent="0.2">
      <c r="B78" s="6"/>
      <c r="C78" s="10"/>
      <c r="D78" s="6"/>
      <c r="E78" s="12"/>
      <c r="F78" s="12"/>
      <c r="G78" s="12"/>
      <c r="H78" s="12"/>
    </row>
    <row r="79" spans="2:8" x14ac:dyDescent="0.2">
      <c r="B79" s="6"/>
      <c r="C79" s="10"/>
      <c r="D79" s="6"/>
      <c r="E79" s="12"/>
      <c r="F79" s="12"/>
      <c r="G79" s="12"/>
      <c r="H79" s="12"/>
    </row>
    <row r="80" spans="2:8" x14ac:dyDescent="0.2">
      <c r="B80" s="6"/>
      <c r="C80" s="10"/>
      <c r="D80" s="6"/>
      <c r="E80" s="12"/>
      <c r="F80" s="12"/>
      <c r="G80" s="12"/>
      <c r="H80" s="12"/>
    </row>
    <row r="81" spans="2:8" x14ac:dyDescent="0.2">
      <c r="B81" s="6"/>
      <c r="C81" s="10"/>
      <c r="D81" s="6"/>
      <c r="E81" s="12"/>
      <c r="F81" s="12"/>
      <c r="G81" s="12"/>
      <c r="H81" s="12"/>
    </row>
    <row r="82" spans="2:8" x14ac:dyDescent="0.2">
      <c r="B82" s="6"/>
      <c r="C82" s="10"/>
      <c r="D82" s="6"/>
      <c r="E82" s="12"/>
      <c r="F82" s="12"/>
      <c r="G82" s="12"/>
      <c r="H82" s="12"/>
    </row>
    <row r="83" spans="2:8" x14ac:dyDescent="0.2">
      <c r="B83" s="6"/>
      <c r="C83" s="10"/>
      <c r="D83" s="6"/>
      <c r="E83" s="12"/>
      <c r="F83" s="12"/>
      <c r="G83" s="12"/>
      <c r="H83" s="12"/>
    </row>
    <row r="84" spans="2:8" x14ac:dyDescent="0.2">
      <c r="B84" s="6"/>
      <c r="C84" s="10"/>
      <c r="D84" s="6"/>
      <c r="E84" s="12"/>
      <c r="F84" s="12"/>
      <c r="G84" s="12"/>
      <c r="H84" s="12"/>
    </row>
    <row r="85" spans="2:8" x14ac:dyDescent="0.2">
      <c r="B85" s="6"/>
      <c r="C85" s="10"/>
      <c r="D85" s="6"/>
      <c r="E85" s="12"/>
      <c r="F85" s="12"/>
      <c r="G85" s="12"/>
      <c r="H85" s="12"/>
    </row>
    <row r="86" spans="2:8" x14ac:dyDescent="0.2">
      <c r="B86" s="6"/>
      <c r="C86" s="10"/>
      <c r="D86" s="6"/>
      <c r="E86" s="12"/>
      <c r="F86" s="12"/>
      <c r="G86" s="12"/>
      <c r="H86" s="12"/>
    </row>
    <row r="87" spans="2:8" x14ac:dyDescent="0.2">
      <c r="B87" s="9"/>
      <c r="C87" s="10"/>
      <c r="D87" s="6"/>
      <c r="E87" s="12"/>
      <c r="F87" s="12"/>
      <c r="G87" s="12"/>
      <c r="H87" s="12"/>
    </row>
    <row r="88" spans="2:8" x14ac:dyDescent="0.2">
      <c r="B88" s="6"/>
      <c r="C88" s="10"/>
      <c r="D88" s="6"/>
      <c r="E88" s="12"/>
      <c r="F88" s="12"/>
      <c r="G88" s="12"/>
      <c r="H88" s="12"/>
    </row>
    <row r="89" spans="2:8" x14ac:dyDescent="0.2">
      <c r="B89" s="6"/>
      <c r="C89" s="10"/>
      <c r="D89" s="6"/>
      <c r="E89" s="12"/>
      <c r="F89" s="12"/>
      <c r="G89" s="12"/>
      <c r="H89" s="12"/>
    </row>
    <row r="90" spans="2:8" x14ac:dyDescent="0.2">
      <c r="B90" s="6"/>
      <c r="C90" s="10"/>
      <c r="D90" s="6"/>
      <c r="E90" s="12"/>
      <c r="F90" s="12"/>
      <c r="G90" s="12"/>
      <c r="H90" s="12"/>
    </row>
    <row r="91" spans="2:8" x14ac:dyDescent="0.2">
      <c r="B91" s="6"/>
      <c r="C91" s="10"/>
      <c r="D91" s="6"/>
      <c r="E91" s="12"/>
      <c r="F91" s="12"/>
      <c r="G91" s="12"/>
      <c r="H91" s="12"/>
    </row>
    <row r="92" spans="2:8" x14ac:dyDescent="0.2">
      <c r="B92" s="6"/>
      <c r="C92" s="10"/>
      <c r="D92" s="6"/>
      <c r="E92" s="12"/>
      <c r="F92" s="12"/>
      <c r="G92" s="12"/>
      <c r="H92" s="12"/>
    </row>
    <row r="93" spans="2:8" x14ac:dyDescent="0.2">
      <c r="B93" s="6"/>
      <c r="C93" s="10"/>
      <c r="D93" s="6"/>
      <c r="E93" s="12"/>
      <c r="F93" s="12"/>
      <c r="G93" s="12"/>
      <c r="H93" s="12"/>
    </row>
    <row r="94" spans="2:8" x14ac:dyDescent="0.2">
      <c r="B94" s="6"/>
      <c r="C94" s="10"/>
      <c r="D94" s="6"/>
      <c r="E94" s="12"/>
      <c r="F94" s="12"/>
      <c r="G94" s="12"/>
      <c r="H94" s="12"/>
    </row>
    <row r="95" spans="2:8" x14ac:dyDescent="0.2">
      <c r="B95" s="6"/>
      <c r="C95" s="10"/>
      <c r="D95" s="6"/>
      <c r="E95" s="12"/>
      <c r="F95" s="12"/>
      <c r="G95" s="12"/>
      <c r="H95" s="12"/>
    </row>
    <row r="96" spans="2:8" x14ac:dyDescent="0.2">
      <c r="B96" s="6"/>
      <c r="C96" s="10"/>
      <c r="D96" s="6"/>
      <c r="E96" s="12"/>
      <c r="F96" s="12"/>
      <c r="G96" s="12"/>
      <c r="H96" s="12"/>
    </row>
    <row r="97" spans="2:8" x14ac:dyDescent="0.2">
      <c r="B97" s="6"/>
      <c r="C97" s="10"/>
      <c r="D97" s="6"/>
      <c r="E97" s="12"/>
      <c r="F97" s="12"/>
      <c r="G97" s="12"/>
      <c r="H97" s="12"/>
    </row>
    <row r="98" spans="2:8" x14ac:dyDescent="0.2">
      <c r="B98" s="6"/>
      <c r="C98" s="10"/>
      <c r="D98" s="6"/>
      <c r="E98" s="12"/>
      <c r="F98" s="12"/>
      <c r="G98" s="12"/>
      <c r="H98" s="12"/>
    </row>
    <row r="99" spans="2:8" x14ac:dyDescent="0.2">
      <c r="B99" s="6"/>
      <c r="C99" s="10"/>
      <c r="D99" s="6"/>
      <c r="E99" s="12"/>
      <c r="F99" s="12"/>
      <c r="G99" s="12"/>
      <c r="H99" s="12"/>
    </row>
    <row r="100" spans="2:8" x14ac:dyDescent="0.2">
      <c r="B100" s="6"/>
      <c r="C100" s="10"/>
      <c r="D100" s="6"/>
      <c r="E100" s="12"/>
      <c r="F100" s="12"/>
      <c r="G100" s="12"/>
      <c r="H100" s="12"/>
    </row>
    <row r="101" spans="2:8" x14ac:dyDescent="0.2">
      <c r="B101" s="6"/>
      <c r="C101" s="10"/>
      <c r="D101" s="6"/>
      <c r="E101" s="12"/>
      <c r="F101" s="12"/>
      <c r="G101" s="12"/>
      <c r="H101" s="12"/>
    </row>
    <row r="102" spans="2:8" x14ac:dyDescent="0.2">
      <c r="B102" s="6"/>
      <c r="C102" s="10"/>
      <c r="D102" s="6"/>
      <c r="E102" s="12"/>
      <c r="F102" s="12"/>
      <c r="G102" s="12"/>
      <c r="H102" s="12"/>
    </row>
    <row r="103" spans="2:8" x14ac:dyDescent="0.2">
      <c r="B103" s="6"/>
      <c r="C103" s="10"/>
      <c r="D103" s="6"/>
      <c r="E103" s="12"/>
      <c r="F103" s="12"/>
      <c r="G103" s="12"/>
      <c r="H103" s="12"/>
    </row>
    <row r="104" spans="2:8" x14ac:dyDescent="0.2">
      <c r="B104" s="6"/>
      <c r="C104" s="10"/>
      <c r="D104" s="6"/>
      <c r="E104" s="12"/>
      <c r="F104" s="12"/>
      <c r="G104" s="12"/>
      <c r="H104" s="12"/>
    </row>
    <row r="105" spans="2:8" x14ac:dyDescent="0.2">
      <c r="B105" s="6"/>
      <c r="C105" s="10"/>
      <c r="D105" s="6"/>
      <c r="E105" s="12"/>
      <c r="F105" s="12"/>
      <c r="G105" s="12"/>
      <c r="H105" s="12"/>
    </row>
    <row r="106" spans="2:8" x14ac:dyDescent="0.2">
      <c r="B106" s="6"/>
      <c r="C106" s="10"/>
      <c r="D106" s="6"/>
      <c r="E106" s="18"/>
      <c r="F106" s="12"/>
      <c r="G106" s="12"/>
      <c r="H106" s="12"/>
    </row>
    <row r="107" spans="2:8" x14ac:dyDescent="0.2">
      <c r="B107" s="6"/>
      <c r="C107" s="10"/>
      <c r="D107" s="6"/>
      <c r="E107" s="12"/>
      <c r="F107" s="12"/>
      <c r="G107" s="12"/>
      <c r="H107" s="12"/>
    </row>
    <row r="108" spans="2:8" x14ac:dyDescent="0.2">
      <c r="B108" s="6"/>
      <c r="C108" s="10"/>
      <c r="D108" s="6"/>
      <c r="E108" s="12"/>
      <c r="F108" s="12"/>
      <c r="G108" s="12"/>
      <c r="H108" s="12"/>
    </row>
    <row r="109" spans="2:8" x14ac:dyDescent="0.2">
      <c r="B109" s="6"/>
      <c r="C109" s="10"/>
      <c r="D109" s="6"/>
      <c r="E109" s="19"/>
      <c r="F109" s="13"/>
      <c r="G109" s="13"/>
      <c r="H109" s="13"/>
    </row>
    <row r="110" spans="2:8" x14ac:dyDescent="0.2">
      <c r="B110" s="6"/>
      <c r="C110" s="10"/>
      <c r="D110" s="13"/>
      <c r="E110" s="19"/>
      <c r="F110" s="13"/>
      <c r="G110" s="13"/>
      <c r="H110" s="13"/>
    </row>
    <row r="111" spans="2:8" x14ac:dyDescent="0.2">
      <c r="B111" s="20"/>
      <c r="C111" s="10"/>
      <c r="D111" s="13"/>
      <c r="E111" s="21"/>
      <c r="F111" s="12"/>
      <c r="G111" s="12"/>
      <c r="H111" s="12"/>
    </row>
    <row r="112" spans="2:8" x14ac:dyDescent="0.2">
      <c r="B112" s="20"/>
      <c r="C112" s="10"/>
      <c r="D112" s="6"/>
      <c r="E112" s="12"/>
      <c r="F112" s="12"/>
      <c r="G112" s="12"/>
      <c r="H112" s="12"/>
    </row>
    <row r="113" spans="2:9" ht="13.5" x14ac:dyDescent="0.25">
      <c r="B113" s="22"/>
      <c r="C113" s="10"/>
      <c r="D113" s="6"/>
      <c r="E113" s="19"/>
      <c r="F113" s="13"/>
      <c r="G113" s="13"/>
      <c r="H113" s="12"/>
    </row>
    <row r="114" spans="2:9" x14ac:dyDescent="0.2">
      <c r="B114" s="20"/>
      <c r="C114" s="10"/>
      <c r="D114" s="13"/>
      <c r="E114" s="21"/>
      <c r="F114" s="12"/>
      <c r="G114" s="12"/>
      <c r="H114" s="12"/>
    </row>
    <row r="115" spans="2:9" ht="13.5" x14ac:dyDescent="0.25">
      <c r="B115" s="22"/>
      <c r="C115" s="10"/>
      <c r="D115" s="13"/>
      <c r="E115" s="21"/>
      <c r="F115" s="23"/>
      <c r="G115" s="12"/>
      <c r="H115" s="12"/>
    </row>
    <row r="116" spans="2:9" x14ac:dyDescent="0.2">
      <c r="F116" s="2"/>
      <c r="G116" s="2"/>
      <c r="H116" s="2"/>
    </row>
    <row r="117" spans="2:9" x14ac:dyDescent="0.2">
      <c r="F117" s="2"/>
      <c r="G117" s="2"/>
      <c r="H117" s="2"/>
    </row>
    <row r="120" spans="2:9" x14ac:dyDescent="0.2">
      <c r="I120" s="5"/>
    </row>
    <row r="121" spans="2:9" x14ac:dyDescent="0.2">
      <c r="I121" s="5"/>
    </row>
  </sheetData>
  <sheetProtection algorithmName="SHA-512" hashValue="bcjrVyXdQkIpPisSe+vmIQP+/LdL/RY+uBd0Azd0O1X9b+HtYYQefmTeFW2JkXMEvKq+pFJH8dgIUOgqdBtjMw==" saltValue="5XdjPVZsFWhq7OZwNnUFyw==" spinCount="100000" sheet="1"/>
  <mergeCells count="2">
    <mergeCell ref="B3:G3"/>
    <mergeCell ref="B4:G4"/>
  </mergeCells>
  <pageMargins left="0.59055118110236227" right="0.39370078740157483" top="0.59055118110236227" bottom="0.59055118110236227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38622-FF13-43E2-9AD5-FCFB4C1AEBB3}">
  <dimension ref="B1:I35"/>
  <sheetViews>
    <sheetView zoomScaleNormal="100" workbookViewId="0">
      <selection activeCell="K30" sqref="K30"/>
    </sheetView>
  </sheetViews>
  <sheetFormatPr defaultRowHeight="12.75" x14ac:dyDescent="0.2"/>
  <cols>
    <col min="1" max="1" width="3.140625" style="43" customWidth="1"/>
    <col min="2" max="2" width="56" style="43" customWidth="1"/>
    <col min="3" max="3" width="7.7109375" style="44" customWidth="1"/>
    <col min="4" max="4" width="9.7109375" style="43" customWidth="1"/>
    <col min="5" max="5" width="13.7109375" style="45" customWidth="1"/>
    <col min="6" max="8" width="13.7109375" style="43" customWidth="1"/>
    <col min="9" max="9" width="11.28515625" style="43" customWidth="1"/>
    <col min="10" max="16384" width="9.140625" style="43"/>
  </cols>
  <sheetData>
    <row r="1" spans="2:8" ht="3.75" customHeight="1" x14ac:dyDescent="0.2"/>
    <row r="2" spans="2:8" ht="8.25" customHeight="1" x14ac:dyDescent="0.25">
      <c r="B2" s="46"/>
    </row>
    <row r="3" spans="2:8" x14ac:dyDescent="0.2">
      <c r="B3" s="53" t="s">
        <v>39</v>
      </c>
      <c r="C3" s="54"/>
      <c r="D3" s="55"/>
      <c r="E3" s="97"/>
      <c r="F3" s="55"/>
      <c r="G3" s="55"/>
      <c r="H3" s="55"/>
    </row>
    <row r="4" spans="2:8" ht="6.75" customHeight="1" thickBot="1" x14ac:dyDescent="0.25">
      <c r="B4" s="55"/>
      <c r="C4" s="54"/>
      <c r="D4" s="55"/>
      <c r="E4" s="97"/>
      <c r="F4" s="55"/>
      <c r="G4" s="55"/>
      <c r="H4" s="55"/>
    </row>
    <row r="5" spans="2:8" ht="13.5" thickBot="1" x14ac:dyDescent="0.25">
      <c r="B5" s="56" t="s">
        <v>19</v>
      </c>
      <c r="C5" s="57" t="s">
        <v>24</v>
      </c>
      <c r="D5" s="58" t="s">
        <v>20</v>
      </c>
      <c r="E5" s="98" t="s">
        <v>13</v>
      </c>
      <c r="F5" s="57" t="s">
        <v>21</v>
      </c>
      <c r="G5" s="58" t="s">
        <v>34</v>
      </c>
      <c r="H5" s="83" t="s">
        <v>22</v>
      </c>
    </row>
    <row r="6" spans="2:8" ht="13.5" thickBot="1" x14ac:dyDescent="0.25">
      <c r="B6" s="59" t="s">
        <v>39</v>
      </c>
      <c r="C6" s="60"/>
      <c r="D6" s="61"/>
      <c r="E6" s="84"/>
      <c r="F6" s="84"/>
      <c r="G6" s="84"/>
      <c r="H6" s="85"/>
    </row>
    <row r="7" spans="2:8" x14ac:dyDescent="0.2">
      <c r="B7" s="62" t="s">
        <v>192</v>
      </c>
      <c r="C7" s="63" t="s">
        <v>0</v>
      </c>
      <c r="D7" s="64">
        <v>1</v>
      </c>
      <c r="E7" s="49">
        <v>0</v>
      </c>
      <c r="F7" s="86">
        <f t="shared" ref="F7:F12" si="0">D7*E7</f>
        <v>0</v>
      </c>
      <c r="G7" s="87"/>
      <c r="H7" s="86"/>
    </row>
    <row r="8" spans="2:8" x14ac:dyDescent="0.2">
      <c r="B8" s="62" t="s">
        <v>57</v>
      </c>
      <c r="C8" s="63" t="s">
        <v>37</v>
      </c>
      <c r="D8" s="64">
        <v>5</v>
      </c>
      <c r="E8" s="49">
        <v>0</v>
      </c>
      <c r="F8" s="86">
        <f t="shared" si="0"/>
        <v>0</v>
      </c>
      <c r="G8" s="87"/>
      <c r="H8" s="86"/>
    </row>
    <row r="9" spans="2:8" x14ac:dyDescent="0.2">
      <c r="B9" s="62" t="s">
        <v>183</v>
      </c>
      <c r="C9" s="63" t="s">
        <v>0</v>
      </c>
      <c r="D9" s="64">
        <v>1</v>
      </c>
      <c r="E9" s="49">
        <v>0</v>
      </c>
      <c r="F9" s="86">
        <f t="shared" si="0"/>
        <v>0</v>
      </c>
      <c r="G9" s="87"/>
      <c r="H9" s="86"/>
    </row>
    <row r="10" spans="2:8" x14ac:dyDescent="0.2">
      <c r="B10" s="62" t="s">
        <v>136</v>
      </c>
      <c r="C10" s="63" t="s">
        <v>26</v>
      </c>
      <c r="D10" s="64">
        <v>1</v>
      </c>
      <c r="E10" s="49">
        <v>0</v>
      </c>
      <c r="F10" s="86">
        <f t="shared" si="0"/>
        <v>0</v>
      </c>
      <c r="G10" s="87"/>
      <c r="H10" s="86"/>
    </row>
    <row r="11" spans="2:8" x14ac:dyDescent="0.2">
      <c r="B11" s="62" t="s">
        <v>139</v>
      </c>
      <c r="C11" s="63" t="s">
        <v>26</v>
      </c>
      <c r="D11" s="64">
        <v>1</v>
      </c>
      <c r="E11" s="49">
        <v>0</v>
      </c>
      <c r="F11" s="86">
        <f t="shared" si="0"/>
        <v>0</v>
      </c>
      <c r="G11" s="87"/>
      <c r="H11" s="86"/>
    </row>
    <row r="12" spans="2:8" x14ac:dyDescent="0.2">
      <c r="B12" s="62" t="s">
        <v>50</v>
      </c>
      <c r="C12" s="63" t="s">
        <v>0</v>
      </c>
      <c r="D12" s="64">
        <v>6</v>
      </c>
      <c r="E12" s="49">
        <v>0</v>
      </c>
      <c r="F12" s="86">
        <f t="shared" si="0"/>
        <v>0</v>
      </c>
      <c r="G12" s="87"/>
      <c r="H12" s="86"/>
    </row>
    <row r="13" spans="2:8" x14ac:dyDescent="0.2">
      <c r="B13" s="65" t="s">
        <v>75</v>
      </c>
      <c r="C13" s="66" t="s">
        <v>0</v>
      </c>
      <c r="D13" s="64">
        <v>1</v>
      </c>
      <c r="E13" s="49">
        <v>0</v>
      </c>
      <c r="F13" s="88">
        <f t="shared" ref="F13:F24" si="1">D13*E13</f>
        <v>0</v>
      </c>
      <c r="G13" s="89"/>
      <c r="H13" s="88"/>
    </row>
    <row r="14" spans="2:8" x14ac:dyDescent="0.2">
      <c r="B14" s="65" t="s">
        <v>184</v>
      </c>
      <c r="C14" s="66" t="s">
        <v>0</v>
      </c>
      <c r="D14" s="64">
        <v>1</v>
      </c>
      <c r="E14" s="49">
        <v>0</v>
      </c>
      <c r="F14" s="88">
        <f t="shared" si="1"/>
        <v>0</v>
      </c>
      <c r="G14" s="89"/>
      <c r="H14" s="88"/>
    </row>
    <row r="15" spans="2:8" x14ac:dyDescent="0.2">
      <c r="B15" s="67" t="s">
        <v>185</v>
      </c>
      <c r="C15" s="63" t="s">
        <v>186</v>
      </c>
      <c r="D15" s="64">
        <v>20</v>
      </c>
      <c r="E15" s="49">
        <v>0</v>
      </c>
      <c r="F15" s="86">
        <f>D15*E15</f>
        <v>0</v>
      </c>
      <c r="G15" s="90"/>
      <c r="H15" s="90"/>
    </row>
    <row r="16" spans="2:8" x14ac:dyDescent="0.2">
      <c r="B16" s="67" t="s">
        <v>187</v>
      </c>
      <c r="C16" s="63" t="s">
        <v>0</v>
      </c>
      <c r="D16" s="64">
        <v>1</v>
      </c>
      <c r="E16" s="49">
        <v>0</v>
      </c>
      <c r="F16" s="86">
        <f>D16*E16</f>
        <v>0</v>
      </c>
      <c r="G16" s="90"/>
      <c r="H16" s="90"/>
    </row>
    <row r="17" spans="2:8" x14ac:dyDescent="0.2">
      <c r="B17" s="65" t="s">
        <v>40</v>
      </c>
      <c r="C17" s="66" t="s">
        <v>37</v>
      </c>
      <c r="D17" s="64">
        <v>20</v>
      </c>
      <c r="E17" s="49">
        <v>0</v>
      </c>
      <c r="F17" s="88">
        <f t="shared" si="1"/>
        <v>0</v>
      </c>
      <c r="G17" s="89"/>
      <c r="H17" s="88"/>
    </row>
    <row r="18" spans="2:8" s="51" customFormat="1" ht="38.25" x14ac:dyDescent="0.2">
      <c r="B18" s="68" t="s">
        <v>46</v>
      </c>
      <c r="C18" s="69" t="s">
        <v>0</v>
      </c>
      <c r="D18" s="70">
        <v>1</v>
      </c>
      <c r="E18" s="50">
        <v>0</v>
      </c>
      <c r="F18" s="91">
        <f>D18*E18</f>
        <v>0</v>
      </c>
      <c r="G18" s="92"/>
      <c r="H18" s="91"/>
    </row>
    <row r="19" spans="2:8" x14ac:dyDescent="0.2">
      <c r="B19" s="67" t="s">
        <v>190</v>
      </c>
      <c r="C19" s="63" t="s">
        <v>0</v>
      </c>
      <c r="D19" s="64">
        <v>1</v>
      </c>
      <c r="E19" s="49">
        <v>0</v>
      </c>
      <c r="F19" s="88">
        <f t="shared" si="1"/>
        <v>0</v>
      </c>
      <c r="G19" s="90"/>
      <c r="H19" s="90"/>
    </row>
    <row r="20" spans="2:8" x14ac:dyDescent="0.2">
      <c r="B20" s="71" t="s">
        <v>66</v>
      </c>
      <c r="C20" s="66" t="s">
        <v>37</v>
      </c>
      <c r="D20" s="64">
        <v>8</v>
      </c>
      <c r="E20" s="49">
        <v>0</v>
      </c>
      <c r="F20" s="88">
        <f t="shared" si="1"/>
        <v>0</v>
      </c>
      <c r="G20" s="89"/>
      <c r="H20" s="88"/>
    </row>
    <row r="21" spans="2:8" x14ac:dyDescent="0.2">
      <c r="B21" s="65" t="s">
        <v>16</v>
      </c>
      <c r="C21" s="66" t="s">
        <v>0</v>
      </c>
      <c r="D21" s="64">
        <v>1</v>
      </c>
      <c r="E21" s="49">
        <v>0</v>
      </c>
      <c r="F21" s="88">
        <f t="shared" si="1"/>
        <v>0</v>
      </c>
      <c r="G21" s="89"/>
      <c r="H21" s="88"/>
    </row>
    <row r="22" spans="2:8" x14ac:dyDescent="0.2">
      <c r="B22" s="71" t="s">
        <v>48</v>
      </c>
      <c r="C22" s="66" t="s">
        <v>0</v>
      </c>
      <c r="D22" s="64">
        <v>1</v>
      </c>
      <c r="E22" s="49">
        <v>0</v>
      </c>
      <c r="F22" s="88">
        <f t="shared" si="1"/>
        <v>0</v>
      </c>
      <c r="G22" s="89"/>
      <c r="H22" s="88"/>
    </row>
    <row r="23" spans="2:8" x14ac:dyDescent="0.2">
      <c r="B23" s="71" t="s">
        <v>191</v>
      </c>
      <c r="C23" s="66" t="s">
        <v>0</v>
      </c>
      <c r="D23" s="64">
        <v>1</v>
      </c>
      <c r="E23" s="49">
        <v>0</v>
      </c>
      <c r="F23" s="88">
        <f t="shared" si="1"/>
        <v>0</v>
      </c>
      <c r="G23" s="89"/>
      <c r="H23" s="88"/>
    </row>
    <row r="24" spans="2:8" ht="13.5" thickBot="1" x14ac:dyDescent="0.25">
      <c r="B24" s="65" t="s">
        <v>41</v>
      </c>
      <c r="C24" s="66" t="s">
        <v>0</v>
      </c>
      <c r="D24" s="64">
        <v>1</v>
      </c>
      <c r="E24" s="49">
        <v>0</v>
      </c>
      <c r="F24" s="88">
        <f t="shared" si="1"/>
        <v>0</v>
      </c>
      <c r="G24" s="89"/>
      <c r="H24" s="88"/>
    </row>
    <row r="25" spans="2:8" x14ac:dyDescent="0.2">
      <c r="B25" s="72" t="s">
        <v>18</v>
      </c>
      <c r="C25" s="73"/>
      <c r="D25" s="74" t="s">
        <v>5</v>
      </c>
      <c r="E25" s="99"/>
      <c r="F25" s="93"/>
      <c r="G25" s="93"/>
      <c r="H25" s="93"/>
    </row>
    <row r="26" spans="2:8" x14ac:dyDescent="0.2">
      <c r="B26" s="75" t="s">
        <v>6</v>
      </c>
      <c r="C26" s="63"/>
      <c r="D26" s="76"/>
      <c r="E26" s="100"/>
      <c r="F26" s="86">
        <f>SUM(F7:F24)</f>
        <v>0</v>
      </c>
      <c r="G26" s="87"/>
      <c r="H26" s="86">
        <f>SUM(H7:H24)</f>
        <v>0</v>
      </c>
    </row>
    <row r="27" spans="2:8" ht="14.25" thickBot="1" x14ac:dyDescent="0.3">
      <c r="B27" s="77" t="s">
        <v>7</v>
      </c>
      <c r="C27" s="66"/>
      <c r="D27" s="78"/>
      <c r="E27" s="101"/>
      <c r="F27" s="94">
        <f>F26+H26</f>
        <v>0</v>
      </c>
      <c r="G27" s="89"/>
      <c r="H27" s="88"/>
    </row>
    <row r="28" spans="2:8" x14ac:dyDescent="0.2">
      <c r="B28" s="79" t="s">
        <v>23</v>
      </c>
      <c r="C28" s="66" t="s">
        <v>1</v>
      </c>
      <c r="D28" s="78">
        <v>21</v>
      </c>
      <c r="E28" s="101">
        <f>F27</f>
        <v>0</v>
      </c>
      <c r="F28" s="88">
        <f>D28*F27*0.01</f>
        <v>0</v>
      </c>
      <c r="G28" s="89"/>
      <c r="H28" s="88"/>
    </row>
    <row r="29" spans="2:8" ht="14.25" thickBot="1" x14ac:dyDescent="0.3">
      <c r="B29" s="80" t="s">
        <v>8</v>
      </c>
      <c r="C29" s="81"/>
      <c r="D29" s="82"/>
      <c r="E29" s="102"/>
      <c r="F29" s="94">
        <f>F27+F28</f>
        <v>0</v>
      </c>
      <c r="G29" s="95"/>
      <c r="H29" s="96"/>
    </row>
    <row r="30" spans="2:8" x14ac:dyDescent="0.2">
      <c r="F30" s="45"/>
      <c r="G30" s="45"/>
      <c r="H30" s="45"/>
    </row>
    <row r="31" spans="2:8" x14ac:dyDescent="0.2">
      <c r="F31" s="45"/>
      <c r="G31" s="45"/>
      <c r="H31" s="45"/>
    </row>
    <row r="34" spans="9:9" x14ac:dyDescent="0.2">
      <c r="I34" s="52"/>
    </row>
    <row r="35" spans="9:9" x14ac:dyDescent="0.2">
      <c r="I35" s="52"/>
    </row>
  </sheetData>
  <sheetProtection algorithmName="SHA-512" hashValue="/CSZduAxywXPQXcOzsNIEtBOpepS64ZP49jp+n+ipte7wGsSCQdWIZA7VpkdGbKBa12Q2JmHTPNcW2rV+O05RA==" saltValue="OariKoekeZ1bKzs2Gt+j4g==" spinCount="100000" sheet="1" objects="1" scenarios="1"/>
  <pageMargins left="0.59055118110236227" right="0.39370078740157483" top="0.59055118110236227" bottom="0.59055118110236227" header="0.51181102362204722" footer="0.51181102362204722"/>
  <pageSetup paperSize="9"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14F9-4533-454B-8F9D-F738E80EE933}">
  <sheetPr>
    <pageSetUpPr fitToPage="1"/>
  </sheetPr>
  <dimension ref="B1:H22"/>
  <sheetViews>
    <sheetView zoomScale="130" zoomScaleNormal="130" workbookViewId="0">
      <selection activeCell="H29" sqref="H29"/>
    </sheetView>
  </sheetViews>
  <sheetFormatPr defaultRowHeight="12.75" x14ac:dyDescent="0.2"/>
  <cols>
    <col min="1" max="1" width="3.140625" style="43" customWidth="1"/>
    <col min="2" max="2" width="56" style="43" customWidth="1"/>
    <col min="3" max="3" width="7.7109375" style="44" customWidth="1"/>
    <col min="4" max="4" width="9.7109375" style="43" customWidth="1"/>
    <col min="5" max="5" width="13.7109375" style="45" customWidth="1"/>
    <col min="6" max="8" width="13.7109375" style="43" customWidth="1"/>
    <col min="9" max="9" width="11.28515625" style="43" customWidth="1"/>
    <col min="10" max="16384" width="9.140625" style="43"/>
  </cols>
  <sheetData>
    <row r="1" spans="2:8" ht="3.75" customHeight="1" x14ac:dyDescent="0.2"/>
    <row r="2" spans="2:8" ht="8.25" customHeight="1" x14ac:dyDescent="0.25">
      <c r="B2" s="46"/>
    </row>
    <row r="3" spans="2:8" x14ac:dyDescent="0.2">
      <c r="B3" s="53" t="s">
        <v>43</v>
      </c>
      <c r="C3" s="54"/>
      <c r="D3" s="55"/>
      <c r="F3" s="55"/>
      <c r="H3" s="55"/>
    </row>
    <row r="4" spans="2:8" ht="6.75" customHeight="1" thickBot="1" x14ac:dyDescent="0.25">
      <c r="B4" s="55"/>
      <c r="C4" s="54"/>
      <c r="D4" s="55"/>
      <c r="F4" s="55"/>
      <c r="H4" s="55"/>
    </row>
    <row r="5" spans="2:8" ht="13.5" thickBot="1" x14ac:dyDescent="0.25">
      <c r="B5" s="56" t="s">
        <v>19</v>
      </c>
      <c r="C5" s="57" t="s">
        <v>24</v>
      </c>
      <c r="D5" s="58" t="s">
        <v>20</v>
      </c>
      <c r="E5" s="98" t="s">
        <v>13</v>
      </c>
      <c r="F5" s="57" t="s">
        <v>21</v>
      </c>
      <c r="G5" s="58" t="s">
        <v>34</v>
      </c>
      <c r="H5" s="83" t="s">
        <v>22</v>
      </c>
    </row>
    <row r="6" spans="2:8" ht="13.5" thickBot="1" x14ac:dyDescent="0.25">
      <c r="B6" s="59" t="s">
        <v>31</v>
      </c>
      <c r="C6" s="60"/>
      <c r="D6" s="61"/>
      <c r="E6" s="84"/>
      <c r="F6" s="84"/>
      <c r="G6" s="84"/>
      <c r="H6" s="85"/>
    </row>
    <row r="7" spans="2:8" x14ac:dyDescent="0.2">
      <c r="B7" s="105" t="s">
        <v>220</v>
      </c>
      <c r="C7" s="63" t="s">
        <v>0</v>
      </c>
      <c r="D7" s="64">
        <v>1</v>
      </c>
      <c r="E7" s="49">
        <v>0</v>
      </c>
      <c r="F7" s="126">
        <f>D7*E7</f>
        <v>0</v>
      </c>
      <c r="G7" s="49">
        <v>0</v>
      </c>
      <c r="H7" s="126">
        <f>D7*G7</f>
        <v>0</v>
      </c>
    </row>
    <row r="8" spans="2:8" x14ac:dyDescent="0.2">
      <c r="B8" s="106" t="s">
        <v>55</v>
      </c>
      <c r="C8" s="107" t="s">
        <v>0</v>
      </c>
      <c r="D8" s="64">
        <v>12</v>
      </c>
      <c r="E8" s="49">
        <v>0</v>
      </c>
      <c r="F8" s="126">
        <f>D8*E8</f>
        <v>0</v>
      </c>
      <c r="G8" s="49">
        <v>0</v>
      </c>
      <c r="H8" s="126">
        <f>D8*G8</f>
        <v>0</v>
      </c>
    </row>
    <row r="9" spans="2:8" x14ac:dyDescent="0.2">
      <c r="B9" s="106" t="s">
        <v>60</v>
      </c>
      <c r="C9" s="66" t="s">
        <v>0</v>
      </c>
      <c r="D9" s="64">
        <v>1</v>
      </c>
      <c r="E9" s="49">
        <v>0</v>
      </c>
      <c r="F9" s="126">
        <f>D9*E9</f>
        <v>0</v>
      </c>
      <c r="G9" s="49">
        <v>0</v>
      </c>
      <c r="H9" s="126">
        <f>D9*G9</f>
        <v>0</v>
      </c>
    </row>
    <row r="10" spans="2:8" s="51" customFormat="1" ht="13.5" thickBot="1" x14ac:dyDescent="0.25">
      <c r="B10" s="108" t="s">
        <v>61</v>
      </c>
      <c r="C10" s="69" t="s">
        <v>0</v>
      </c>
      <c r="D10" s="70">
        <v>1</v>
      </c>
      <c r="E10" s="49">
        <v>0</v>
      </c>
      <c r="F10" s="127">
        <f>D10*E10</f>
        <v>0</v>
      </c>
      <c r="G10" s="49">
        <v>0</v>
      </c>
      <c r="H10" s="127">
        <f>D10*G10</f>
        <v>0</v>
      </c>
    </row>
    <row r="11" spans="2:8" ht="13.5" thickBot="1" x14ac:dyDescent="0.25">
      <c r="B11" s="59" t="s">
        <v>15</v>
      </c>
      <c r="C11" s="60"/>
      <c r="D11" s="61"/>
      <c r="E11" s="103"/>
      <c r="F11" s="129"/>
      <c r="G11" s="129"/>
      <c r="H11" s="128"/>
    </row>
    <row r="12" spans="2:8" x14ac:dyDescent="0.2">
      <c r="B12" s="62" t="s">
        <v>27</v>
      </c>
      <c r="C12" s="63" t="s">
        <v>0</v>
      </c>
      <c r="D12" s="64">
        <v>1</v>
      </c>
      <c r="E12" s="49">
        <v>0</v>
      </c>
      <c r="F12" s="126">
        <f>D12*E12</f>
        <v>0</v>
      </c>
      <c r="G12" s="130"/>
      <c r="H12" s="126"/>
    </row>
    <row r="13" spans="2:8" x14ac:dyDescent="0.2">
      <c r="B13" s="65" t="s">
        <v>47</v>
      </c>
      <c r="C13" s="66" t="s">
        <v>0</v>
      </c>
      <c r="D13" s="64">
        <v>1</v>
      </c>
      <c r="E13" s="49">
        <v>0</v>
      </c>
      <c r="F13" s="126">
        <f>D13*E13</f>
        <v>0</v>
      </c>
      <c r="G13" s="131"/>
      <c r="H13" s="126"/>
    </row>
    <row r="14" spans="2:8" x14ac:dyDescent="0.2">
      <c r="B14" s="65" t="s">
        <v>176</v>
      </c>
      <c r="C14" s="66" t="s">
        <v>0</v>
      </c>
      <c r="D14" s="64">
        <v>1</v>
      </c>
      <c r="E14" s="49">
        <v>0</v>
      </c>
      <c r="F14" s="126">
        <f>D14*E14</f>
        <v>0</v>
      </c>
      <c r="G14" s="131"/>
      <c r="H14" s="126"/>
    </row>
    <row r="15" spans="2:8" ht="13.5" thickBot="1" x14ac:dyDescent="0.25">
      <c r="B15" s="109" t="s">
        <v>30</v>
      </c>
      <c r="C15" s="110" t="s">
        <v>26</v>
      </c>
      <c r="D15" s="64">
        <v>1</v>
      </c>
      <c r="E15" s="49">
        <v>0</v>
      </c>
      <c r="F15" s="126">
        <f>D15*E15</f>
        <v>0</v>
      </c>
      <c r="G15" s="49">
        <v>0</v>
      </c>
      <c r="H15" s="126">
        <f>D15*G15</f>
        <v>0</v>
      </c>
    </row>
    <row r="16" spans="2:8" x14ac:dyDescent="0.2">
      <c r="B16" s="72" t="s">
        <v>18</v>
      </c>
      <c r="C16" s="73"/>
      <c r="D16" s="111" t="s">
        <v>5</v>
      </c>
      <c r="E16" s="99"/>
      <c r="F16" s="93"/>
      <c r="G16" s="93"/>
      <c r="H16" s="93"/>
    </row>
    <row r="17" spans="2:8" x14ac:dyDescent="0.2">
      <c r="B17" s="112" t="s">
        <v>6</v>
      </c>
      <c r="C17" s="63"/>
      <c r="D17" s="113"/>
      <c r="E17" s="86"/>
      <c r="F17" s="120">
        <f>SUM(F7:F15)</f>
        <v>0</v>
      </c>
      <c r="G17" s="87"/>
      <c r="H17" s="120">
        <f>SUM(H7:H15)</f>
        <v>0</v>
      </c>
    </row>
    <row r="18" spans="2:8" ht="13.5" x14ac:dyDescent="0.25">
      <c r="B18" s="114" t="s">
        <v>7</v>
      </c>
      <c r="C18" s="66"/>
      <c r="D18" s="115"/>
      <c r="E18" s="121">
        <f>F17+H17</f>
        <v>0</v>
      </c>
      <c r="F18" s="86"/>
      <c r="G18" s="89"/>
      <c r="H18" s="122"/>
    </row>
    <row r="19" spans="2:8" x14ac:dyDescent="0.2">
      <c r="B19" s="116" t="s">
        <v>32</v>
      </c>
      <c r="C19" s="66" t="s">
        <v>1</v>
      </c>
      <c r="D19" s="115">
        <v>21</v>
      </c>
      <c r="E19" s="88">
        <f>E18*D19*0.01</f>
        <v>0</v>
      </c>
      <c r="F19" s="88"/>
      <c r="G19" s="89"/>
      <c r="H19" s="122"/>
    </row>
    <row r="20" spans="2:8" ht="14.25" thickBot="1" x14ac:dyDescent="0.3">
      <c r="B20" s="117" t="s">
        <v>8</v>
      </c>
      <c r="C20" s="118"/>
      <c r="D20" s="119"/>
      <c r="E20" s="123">
        <f>E18+E19</f>
        <v>0</v>
      </c>
      <c r="F20" s="123"/>
      <c r="G20" s="124"/>
      <c r="H20" s="125"/>
    </row>
    <row r="22" spans="2:8" x14ac:dyDescent="0.2">
      <c r="B22" s="104"/>
    </row>
  </sheetData>
  <sheetProtection algorithmName="SHA-512" hashValue="o8DCw6sZTLkqcSnslTrwq9ZpFWiBBaSJidxRA5LyQLZ5CaSnjohz4VlPkgpUQiUy5HUOjwWxDaOMGC4RcLEJDA==" saltValue="wOWfgjWP+61nHnhUARE+8w==" spinCount="100000" sheet="1" objects="1" scenarios="1"/>
  <pageMargins left="0.59055118110236227" right="0.39370078740157483" top="0.59055118110236227" bottom="0.59055118110236227" header="0.51181102362204722" footer="0.51181102362204722"/>
  <pageSetup paperSize="9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F5A7-619A-4839-A6AE-E6E09742DB0B}">
  <sheetPr>
    <pageSetUpPr fitToPage="1"/>
  </sheetPr>
  <dimension ref="B1:I36"/>
  <sheetViews>
    <sheetView topLeftCell="A5" zoomScale="145" zoomScaleNormal="145" workbookViewId="0">
      <selection activeCell="J20" sqref="J20"/>
    </sheetView>
  </sheetViews>
  <sheetFormatPr defaultRowHeight="12.75" x14ac:dyDescent="0.2"/>
  <cols>
    <col min="1" max="1" width="3.140625" style="43" customWidth="1"/>
    <col min="2" max="2" width="56" style="43" customWidth="1"/>
    <col min="3" max="3" width="7.7109375" style="44" customWidth="1"/>
    <col min="4" max="4" width="9.7109375" style="43" customWidth="1"/>
    <col min="5" max="5" width="13.7109375" style="45" customWidth="1"/>
    <col min="6" max="8" width="13.7109375" style="43" customWidth="1"/>
    <col min="9" max="9" width="11.28515625" style="43" customWidth="1"/>
    <col min="10" max="16384" width="9.140625" style="43"/>
  </cols>
  <sheetData>
    <row r="1" spans="2:8" ht="3.75" customHeight="1" x14ac:dyDescent="0.2"/>
    <row r="2" spans="2:8" ht="8.25" customHeight="1" x14ac:dyDescent="0.25">
      <c r="B2" s="46"/>
    </row>
    <row r="3" spans="2:8" x14ac:dyDescent="0.2">
      <c r="B3" s="53" t="s">
        <v>44</v>
      </c>
      <c r="C3" s="54"/>
      <c r="D3" s="55"/>
    </row>
    <row r="4" spans="2:8" ht="6.75" customHeight="1" thickBot="1" x14ac:dyDescent="0.25">
      <c r="B4" s="55"/>
      <c r="C4" s="54"/>
      <c r="D4" s="55"/>
    </row>
    <row r="5" spans="2:8" ht="13.5" thickBot="1" x14ac:dyDescent="0.25">
      <c r="B5" s="56" t="s">
        <v>19</v>
      </c>
      <c r="C5" s="57" t="s">
        <v>24</v>
      </c>
      <c r="D5" s="58" t="s">
        <v>20</v>
      </c>
      <c r="E5" s="98" t="s">
        <v>13</v>
      </c>
      <c r="F5" s="57" t="s">
        <v>21</v>
      </c>
      <c r="G5" s="47" t="s">
        <v>34</v>
      </c>
      <c r="H5" s="83" t="s">
        <v>22</v>
      </c>
    </row>
    <row r="6" spans="2:8" ht="13.5" thickBot="1" x14ac:dyDescent="0.25">
      <c r="B6" s="59" t="s">
        <v>10</v>
      </c>
      <c r="C6" s="60"/>
      <c r="D6" s="61"/>
      <c r="E6" s="84"/>
      <c r="F6" s="84"/>
      <c r="G6" s="48"/>
      <c r="H6" s="85"/>
    </row>
    <row r="7" spans="2:8" x14ac:dyDescent="0.2">
      <c r="B7" s="71" t="s">
        <v>76</v>
      </c>
      <c r="C7" s="66" t="s">
        <v>0</v>
      </c>
      <c r="D7" s="115">
        <v>1</v>
      </c>
      <c r="E7" s="135"/>
      <c r="F7" s="134"/>
      <c r="G7" s="132">
        <v>0</v>
      </c>
      <c r="H7" s="134">
        <f>D7*G7</f>
        <v>0</v>
      </c>
    </row>
    <row r="8" spans="2:8" x14ac:dyDescent="0.2">
      <c r="B8" s="71" t="s">
        <v>77</v>
      </c>
      <c r="C8" s="66" t="s">
        <v>0</v>
      </c>
      <c r="D8" s="115">
        <v>1</v>
      </c>
      <c r="E8" s="135"/>
      <c r="F8" s="134"/>
      <c r="G8" s="132">
        <v>0</v>
      </c>
      <c r="H8" s="134">
        <f>D8*G8</f>
        <v>0</v>
      </c>
    </row>
    <row r="9" spans="2:8" ht="13.5" thickBot="1" x14ac:dyDescent="0.25">
      <c r="B9" s="71" t="s">
        <v>78</v>
      </c>
      <c r="C9" s="66" t="s">
        <v>0</v>
      </c>
      <c r="D9" s="115">
        <v>1</v>
      </c>
      <c r="E9" s="135"/>
      <c r="F9" s="134"/>
      <c r="G9" s="132">
        <v>0</v>
      </c>
      <c r="H9" s="134">
        <f>D9*G9</f>
        <v>0</v>
      </c>
    </row>
    <row r="10" spans="2:8" ht="13.5" thickBot="1" x14ac:dyDescent="0.25">
      <c r="B10" s="59" t="s">
        <v>15</v>
      </c>
      <c r="C10" s="60"/>
      <c r="D10" s="61" t="s">
        <v>2</v>
      </c>
      <c r="E10" s="129"/>
      <c r="F10" s="129"/>
      <c r="G10" s="129"/>
      <c r="H10" s="128"/>
    </row>
    <row r="11" spans="2:8" x14ac:dyDescent="0.2">
      <c r="B11" s="65" t="s">
        <v>198</v>
      </c>
      <c r="C11" s="66" t="s">
        <v>0</v>
      </c>
      <c r="D11" s="115">
        <v>1</v>
      </c>
      <c r="E11" s="132">
        <v>0</v>
      </c>
      <c r="F11" s="134">
        <f>D11*E11</f>
        <v>0</v>
      </c>
      <c r="G11" s="136"/>
      <c r="H11" s="134"/>
    </row>
    <row r="12" spans="2:8" x14ac:dyDescent="0.2">
      <c r="B12" s="65" t="s">
        <v>17</v>
      </c>
      <c r="C12" s="66" t="s">
        <v>0</v>
      </c>
      <c r="D12" s="115">
        <v>4</v>
      </c>
      <c r="E12" s="132">
        <v>0</v>
      </c>
      <c r="F12" s="134">
        <f t="shared" ref="F12:F19" si="0">D12*E12</f>
        <v>0</v>
      </c>
      <c r="G12" s="132">
        <v>0</v>
      </c>
      <c r="H12" s="134">
        <f t="shared" ref="H12:H18" si="1">D12*G12</f>
        <v>0</v>
      </c>
    </row>
    <row r="13" spans="2:8" x14ac:dyDescent="0.2">
      <c r="B13" s="65" t="s">
        <v>14</v>
      </c>
      <c r="C13" s="66" t="s">
        <v>3</v>
      </c>
      <c r="D13" s="115">
        <v>3</v>
      </c>
      <c r="E13" s="132">
        <v>0</v>
      </c>
      <c r="F13" s="134">
        <f t="shared" si="0"/>
        <v>0</v>
      </c>
      <c r="G13" s="132">
        <v>0</v>
      </c>
      <c r="H13" s="134">
        <f t="shared" si="1"/>
        <v>0</v>
      </c>
    </row>
    <row r="14" spans="2:8" x14ac:dyDescent="0.2">
      <c r="B14" s="65" t="s">
        <v>51</v>
      </c>
      <c r="C14" s="66" t="s">
        <v>0</v>
      </c>
      <c r="D14" s="115">
        <v>1</v>
      </c>
      <c r="E14" s="132">
        <v>0</v>
      </c>
      <c r="F14" s="134">
        <f t="shared" si="0"/>
        <v>0</v>
      </c>
      <c r="G14" s="136"/>
      <c r="H14" s="134"/>
    </row>
    <row r="15" spans="2:8" x14ac:dyDescent="0.2">
      <c r="B15" s="65" t="s">
        <v>52</v>
      </c>
      <c r="C15" s="66" t="s">
        <v>0</v>
      </c>
      <c r="D15" s="115">
        <v>1</v>
      </c>
      <c r="E15" s="132">
        <v>0</v>
      </c>
      <c r="F15" s="134">
        <f t="shared" si="0"/>
        <v>0</v>
      </c>
      <c r="G15" s="136"/>
      <c r="H15" s="134"/>
    </row>
    <row r="16" spans="2:8" x14ac:dyDescent="0.2">
      <c r="B16" s="65" t="s">
        <v>71</v>
      </c>
      <c r="C16" s="66" t="s">
        <v>0</v>
      </c>
      <c r="D16" s="115">
        <v>3</v>
      </c>
      <c r="E16" s="132">
        <v>0</v>
      </c>
      <c r="F16" s="134">
        <f t="shared" si="0"/>
        <v>0</v>
      </c>
      <c r="G16" s="136"/>
      <c r="H16" s="134"/>
    </row>
    <row r="17" spans="2:8" x14ac:dyDescent="0.2">
      <c r="B17" s="65" t="s">
        <v>12</v>
      </c>
      <c r="C17" s="66" t="s">
        <v>3</v>
      </c>
      <c r="D17" s="115">
        <v>8</v>
      </c>
      <c r="E17" s="132">
        <v>0</v>
      </c>
      <c r="F17" s="134">
        <f t="shared" si="0"/>
        <v>0</v>
      </c>
      <c r="G17" s="132">
        <v>0</v>
      </c>
      <c r="H17" s="134">
        <f t="shared" si="1"/>
        <v>0</v>
      </c>
    </row>
    <row r="18" spans="2:8" x14ac:dyDescent="0.2">
      <c r="B18" s="65" t="s">
        <v>59</v>
      </c>
      <c r="C18" s="66" t="s">
        <v>0</v>
      </c>
      <c r="D18" s="115">
        <v>3</v>
      </c>
      <c r="E18" s="135"/>
      <c r="F18" s="134"/>
      <c r="G18" s="132">
        <v>0</v>
      </c>
      <c r="H18" s="134">
        <f t="shared" si="1"/>
        <v>0</v>
      </c>
    </row>
    <row r="19" spans="2:8" ht="13.5" thickBot="1" x14ac:dyDescent="0.25">
      <c r="B19" s="65" t="s">
        <v>45</v>
      </c>
      <c r="C19" s="66" t="s">
        <v>0</v>
      </c>
      <c r="D19" s="115">
        <v>1</v>
      </c>
      <c r="E19" s="132">
        <v>0</v>
      </c>
      <c r="F19" s="134">
        <f t="shared" si="0"/>
        <v>0</v>
      </c>
      <c r="G19" s="136"/>
      <c r="H19" s="134"/>
    </row>
    <row r="20" spans="2:8" ht="13.5" thickBot="1" x14ac:dyDescent="0.25">
      <c r="B20" s="59" t="s">
        <v>81</v>
      </c>
      <c r="C20" s="60"/>
      <c r="D20" s="61"/>
      <c r="E20" s="129"/>
      <c r="F20" s="129"/>
      <c r="G20" s="129"/>
      <c r="H20" s="128"/>
    </row>
    <row r="21" spans="2:8" x14ac:dyDescent="0.2">
      <c r="B21" s="65" t="s">
        <v>79</v>
      </c>
      <c r="C21" s="66" t="s">
        <v>0</v>
      </c>
      <c r="D21" s="115">
        <v>1</v>
      </c>
      <c r="E21" s="132">
        <v>0</v>
      </c>
      <c r="F21" s="134">
        <f>D21*E21</f>
        <v>0</v>
      </c>
      <c r="G21" s="132">
        <v>0</v>
      </c>
      <c r="H21" s="134">
        <f>D21*G21</f>
        <v>0</v>
      </c>
    </row>
    <row r="22" spans="2:8" x14ac:dyDescent="0.2">
      <c r="B22" s="65" t="s">
        <v>80</v>
      </c>
      <c r="C22" s="66" t="s">
        <v>0</v>
      </c>
      <c r="D22" s="115">
        <v>1</v>
      </c>
      <c r="E22" s="132">
        <v>0</v>
      </c>
      <c r="F22" s="134">
        <f>D22*E22</f>
        <v>0</v>
      </c>
      <c r="G22" s="132">
        <v>0</v>
      </c>
      <c r="H22" s="134">
        <f>D22*G22</f>
        <v>0</v>
      </c>
    </row>
    <row r="23" spans="2:8" ht="13.5" thickBot="1" x14ac:dyDescent="0.25">
      <c r="B23" s="65" t="s">
        <v>53</v>
      </c>
      <c r="C23" s="66" t="s">
        <v>0</v>
      </c>
      <c r="D23" s="115">
        <v>1</v>
      </c>
      <c r="E23" s="132">
        <v>0</v>
      </c>
      <c r="F23" s="134">
        <f>D23*E23</f>
        <v>0</v>
      </c>
      <c r="G23" s="132">
        <v>0</v>
      </c>
      <c r="H23" s="134">
        <f>D23*G23</f>
        <v>0</v>
      </c>
    </row>
    <row r="24" spans="2:8" ht="13.5" thickBot="1" x14ac:dyDescent="0.25">
      <c r="B24" s="59" t="s">
        <v>72</v>
      </c>
      <c r="C24" s="60"/>
      <c r="D24" s="61"/>
      <c r="E24" s="129"/>
      <c r="F24" s="129"/>
      <c r="G24" s="129"/>
      <c r="H24" s="128"/>
    </row>
    <row r="25" spans="2:8" ht="13.5" thickBot="1" x14ac:dyDescent="0.25">
      <c r="B25" s="65" t="s">
        <v>49</v>
      </c>
      <c r="C25" s="66" t="s">
        <v>1</v>
      </c>
      <c r="D25" s="115">
        <v>1</v>
      </c>
      <c r="E25" s="134">
        <f>SUM(H7:H23)</f>
        <v>0</v>
      </c>
      <c r="F25" s="134">
        <f>E25*0.01</f>
        <v>0</v>
      </c>
      <c r="G25" s="131"/>
      <c r="H25" s="134"/>
    </row>
    <row r="26" spans="2:8" x14ac:dyDescent="0.2">
      <c r="B26" s="72" t="s">
        <v>18</v>
      </c>
      <c r="C26" s="73"/>
      <c r="D26" s="111" t="s">
        <v>5</v>
      </c>
      <c r="E26" s="137"/>
      <c r="F26" s="74"/>
      <c r="G26" s="74"/>
      <c r="H26" s="74"/>
    </row>
    <row r="27" spans="2:8" x14ac:dyDescent="0.2">
      <c r="B27" s="112" t="s">
        <v>6</v>
      </c>
      <c r="C27" s="63"/>
      <c r="D27" s="113"/>
      <c r="E27" s="100"/>
      <c r="F27" s="86">
        <f>SUM(F7:F25)</f>
        <v>0</v>
      </c>
      <c r="G27" s="87"/>
      <c r="H27" s="120">
        <f>SUM(H7:H25)</f>
        <v>0</v>
      </c>
    </row>
    <row r="28" spans="2:8" ht="14.25" thickBot="1" x14ac:dyDescent="0.3">
      <c r="B28" s="114" t="s">
        <v>7</v>
      </c>
      <c r="C28" s="66"/>
      <c r="D28" s="115"/>
      <c r="E28" s="101"/>
      <c r="F28" s="94">
        <f>F27+H27</f>
        <v>0</v>
      </c>
      <c r="G28" s="89"/>
      <c r="H28" s="122"/>
    </row>
    <row r="29" spans="2:8" x14ac:dyDescent="0.2">
      <c r="B29" s="116" t="s">
        <v>23</v>
      </c>
      <c r="C29" s="66" t="s">
        <v>1</v>
      </c>
      <c r="D29" s="115">
        <v>21</v>
      </c>
      <c r="E29" s="101">
        <f>F28</f>
        <v>0</v>
      </c>
      <c r="F29" s="88">
        <f>D29*F28*0.01</f>
        <v>0</v>
      </c>
      <c r="G29" s="89"/>
      <c r="H29" s="122"/>
    </row>
    <row r="30" spans="2:8" ht="14.25" thickBot="1" x14ac:dyDescent="0.3">
      <c r="B30" s="133" t="s">
        <v>8</v>
      </c>
      <c r="C30" s="118"/>
      <c r="D30" s="119"/>
      <c r="E30" s="138"/>
      <c r="F30" s="123">
        <f>F28+F29</f>
        <v>0</v>
      </c>
      <c r="G30" s="124"/>
      <c r="H30" s="125"/>
    </row>
    <row r="31" spans="2:8" x14ac:dyDescent="0.2">
      <c r="F31" s="45"/>
      <c r="G31" s="45"/>
      <c r="H31" s="45"/>
    </row>
    <row r="32" spans="2:8" x14ac:dyDescent="0.2">
      <c r="F32" s="45"/>
      <c r="G32" s="45"/>
      <c r="H32" s="45"/>
    </row>
    <row r="35" spans="9:9" x14ac:dyDescent="0.2">
      <c r="I35" s="52"/>
    </row>
    <row r="36" spans="9:9" x14ac:dyDescent="0.2">
      <c r="I36" s="52"/>
    </row>
  </sheetData>
  <sheetProtection algorithmName="SHA-512" hashValue="XdkkT2dxPovChXP8s1UlTH8IY6vO61MjmZq1s5Tg13dIEePy59tRB6Q/Sa0mHhDU3UHOXNPx5AsYaBDEXBVZ/A==" saltValue="aDQWJ9FqNpINBvon6umg2g==" spinCount="100000" sheet="1" objects="1" scenarios="1"/>
  <pageMargins left="0.59055118110236227" right="0.39370078740157483" top="0.59055118110236227" bottom="0.59055118110236227" header="0.51181102362204722" footer="0.51181102362204722"/>
  <pageSetup paperSize="9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6E41-5FE2-4E88-A116-8303B1E93592}">
  <sheetPr>
    <pageSetUpPr fitToPage="1"/>
  </sheetPr>
  <dimension ref="B1:I44"/>
  <sheetViews>
    <sheetView topLeftCell="A14" zoomScale="115" zoomScaleNormal="115" workbookViewId="0">
      <selection activeCell="D13" sqref="D13"/>
    </sheetView>
  </sheetViews>
  <sheetFormatPr defaultRowHeight="12.75" x14ac:dyDescent="0.2"/>
  <cols>
    <col min="1" max="1" width="3.140625" style="43" customWidth="1"/>
    <col min="2" max="2" width="63" style="43" customWidth="1"/>
    <col min="3" max="3" width="7.7109375" style="44" customWidth="1"/>
    <col min="4" max="4" width="9.7109375" style="43" customWidth="1"/>
    <col min="5" max="5" width="13.7109375" style="45" customWidth="1"/>
    <col min="6" max="8" width="13.7109375" style="43" customWidth="1"/>
    <col min="9" max="9" width="11.28515625" style="43" customWidth="1"/>
    <col min="10" max="16384" width="9.140625" style="43"/>
  </cols>
  <sheetData>
    <row r="1" spans="2:8" ht="3.75" customHeight="1" x14ac:dyDescent="0.2"/>
    <row r="2" spans="2:8" ht="8.25" customHeight="1" x14ac:dyDescent="0.25">
      <c r="B2" s="46"/>
      <c r="E2" s="97"/>
      <c r="G2" s="55"/>
    </row>
    <row r="3" spans="2:8" x14ac:dyDescent="0.2">
      <c r="B3" s="53" t="s">
        <v>134</v>
      </c>
      <c r="C3" s="54"/>
      <c r="D3" s="55"/>
      <c r="E3" s="97"/>
      <c r="F3" s="55"/>
      <c r="G3" s="55"/>
      <c r="H3" s="55"/>
    </row>
    <row r="4" spans="2:8" ht="6.75" customHeight="1" thickBot="1" x14ac:dyDescent="0.25">
      <c r="B4" s="55"/>
      <c r="C4" s="54"/>
      <c r="D4" s="55"/>
      <c r="E4" s="97"/>
      <c r="F4" s="55"/>
      <c r="G4" s="55"/>
      <c r="H4" s="55"/>
    </row>
    <row r="5" spans="2:8" ht="13.5" thickBot="1" x14ac:dyDescent="0.25">
      <c r="B5" s="56" t="s">
        <v>19</v>
      </c>
      <c r="C5" s="57" t="s">
        <v>24</v>
      </c>
      <c r="D5" s="58" t="s">
        <v>20</v>
      </c>
      <c r="E5" s="98" t="s">
        <v>13</v>
      </c>
      <c r="F5" s="57" t="s">
        <v>21</v>
      </c>
      <c r="G5" s="58" t="s">
        <v>34</v>
      </c>
      <c r="H5" s="83" t="s">
        <v>22</v>
      </c>
    </row>
    <row r="6" spans="2:8" ht="13.5" thickBot="1" x14ac:dyDescent="0.25">
      <c r="B6" s="59" t="s">
        <v>195</v>
      </c>
      <c r="C6" s="60"/>
      <c r="D6" s="61"/>
      <c r="E6" s="84"/>
      <c r="F6" s="84"/>
      <c r="G6" s="84"/>
      <c r="H6" s="85"/>
    </row>
    <row r="7" spans="2:8" x14ac:dyDescent="0.2">
      <c r="B7" s="141" t="s">
        <v>152</v>
      </c>
      <c r="C7" s="142" t="s">
        <v>0</v>
      </c>
      <c r="D7" s="143">
        <v>1</v>
      </c>
      <c r="E7" s="132">
        <v>0</v>
      </c>
      <c r="F7" s="159">
        <f t="shared" ref="F7:F34" si="0">D7*E7</f>
        <v>0</v>
      </c>
      <c r="G7" s="159"/>
      <c r="H7" s="162"/>
    </row>
    <row r="8" spans="2:8" x14ac:dyDescent="0.2">
      <c r="B8" s="144" t="s">
        <v>177</v>
      </c>
      <c r="C8" s="63" t="s">
        <v>11</v>
      </c>
      <c r="D8" s="145">
        <v>1</v>
      </c>
      <c r="E8" s="132">
        <v>0</v>
      </c>
      <c r="F8" s="134">
        <f t="shared" si="0"/>
        <v>0</v>
      </c>
      <c r="G8" s="165"/>
      <c r="H8" s="163"/>
    </row>
    <row r="9" spans="2:8" s="104" customFormat="1" x14ac:dyDescent="0.2">
      <c r="B9" s="146" t="s">
        <v>178</v>
      </c>
      <c r="C9" s="63" t="s">
        <v>11</v>
      </c>
      <c r="D9" s="145">
        <v>1</v>
      </c>
      <c r="E9" s="132">
        <v>0</v>
      </c>
      <c r="F9" s="134">
        <f t="shared" si="0"/>
        <v>0</v>
      </c>
      <c r="G9" s="165"/>
      <c r="H9" s="163"/>
    </row>
    <row r="10" spans="2:8" s="104" customFormat="1" x14ac:dyDescent="0.2">
      <c r="B10" s="147" t="s">
        <v>197</v>
      </c>
      <c r="C10" s="66" t="s">
        <v>0</v>
      </c>
      <c r="D10" s="145">
        <v>1</v>
      </c>
      <c r="E10" s="132">
        <v>0</v>
      </c>
      <c r="F10" s="134">
        <f t="shared" si="0"/>
        <v>0</v>
      </c>
      <c r="G10" s="134"/>
      <c r="H10" s="164"/>
    </row>
    <row r="11" spans="2:8" s="104" customFormat="1" x14ac:dyDescent="0.2">
      <c r="B11" s="147" t="s">
        <v>199</v>
      </c>
      <c r="C11" s="66" t="s">
        <v>0</v>
      </c>
      <c r="D11" s="145">
        <v>1</v>
      </c>
      <c r="E11" s="132">
        <v>0</v>
      </c>
      <c r="F11" s="134">
        <f t="shared" si="0"/>
        <v>0</v>
      </c>
      <c r="G11" s="134"/>
      <c r="H11" s="164"/>
    </row>
    <row r="12" spans="2:8" ht="13.5" thickBot="1" x14ac:dyDescent="0.25">
      <c r="B12" s="147" t="s">
        <v>213</v>
      </c>
      <c r="C12" s="66" t="s">
        <v>0</v>
      </c>
      <c r="D12" s="145">
        <v>1</v>
      </c>
      <c r="E12" s="132">
        <v>0</v>
      </c>
      <c r="F12" s="134">
        <f t="shared" si="0"/>
        <v>0</v>
      </c>
      <c r="G12" s="132">
        <v>0</v>
      </c>
      <c r="H12" s="164">
        <f>D12*G12</f>
        <v>0</v>
      </c>
    </row>
    <row r="13" spans="2:8" ht="13.5" thickBot="1" x14ac:dyDescent="0.25">
      <c r="B13" s="59" t="s">
        <v>196</v>
      </c>
      <c r="C13" s="60"/>
      <c r="D13" s="61"/>
      <c r="E13" s="129"/>
      <c r="F13" s="129"/>
      <c r="G13" s="129"/>
      <c r="H13" s="128"/>
    </row>
    <row r="14" spans="2:8" x14ac:dyDescent="0.2">
      <c r="B14" s="67" t="s">
        <v>215</v>
      </c>
      <c r="C14" s="63" t="s">
        <v>0</v>
      </c>
      <c r="D14" s="148">
        <v>4</v>
      </c>
      <c r="E14" s="132">
        <v>0</v>
      </c>
      <c r="F14" s="126">
        <f t="shared" si="0"/>
        <v>0</v>
      </c>
      <c r="G14" s="165"/>
      <c r="H14" s="165"/>
    </row>
    <row r="15" spans="2:8" x14ac:dyDescent="0.2">
      <c r="B15" s="67" t="s">
        <v>189</v>
      </c>
      <c r="C15" s="63" t="s">
        <v>3</v>
      </c>
      <c r="D15" s="148">
        <v>40</v>
      </c>
      <c r="E15" s="132">
        <v>0</v>
      </c>
      <c r="F15" s="126">
        <f t="shared" si="0"/>
        <v>0</v>
      </c>
      <c r="G15" s="165"/>
      <c r="H15" s="165"/>
    </row>
    <row r="16" spans="2:8" x14ac:dyDescent="0.2">
      <c r="B16" s="71" t="s">
        <v>179</v>
      </c>
      <c r="C16" s="66" t="s">
        <v>11</v>
      </c>
      <c r="D16" s="145">
        <f>-D17+4.6*7.1*1.5+7*1.5*3/2</f>
        <v>59.739999999999995</v>
      </c>
      <c r="E16" s="132">
        <v>0</v>
      </c>
      <c r="F16" s="134">
        <f t="shared" si="0"/>
        <v>0</v>
      </c>
      <c r="G16" s="134"/>
      <c r="H16" s="134"/>
    </row>
    <row r="17" spans="2:8" x14ac:dyDescent="0.2">
      <c r="B17" s="62" t="s">
        <v>180</v>
      </c>
      <c r="C17" s="63" t="s">
        <v>11</v>
      </c>
      <c r="D17" s="145">
        <v>5</v>
      </c>
      <c r="E17" s="132">
        <v>0</v>
      </c>
      <c r="F17" s="134">
        <f t="shared" si="0"/>
        <v>0</v>
      </c>
      <c r="G17" s="165"/>
      <c r="H17" s="165"/>
    </row>
    <row r="18" spans="2:8" x14ac:dyDescent="0.2">
      <c r="B18" s="71" t="s">
        <v>181</v>
      </c>
      <c r="C18" s="66" t="s">
        <v>11</v>
      </c>
      <c r="D18" s="145">
        <f>D20-5</f>
        <v>28.75</v>
      </c>
      <c r="E18" s="132">
        <v>0</v>
      </c>
      <c r="F18" s="134">
        <f t="shared" si="0"/>
        <v>0</v>
      </c>
      <c r="G18" s="134"/>
      <c r="H18" s="134"/>
    </row>
    <row r="19" spans="2:8" x14ac:dyDescent="0.2">
      <c r="B19" s="146" t="s">
        <v>178</v>
      </c>
      <c r="C19" s="149" t="s">
        <v>11</v>
      </c>
      <c r="D19" s="150">
        <f>D17</f>
        <v>5</v>
      </c>
      <c r="E19" s="132">
        <v>0</v>
      </c>
      <c r="F19" s="160">
        <f t="shared" si="0"/>
        <v>0</v>
      </c>
      <c r="G19" s="169"/>
      <c r="H19" s="166"/>
    </row>
    <row r="20" spans="2:8" x14ac:dyDescent="0.2">
      <c r="B20" s="71" t="s">
        <v>28</v>
      </c>
      <c r="C20" s="66" t="s">
        <v>11</v>
      </c>
      <c r="D20" s="145">
        <f>6*3*1+7*1.5*3/2</f>
        <v>33.75</v>
      </c>
      <c r="E20" s="132">
        <v>0</v>
      </c>
      <c r="F20" s="134">
        <f t="shared" si="0"/>
        <v>0</v>
      </c>
      <c r="G20" s="134"/>
      <c r="H20" s="134"/>
    </row>
    <row r="21" spans="2:8" x14ac:dyDescent="0.2">
      <c r="B21" s="71" t="s">
        <v>193</v>
      </c>
      <c r="C21" s="66" t="s">
        <v>0</v>
      </c>
      <c r="D21" s="145">
        <v>8</v>
      </c>
      <c r="E21" s="132">
        <v>0</v>
      </c>
      <c r="F21" s="134">
        <f t="shared" si="0"/>
        <v>0</v>
      </c>
      <c r="G21" s="134"/>
      <c r="H21" s="134"/>
    </row>
    <row r="22" spans="2:8" s="51" customFormat="1" ht="13.5" customHeight="1" x14ac:dyDescent="0.2">
      <c r="B22" s="68" t="s">
        <v>135</v>
      </c>
      <c r="C22" s="69" t="s">
        <v>0</v>
      </c>
      <c r="D22" s="151">
        <v>1</v>
      </c>
      <c r="E22" s="132">
        <v>0</v>
      </c>
      <c r="F22" s="161">
        <f t="shared" si="0"/>
        <v>0</v>
      </c>
      <c r="G22" s="132">
        <v>0</v>
      </c>
      <c r="H22" s="164">
        <f>D22*G22</f>
        <v>0</v>
      </c>
    </row>
    <row r="23" spans="2:8" x14ac:dyDescent="0.2">
      <c r="B23" s="71" t="s">
        <v>137</v>
      </c>
      <c r="C23" s="66" t="s">
        <v>0</v>
      </c>
      <c r="D23" s="145">
        <v>1</v>
      </c>
      <c r="E23" s="132">
        <v>0</v>
      </c>
      <c r="F23" s="134">
        <f t="shared" si="0"/>
        <v>0</v>
      </c>
      <c r="G23" s="134"/>
      <c r="H23" s="134"/>
    </row>
    <row r="24" spans="2:8" s="104" customFormat="1" x14ac:dyDescent="0.2">
      <c r="B24" s="71" t="s">
        <v>138</v>
      </c>
      <c r="C24" s="66" t="s">
        <v>0</v>
      </c>
      <c r="D24" s="145">
        <v>1</v>
      </c>
      <c r="E24" s="132">
        <v>0</v>
      </c>
      <c r="F24" s="134">
        <f t="shared" si="0"/>
        <v>0</v>
      </c>
      <c r="G24" s="134"/>
      <c r="H24" s="134"/>
    </row>
    <row r="25" spans="2:8" x14ac:dyDescent="0.2">
      <c r="B25" s="71" t="s">
        <v>102</v>
      </c>
      <c r="C25" s="66" t="s">
        <v>29</v>
      </c>
      <c r="D25" s="145">
        <f>(D20+D8)*1.7</f>
        <v>59.074999999999996</v>
      </c>
      <c r="E25" s="132">
        <v>0</v>
      </c>
      <c r="F25" s="134">
        <f t="shared" si="0"/>
        <v>0</v>
      </c>
      <c r="G25" s="134"/>
      <c r="H25" s="134"/>
    </row>
    <row r="26" spans="2:8" x14ac:dyDescent="0.2">
      <c r="B26" s="146" t="s">
        <v>165</v>
      </c>
      <c r="C26" s="149" t="s">
        <v>29</v>
      </c>
      <c r="D26" s="145">
        <f>D25</f>
        <v>59.074999999999996</v>
      </c>
      <c r="E26" s="132">
        <v>0</v>
      </c>
      <c r="F26" s="134">
        <f t="shared" si="0"/>
        <v>0</v>
      </c>
      <c r="G26" s="134"/>
      <c r="H26" s="134"/>
    </row>
    <row r="27" spans="2:8" x14ac:dyDescent="0.2">
      <c r="B27" s="71" t="s">
        <v>194</v>
      </c>
      <c r="C27" s="66" t="s">
        <v>25</v>
      </c>
      <c r="D27" s="145">
        <f>2*8*15</f>
        <v>240</v>
      </c>
      <c r="E27" s="132">
        <v>0</v>
      </c>
      <c r="F27" s="134">
        <f t="shared" si="0"/>
        <v>0</v>
      </c>
      <c r="G27" s="134"/>
      <c r="H27" s="134"/>
    </row>
    <row r="28" spans="2:8" ht="15" customHeight="1" x14ac:dyDescent="0.2">
      <c r="B28" s="71" t="s">
        <v>114</v>
      </c>
      <c r="C28" s="66" t="s">
        <v>29</v>
      </c>
      <c r="D28" s="145">
        <f>D25</f>
        <v>59.074999999999996</v>
      </c>
      <c r="E28" s="132">
        <v>0</v>
      </c>
      <c r="F28" s="134">
        <f>D28*E28</f>
        <v>0</v>
      </c>
      <c r="G28" s="134"/>
      <c r="H28" s="134"/>
    </row>
    <row r="29" spans="2:8" ht="15" customHeight="1" x14ac:dyDescent="0.2">
      <c r="B29" s="146" t="s">
        <v>63</v>
      </c>
      <c r="C29" s="149" t="s">
        <v>4</v>
      </c>
      <c r="D29" s="152">
        <v>30</v>
      </c>
      <c r="E29" s="139">
        <v>0</v>
      </c>
      <c r="F29" s="134">
        <f>D29*E29</f>
        <v>0</v>
      </c>
      <c r="G29" s="134"/>
      <c r="H29" s="134"/>
    </row>
    <row r="30" spans="2:8" ht="15" customHeight="1" thickBot="1" x14ac:dyDescent="0.25">
      <c r="B30" s="71" t="s">
        <v>216</v>
      </c>
      <c r="C30" s="66" t="s">
        <v>4</v>
      </c>
      <c r="D30" s="145">
        <v>30</v>
      </c>
      <c r="E30" s="132">
        <v>0</v>
      </c>
      <c r="F30" s="161">
        <f>D30*E30</f>
        <v>0</v>
      </c>
      <c r="G30" s="132">
        <v>0</v>
      </c>
      <c r="H30" s="164">
        <f>D30*G30</f>
        <v>0</v>
      </c>
    </row>
    <row r="31" spans="2:8" ht="13.5" thickBot="1" x14ac:dyDescent="0.25">
      <c r="B31" s="59" t="s">
        <v>141</v>
      </c>
      <c r="C31" s="60"/>
      <c r="D31" s="61"/>
      <c r="E31" s="129"/>
      <c r="F31" s="129"/>
      <c r="G31" s="129"/>
      <c r="H31" s="128"/>
    </row>
    <row r="32" spans="2:8" s="51" customFormat="1" ht="39" thickBot="1" x14ac:dyDescent="0.25">
      <c r="B32" s="153" t="s">
        <v>153</v>
      </c>
      <c r="C32" s="154" t="s">
        <v>4</v>
      </c>
      <c r="D32" s="155">
        <f>3.3*7</f>
        <v>23.099999999999998</v>
      </c>
      <c r="E32" s="140">
        <v>0</v>
      </c>
      <c r="F32" s="127">
        <f t="shared" si="0"/>
        <v>0</v>
      </c>
      <c r="G32" s="140">
        <v>0</v>
      </c>
      <c r="H32" s="167">
        <f>D32*G32</f>
        <v>0</v>
      </c>
    </row>
    <row r="33" spans="2:9" ht="13.5" thickBot="1" x14ac:dyDescent="0.25">
      <c r="B33" s="59" t="s">
        <v>182</v>
      </c>
      <c r="C33" s="60"/>
      <c r="D33" s="61"/>
      <c r="E33" s="129"/>
      <c r="F33" s="129"/>
      <c r="G33" s="129"/>
      <c r="H33" s="128"/>
    </row>
    <row r="34" spans="2:9" ht="13.5" thickBot="1" x14ac:dyDescent="0.25">
      <c r="B34" s="71" t="s">
        <v>140</v>
      </c>
      <c r="C34" s="66" t="s">
        <v>26</v>
      </c>
      <c r="D34" s="145">
        <v>1</v>
      </c>
      <c r="E34" s="132">
        <v>0</v>
      </c>
      <c r="F34" s="134">
        <f t="shared" si="0"/>
        <v>0</v>
      </c>
      <c r="G34" s="132">
        <v>0</v>
      </c>
      <c r="H34" s="134">
        <f>D34*G34</f>
        <v>0</v>
      </c>
    </row>
    <row r="35" spans="2:9" ht="13.5" thickBot="1" x14ac:dyDescent="0.25">
      <c r="B35" s="59" t="s">
        <v>72</v>
      </c>
      <c r="C35" s="60"/>
      <c r="D35" s="61"/>
      <c r="E35" s="84"/>
      <c r="F35" s="84"/>
      <c r="G35" s="84"/>
      <c r="H35" s="85"/>
    </row>
    <row r="36" spans="2:9" ht="13.5" thickBot="1" x14ac:dyDescent="0.25">
      <c r="B36" s="65" t="s">
        <v>49</v>
      </c>
      <c r="C36" s="66" t="s">
        <v>1</v>
      </c>
      <c r="D36" s="156">
        <v>1</v>
      </c>
      <c r="E36" s="88">
        <f>SUM(F7:F34)+SUM(H7:H35)</f>
        <v>0</v>
      </c>
      <c r="F36" s="88">
        <f>E36*D36*0.01</f>
        <v>0</v>
      </c>
      <c r="G36" s="89"/>
      <c r="H36" s="88"/>
    </row>
    <row r="37" spans="2:9" x14ac:dyDescent="0.2">
      <c r="B37" s="72" t="s">
        <v>18</v>
      </c>
      <c r="C37" s="73"/>
      <c r="D37" s="157" t="s">
        <v>5</v>
      </c>
      <c r="E37" s="168"/>
      <c r="F37" s="157"/>
      <c r="G37" s="157"/>
      <c r="H37" s="157"/>
    </row>
    <row r="38" spans="2:9" x14ac:dyDescent="0.2">
      <c r="B38" s="112" t="s">
        <v>6</v>
      </c>
      <c r="C38" s="63"/>
      <c r="D38" s="158"/>
      <c r="E38" s="100"/>
      <c r="F38" s="86">
        <f>SUM(F7:F36)</f>
        <v>0</v>
      </c>
      <c r="G38" s="87"/>
      <c r="H38" s="120">
        <f>SUM(H7:H36)</f>
        <v>0</v>
      </c>
      <c r="I38" s="52"/>
    </row>
    <row r="39" spans="2:9" ht="14.25" thickBot="1" x14ac:dyDescent="0.3">
      <c r="B39" s="114" t="s">
        <v>7</v>
      </c>
      <c r="C39" s="66"/>
      <c r="D39" s="156"/>
      <c r="E39" s="101"/>
      <c r="F39" s="94">
        <f>F38+H38</f>
        <v>0</v>
      </c>
      <c r="G39" s="89"/>
      <c r="H39" s="122"/>
      <c r="I39" s="52"/>
    </row>
    <row r="40" spans="2:9" x14ac:dyDescent="0.2">
      <c r="B40" s="116" t="s">
        <v>23</v>
      </c>
      <c r="C40" s="66" t="s">
        <v>1</v>
      </c>
      <c r="D40" s="156">
        <v>21</v>
      </c>
      <c r="E40" s="101">
        <f>F39</f>
        <v>0</v>
      </c>
      <c r="F40" s="88">
        <f>D40*F39*0.01</f>
        <v>0</v>
      </c>
      <c r="G40" s="89"/>
      <c r="H40" s="122"/>
    </row>
    <row r="41" spans="2:9" ht="14.25" thickBot="1" x14ac:dyDescent="0.3">
      <c r="B41" s="133" t="s">
        <v>8</v>
      </c>
      <c r="C41" s="118"/>
      <c r="D41" s="119"/>
      <c r="E41" s="138"/>
      <c r="F41" s="123">
        <f>F39+F40</f>
        <v>0</v>
      </c>
      <c r="G41" s="124"/>
      <c r="H41" s="125"/>
    </row>
    <row r="42" spans="2:9" x14ac:dyDescent="0.2">
      <c r="F42" s="55"/>
      <c r="G42" s="55"/>
      <c r="H42" s="55"/>
    </row>
    <row r="43" spans="2:9" x14ac:dyDescent="0.2">
      <c r="H43" s="55"/>
    </row>
    <row r="44" spans="2:9" x14ac:dyDescent="0.2">
      <c r="H44" s="55"/>
    </row>
  </sheetData>
  <sheetProtection algorithmName="SHA-512" hashValue="QTUzDG71ikRWvnr7sOIeuvsT7W4ZAsJbq+kJmhcaSiiHII1x6pSW6bMio04Rb8r1DfHiXkrYws4pnMHeeZhB2Q==" saltValue="y+AF8RxmjyGN4eBTopppLQ==" spinCount="100000" sheet="1" objects="1" scenarios="1"/>
  <pageMargins left="0.59055118110236227" right="0.39370078740157483" top="0.59055118110236227" bottom="0.59055118110236227" header="0.51181102362204722" footer="0.51181102362204722"/>
  <pageSetup paperSize="9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FB63-7E01-46AF-9C9E-091FC3D46DD0}">
  <sheetPr>
    <pageSetUpPr fitToPage="1"/>
  </sheetPr>
  <dimension ref="B1:H71"/>
  <sheetViews>
    <sheetView zoomScaleNormal="100" workbookViewId="0">
      <selection activeCell="L25" sqref="L25"/>
    </sheetView>
  </sheetViews>
  <sheetFormatPr defaultRowHeight="12.75" x14ac:dyDescent="0.2"/>
  <cols>
    <col min="1" max="1" width="3.140625" style="43" customWidth="1"/>
    <col min="2" max="2" width="56" style="43" customWidth="1"/>
    <col min="3" max="3" width="7.7109375" style="44" customWidth="1"/>
    <col min="4" max="4" width="9.7109375" style="170" customWidth="1"/>
    <col min="5" max="5" width="13.7109375" style="45" customWidth="1"/>
    <col min="6" max="8" width="13.7109375" style="43" customWidth="1"/>
    <col min="9" max="9" width="11.28515625" style="43" customWidth="1"/>
    <col min="10" max="16384" width="9.140625" style="43"/>
  </cols>
  <sheetData>
    <row r="1" spans="2:8" ht="3.75" customHeight="1" x14ac:dyDescent="0.2"/>
    <row r="2" spans="2:8" ht="8.25" customHeight="1" x14ac:dyDescent="0.25">
      <c r="B2" s="46"/>
      <c r="E2" s="97"/>
    </row>
    <row r="3" spans="2:8" x14ac:dyDescent="0.2">
      <c r="B3" s="53" t="s">
        <v>38</v>
      </c>
      <c r="C3" s="54"/>
      <c r="D3" s="172"/>
      <c r="E3" s="97"/>
      <c r="F3" s="55"/>
      <c r="G3" s="55"/>
      <c r="H3" s="55"/>
    </row>
    <row r="4" spans="2:8" ht="6.75" customHeight="1" thickBot="1" x14ac:dyDescent="0.25">
      <c r="B4" s="55"/>
      <c r="C4" s="54"/>
      <c r="D4" s="172"/>
      <c r="E4" s="97"/>
      <c r="F4" s="55"/>
      <c r="G4" s="55"/>
      <c r="H4" s="55"/>
    </row>
    <row r="5" spans="2:8" ht="13.5" thickBot="1" x14ac:dyDescent="0.25">
      <c r="B5" s="56" t="s">
        <v>19</v>
      </c>
      <c r="C5" s="57" t="s">
        <v>24</v>
      </c>
      <c r="D5" s="173" t="s">
        <v>20</v>
      </c>
      <c r="E5" s="98" t="s">
        <v>13</v>
      </c>
      <c r="F5" s="57" t="s">
        <v>21</v>
      </c>
      <c r="G5" s="58" t="s">
        <v>34</v>
      </c>
      <c r="H5" s="83" t="s">
        <v>22</v>
      </c>
    </row>
    <row r="6" spans="2:8" ht="13.5" thickBot="1" x14ac:dyDescent="0.25">
      <c r="B6" s="59" t="s">
        <v>203</v>
      </c>
      <c r="C6" s="60"/>
      <c r="D6" s="61"/>
      <c r="E6" s="84"/>
      <c r="F6" s="84"/>
      <c r="G6" s="84"/>
      <c r="H6" s="85"/>
    </row>
    <row r="7" spans="2:8" ht="25.5" x14ac:dyDescent="0.2">
      <c r="B7" s="108" t="s">
        <v>58</v>
      </c>
      <c r="C7" s="174" t="s">
        <v>0</v>
      </c>
      <c r="D7" s="175">
        <v>3</v>
      </c>
      <c r="E7" s="139">
        <v>0</v>
      </c>
      <c r="F7" s="179">
        <f>D7*E7</f>
        <v>0</v>
      </c>
      <c r="G7" s="179"/>
      <c r="H7" s="179"/>
    </row>
    <row r="8" spans="2:8" x14ac:dyDescent="0.2">
      <c r="B8" s="109" t="s">
        <v>142</v>
      </c>
      <c r="C8" s="107" t="s">
        <v>3</v>
      </c>
      <c r="D8" s="176">
        <v>12</v>
      </c>
      <c r="E8" s="139">
        <v>0</v>
      </c>
      <c r="F8" s="179">
        <f>D8*E8</f>
        <v>0</v>
      </c>
      <c r="G8" s="139">
        <v>0</v>
      </c>
      <c r="H8" s="179">
        <f t="shared" ref="H8:H25" si="0">D8*G8</f>
        <v>0</v>
      </c>
    </row>
    <row r="9" spans="2:8" x14ac:dyDescent="0.2">
      <c r="B9" s="109" t="s">
        <v>54</v>
      </c>
      <c r="C9" s="107" t="s">
        <v>3</v>
      </c>
      <c r="D9" s="176">
        <v>12</v>
      </c>
      <c r="E9" s="139">
        <v>0</v>
      </c>
      <c r="F9" s="179">
        <f>D9*E9</f>
        <v>0</v>
      </c>
      <c r="G9" s="139">
        <v>0</v>
      </c>
      <c r="H9" s="179">
        <f t="shared" si="0"/>
        <v>0</v>
      </c>
    </row>
    <row r="10" spans="2:8" x14ac:dyDescent="0.2">
      <c r="B10" s="109" t="s">
        <v>82</v>
      </c>
      <c r="C10" s="107" t="s">
        <v>3</v>
      </c>
      <c r="D10" s="176">
        <v>12</v>
      </c>
      <c r="E10" s="139">
        <v>0</v>
      </c>
      <c r="F10" s="179">
        <f>D10*E10</f>
        <v>0</v>
      </c>
      <c r="G10" s="139">
        <v>0</v>
      </c>
      <c r="H10" s="179">
        <f t="shared" si="0"/>
        <v>0</v>
      </c>
    </row>
    <row r="11" spans="2:8" x14ac:dyDescent="0.2">
      <c r="B11" s="71" t="s">
        <v>212</v>
      </c>
      <c r="C11" s="107" t="s">
        <v>3</v>
      </c>
      <c r="D11" s="176">
        <v>58</v>
      </c>
      <c r="E11" s="139">
        <v>0</v>
      </c>
      <c r="F11" s="179">
        <f t="shared" ref="F11:F25" si="1">D11*E11</f>
        <v>0</v>
      </c>
      <c r="G11" s="139">
        <v>0</v>
      </c>
      <c r="H11" s="179">
        <f t="shared" si="0"/>
        <v>0</v>
      </c>
    </row>
    <row r="12" spans="2:8" x14ac:dyDescent="0.2">
      <c r="B12" s="71" t="s">
        <v>208</v>
      </c>
      <c r="C12" s="107" t="s">
        <v>3</v>
      </c>
      <c r="D12" s="176">
        <v>29</v>
      </c>
      <c r="E12" s="139">
        <v>0</v>
      </c>
      <c r="F12" s="179">
        <f t="shared" si="1"/>
        <v>0</v>
      </c>
      <c r="G12" s="139">
        <v>0</v>
      </c>
      <c r="H12" s="179">
        <f t="shared" si="0"/>
        <v>0</v>
      </c>
    </row>
    <row r="13" spans="2:8" x14ac:dyDescent="0.2">
      <c r="B13" s="71" t="s">
        <v>209</v>
      </c>
      <c r="C13" s="107" t="s">
        <v>0</v>
      </c>
      <c r="D13" s="176">
        <v>2</v>
      </c>
      <c r="E13" s="139">
        <v>0</v>
      </c>
      <c r="F13" s="179">
        <f>D13*E13</f>
        <v>0</v>
      </c>
      <c r="G13" s="139">
        <v>0</v>
      </c>
      <c r="H13" s="179">
        <f>D13*G13</f>
        <v>0</v>
      </c>
    </row>
    <row r="14" spans="2:8" x14ac:dyDescent="0.2">
      <c r="B14" s="71" t="s">
        <v>211</v>
      </c>
      <c r="C14" s="107" t="s">
        <v>3</v>
      </c>
      <c r="D14" s="176">
        <f>D12</f>
        <v>29</v>
      </c>
      <c r="E14" s="139">
        <v>0</v>
      </c>
      <c r="F14" s="179">
        <f>D14*E14</f>
        <v>0</v>
      </c>
      <c r="G14" s="165"/>
      <c r="H14" s="179"/>
    </row>
    <row r="15" spans="2:8" x14ac:dyDescent="0.2">
      <c r="B15" s="71" t="s">
        <v>210</v>
      </c>
      <c r="C15" s="107" t="s">
        <v>0</v>
      </c>
      <c r="D15" s="176">
        <v>1</v>
      </c>
      <c r="E15" s="139">
        <v>0</v>
      </c>
      <c r="F15" s="179">
        <f>D15*E15</f>
        <v>0</v>
      </c>
      <c r="G15" s="165"/>
      <c r="H15" s="179"/>
    </row>
    <row r="16" spans="2:8" x14ac:dyDescent="0.2">
      <c r="B16" s="71" t="s">
        <v>83</v>
      </c>
      <c r="C16" s="107" t="s">
        <v>3</v>
      </c>
      <c r="D16" s="176">
        <v>4</v>
      </c>
      <c r="E16" s="139">
        <v>0</v>
      </c>
      <c r="F16" s="179">
        <f t="shared" si="1"/>
        <v>0</v>
      </c>
      <c r="G16" s="165"/>
      <c r="H16" s="179"/>
    </row>
    <row r="17" spans="2:8" x14ac:dyDescent="0.2">
      <c r="B17" s="71" t="s">
        <v>84</v>
      </c>
      <c r="C17" s="107" t="s">
        <v>3</v>
      </c>
      <c r="D17" s="176">
        <v>4</v>
      </c>
      <c r="E17" s="139">
        <v>0</v>
      </c>
      <c r="F17" s="179">
        <f t="shared" si="1"/>
        <v>0</v>
      </c>
      <c r="G17" s="165"/>
      <c r="H17" s="179"/>
    </row>
    <row r="18" spans="2:8" ht="25.5" x14ac:dyDescent="0.2">
      <c r="B18" s="71" t="s">
        <v>64</v>
      </c>
      <c r="C18" s="107" t="s">
        <v>0</v>
      </c>
      <c r="D18" s="176">
        <v>4</v>
      </c>
      <c r="E18" s="139">
        <v>0</v>
      </c>
      <c r="F18" s="179">
        <f t="shared" si="1"/>
        <v>0</v>
      </c>
      <c r="G18" s="139">
        <v>0</v>
      </c>
      <c r="H18" s="179">
        <f t="shared" si="0"/>
        <v>0</v>
      </c>
    </row>
    <row r="19" spans="2:8" ht="25.5" x14ac:dyDescent="0.2">
      <c r="B19" s="71" t="s">
        <v>85</v>
      </c>
      <c r="C19" s="107" t="s">
        <v>0</v>
      </c>
      <c r="D19" s="176">
        <v>2</v>
      </c>
      <c r="E19" s="139">
        <v>0</v>
      </c>
      <c r="F19" s="179">
        <f t="shared" si="1"/>
        <v>0</v>
      </c>
      <c r="G19" s="139">
        <v>0</v>
      </c>
      <c r="H19" s="179">
        <f t="shared" si="0"/>
        <v>0</v>
      </c>
    </row>
    <row r="20" spans="2:8" x14ac:dyDescent="0.2">
      <c r="B20" s="106" t="s">
        <v>65</v>
      </c>
      <c r="C20" s="107" t="s">
        <v>37</v>
      </c>
      <c r="D20" s="176">
        <v>1</v>
      </c>
      <c r="E20" s="139">
        <v>0</v>
      </c>
      <c r="F20" s="179">
        <f t="shared" si="1"/>
        <v>0</v>
      </c>
      <c r="G20" s="165"/>
      <c r="H20" s="179"/>
    </row>
    <row r="21" spans="2:8" x14ac:dyDescent="0.2">
      <c r="B21" s="106" t="s">
        <v>86</v>
      </c>
      <c r="C21" s="107" t="s">
        <v>3</v>
      </c>
      <c r="D21" s="176">
        <f>D11</f>
        <v>58</v>
      </c>
      <c r="E21" s="139">
        <v>0</v>
      </c>
      <c r="F21" s="179">
        <f t="shared" si="1"/>
        <v>0</v>
      </c>
      <c r="G21" s="139">
        <v>0</v>
      </c>
      <c r="H21" s="179">
        <f t="shared" si="0"/>
        <v>0</v>
      </c>
    </row>
    <row r="22" spans="2:8" x14ac:dyDescent="0.2">
      <c r="B22" s="109" t="s">
        <v>56</v>
      </c>
      <c r="C22" s="107" t="s">
        <v>3</v>
      </c>
      <c r="D22" s="176">
        <f>D11</f>
        <v>58</v>
      </c>
      <c r="E22" s="139">
        <v>0</v>
      </c>
      <c r="F22" s="179">
        <f t="shared" si="1"/>
        <v>0</v>
      </c>
      <c r="G22" s="165"/>
      <c r="H22" s="179"/>
    </row>
    <row r="23" spans="2:8" x14ac:dyDescent="0.2">
      <c r="B23" s="71" t="s">
        <v>87</v>
      </c>
      <c r="C23" s="107" t="s">
        <v>0</v>
      </c>
      <c r="D23" s="176">
        <v>4</v>
      </c>
      <c r="E23" s="139">
        <v>0</v>
      </c>
      <c r="F23" s="179">
        <f t="shared" si="1"/>
        <v>0</v>
      </c>
      <c r="G23" s="139">
        <v>0</v>
      </c>
      <c r="H23" s="179">
        <f t="shared" si="0"/>
        <v>0</v>
      </c>
    </row>
    <row r="24" spans="2:8" x14ac:dyDescent="0.2">
      <c r="B24" s="71" t="s">
        <v>204</v>
      </c>
      <c r="C24" s="107" t="s">
        <v>0</v>
      </c>
      <c r="D24" s="176">
        <v>1</v>
      </c>
      <c r="E24" s="139">
        <v>0</v>
      </c>
      <c r="F24" s="179">
        <f t="shared" si="1"/>
        <v>0</v>
      </c>
      <c r="G24" s="139">
        <v>0</v>
      </c>
      <c r="H24" s="179">
        <f t="shared" si="0"/>
        <v>0</v>
      </c>
    </row>
    <row r="25" spans="2:8" ht="13.5" thickBot="1" x14ac:dyDescent="0.25">
      <c r="B25" s="71" t="s">
        <v>155</v>
      </c>
      <c r="C25" s="107" t="s">
        <v>0</v>
      </c>
      <c r="D25" s="176">
        <v>4</v>
      </c>
      <c r="E25" s="139">
        <v>0</v>
      </c>
      <c r="F25" s="179">
        <f t="shared" si="1"/>
        <v>0</v>
      </c>
      <c r="G25" s="139">
        <v>0</v>
      </c>
      <c r="H25" s="179">
        <f t="shared" si="0"/>
        <v>0</v>
      </c>
    </row>
    <row r="26" spans="2:8" ht="13.5" thickBot="1" x14ac:dyDescent="0.25">
      <c r="B26" s="59" t="s">
        <v>202</v>
      </c>
      <c r="C26" s="60"/>
      <c r="D26" s="61"/>
      <c r="E26" s="129"/>
      <c r="F26" s="129"/>
      <c r="G26" s="129"/>
      <c r="H26" s="128"/>
    </row>
    <row r="27" spans="2:8" ht="25.5" x14ac:dyDescent="0.2">
      <c r="B27" s="108" t="s">
        <v>58</v>
      </c>
      <c r="C27" s="174" t="s">
        <v>0</v>
      </c>
      <c r="D27" s="175">
        <v>2</v>
      </c>
      <c r="E27" s="139">
        <v>0</v>
      </c>
      <c r="F27" s="179">
        <f>D27*E27</f>
        <v>0</v>
      </c>
      <c r="G27" s="179"/>
      <c r="H27" s="179"/>
    </row>
    <row r="28" spans="2:8" x14ac:dyDescent="0.2">
      <c r="B28" s="109" t="s">
        <v>88</v>
      </c>
      <c r="C28" s="107" t="s">
        <v>3</v>
      </c>
      <c r="D28" s="176">
        <v>6</v>
      </c>
      <c r="E28" s="139">
        <v>0</v>
      </c>
      <c r="F28" s="179">
        <f>D28*E28</f>
        <v>0</v>
      </c>
      <c r="G28" s="139">
        <v>0</v>
      </c>
      <c r="H28" s="179">
        <f t="shared" ref="H28:H48" si="2">D28*G28</f>
        <v>0</v>
      </c>
    </row>
    <row r="29" spans="2:8" x14ac:dyDescent="0.2">
      <c r="B29" s="109" t="s">
        <v>54</v>
      </c>
      <c r="C29" s="107" t="s">
        <v>3</v>
      </c>
      <c r="D29" s="176">
        <v>6</v>
      </c>
      <c r="E29" s="139">
        <v>0</v>
      </c>
      <c r="F29" s="179">
        <f>D29*E29</f>
        <v>0</v>
      </c>
      <c r="G29" s="139">
        <v>0</v>
      </c>
      <c r="H29" s="179">
        <f t="shared" si="2"/>
        <v>0</v>
      </c>
    </row>
    <row r="30" spans="2:8" x14ac:dyDescent="0.2">
      <c r="B30" s="109" t="s">
        <v>82</v>
      </c>
      <c r="C30" s="107" t="s">
        <v>3</v>
      </c>
      <c r="D30" s="176">
        <v>6</v>
      </c>
      <c r="E30" s="139">
        <v>0</v>
      </c>
      <c r="F30" s="179">
        <f>D30*E30</f>
        <v>0</v>
      </c>
      <c r="G30" s="139">
        <v>0</v>
      </c>
      <c r="H30" s="179">
        <f t="shared" si="2"/>
        <v>0</v>
      </c>
    </row>
    <row r="31" spans="2:8" x14ac:dyDescent="0.2">
      <c r="B31" s="71" t="s">
        <v>212</v>
      </c>
      <c r="C31" s="107" t="s">
        <v>3</v>
      </c>
      <c r="D31" s="176">
        <v>171</v>
      </c>
      <c r="E31" s="139">
        <v>0</v>
      </c>
      <c r="F31" s="179">
        <f t="shared" ref="F31:F48" si="3">D31*E31</f>
        <v>0</v>
      </c>
      <c r="G31" s="139">
        <v>0</v>
      </c>
      <c r="H31" s="179">
        <f t="shared" si="2"/>
        <v>0</v>
      </c>
    </row>
    <row r="32" spans="2:8" x14ac:dyDescent="0.2">
      <c r="B32" s="71" t="s">
        <v>217</v>
      </c>
      <c r="C32" s="107" t="s">
        <v>0</v>
      </c>
      <c r="D32" s="176">
        <v>1</v>
      </c>
      <c r="E32" s="139">
        <v>0</v>
      </c>
      <c r="F32" s="179">
        <f>D32*E32</f>
        <v>0</v>
      </c>
      <c r="G32" s="139">
        <v>0</v>
      </c>
      <c r="H32" s="179">
        <f>D32*G32</f>
        <v>0</v>
      </c>
    </row>
    <row r="33" spans="2:8" x14ac:dyDescent="0.2">
      <c r="B33" s="71" t="s">
        <v>208</v>
      </c>
      <c r="C33" s="107" t="s">
        <v>3</v>
      </c>
      <c r="D33" s="176">
        <v>171</v>
      </c>
      <c r="E33" s="139">
        <v>0</v>
      </c>
      <c r="F33" s="179">
        <f t="shared" si="3"/>
        <v>0</v>
      </c>
      <c r="G33" s="139">
        <v>0</v>
      </c>
      <c r="H33" s="179">
        <f t="shared" si="2"/>
        <v>0</v>
      </c>
    </row>
    <row r="34" spans="2:8" x14ac:dyDescent="0.2">
      <c r="B34" s="71" t="s">
        <v>209</v>
      </c>
      <c r="C34" s="107" t="s">
        <v>0</v>
      </c>
      <c r="D34" s="176">
        <v>2</v>
      </c>
      <c r="E34" s="139">
        <v>0</v>
      </c>
      <c r="F34" s="179">
        <f t="shared" si="3"/>
        <v>0</v>
      </c>
      <c r="G34" s="139">
        <v>0</v>
      </c>
      <c r="H34" s="179">
        <f t="shared" si="2"/>
        <v>0</v>
      </c>
    </row>
    <row r="35" spans="2:8" x14ac:dyDescent="0.2">
      <c r="B35" s="71" t="s">
        <v>211</v>
      </c>
      <c r="C35" s="107" t="s">
        <v>3</v>
      </c>
      <c r="D35" s="176">
        <f>D33</f>
        <v>171</v>
      </c>
      <c r="E35" s="139">
        <v>0</v>
      </c>
      <c r="F35" s="179">
        <f t="shared" si="3"/>
        <v>0</v>
      </c>
      <c r="G35" s="165"/>
      <c r="H35" s="179"/>
    </row>
    <row r="36" spans="2:8" x14ac:dyDescent="0.2">
      <c r="B36" s="71" t="s">
        <v>210</v>
      </c>
      <c r="C36" s="107" t="s">
        <v>0</v>
      </c>
      <c r="D36" s="176">
        <v>1</v>
      </c>
      <c r="E36" s="139">
        <v>0</v>
      </c>
      <c r="F36" s="179">
        <f t="shared" si="3"/>
        <v>0</v>
      </c>
      <c r="G36" s="165"/>
      <c r="H36" s="179"/>
    </row>
    <row r="37" spans="2:8" ht="25.5" x14ac:dyDescent="0.2">
      <c r="B37" s="71" t="s">
        <v>64</v>
      </c>
      <c r="C37" s="107" t="s">
        <v>0</v>
      </c>
      <c r="D37" s="176">
        <v>2</v>
      </c>
      <c r="E37" s="139">
        <v>0</v>
      </c>
      <c r="F37" s="179">
        <f t="shared" si="3"/>
        <v>0</v>
      </c>
      <c r="G37" s="139">
        <v>0</v>
      </c>
      <c r="H37" s="179">
        <f t="shared" si="2"/>
        <v>0</v>
      </c>
    </row>
    <row r="38" spans="2:8" x14ac:dyDescent="0.2">
      <c r="B38" s="71" t="s">
        <v>89</v>
      </c>
      <c r="C38" s="107" t="s">
        <v>3</v>
      </c>
      <c r="D38" s="176">
        <v>8</v>
      </c>
      <c r="E38" s="139">
        <v>0</v>
      </c>
      <c r="F38" s="179">
        <f t="shared" si="3"/>
        <v>0</v>
      </c>
      <c r="G38" s="165"/>
      <c r="H38" s="179"/>
    </row>
    <row r="39" spans="2:8" x14ac:dyDescent="0.2">
      <c r="B39" s="71" t="s">
        <v>90</v>
      </c>
      <c r="C39" s="107" t="s">
        <v>3</v>
      </c>
      <c r="D39" s="176">
        <v>4</v>
      </c>
      <c r="E39" s="139">
        <v>0</v>
      </c>
      <c r="F39" s="179">
        <f t="shared" si="3"/>
        <v>0</v>
      </c>
      <c r="G39" s="165"/>
      <c r="H39" s="179"/>
    </row>
    <row r="40" spans="2:8" s="51" customFormat="1" ht="25.5" x14ac:dyDescent="0.2">
      <c r="B40" s="68" t="s">
        <v>91</v>
      </c>
      <c r="C40" s="174" t="s">
        <v>0</v>
      </c>
      <c r="D40" s="175">
        <v>1</v>
      </c>
      <c r="E40" s="139">
        <v>0</v>
      </c>
      <c r="F40" s="179">
        <f t="shared" si="3"/>
        <v>0</v>
      </c>
      <c r="G40" s="139">
        <v>0</v>
      </c>
      <c r="H40" s="179">
        <f t="shared" si="2"/>
        <v>0</v>
      </c>
    </row>
    <row r="41" spans="2:8" x14ac:dyDescent="0.2">
      <c r="B41" s="106" t="s">
        <v>65</v>
      </c>
      <c r="C41" s="107" t="s">
        <v>37</v>
      </c>
      <c r="D41" s="176">
        <v>1</v>
      </c>
      <c r="E41" s="139">
        <v>0</v>
      </c>
      <c r="F41" s="179">
        <f t="shared" si="3"/>
        <v>0</v>
      </c>
      <c r="G41" s="165"/>
      <c r="H41" s="179"/>
    </row>
    <row r="42" spans="2:8" x14ac:dyDescent="0.2">
      <c r="B42" s="106" t="s">
        <v>92</v>
      </c>
      <c r="C42" s="107" t="s">
        <v>3</v>
      </c>
      <c r="D42" s="176">
        <v>8</v>
      </c>
      <c r="E42" s="139">
        <v>0</v>
      </c>
      <c r="F42" s="179">
        <f t="shared" si="3"/>
        <v>0</v>
      </c>
      <c r="G42" s="139">
        <v>0</v>
      </c>
      <c r="H42" s="179">
        <f t="shared" si="2"/>
        <v>0</v>
      </c>
    </row>
    <row r="43" spans="2:8" x14ac:dyDescent="0.2">
      <c r="B43" s="71" t="s">
        <v>86</v>
      </c>
      <c r="C43" s="107" t="s">
        <v>3</v>
      </c>
      <c r="D43" s="176">
        <v>101</v>
      </c>
      <c r="E43" s="139">
        <v>0</v>
      </c>
      <c r="F43" s="179">
        <f t="shared" si="3"/>
        <v>0</v>
      </c>
      <c r="G43" s="139">
        <v>0</v>
      </c>
      <c r="H43" s="179">
        <f t="shared" si="2"/>
        <v>0</v>
      </c>
    </row>
    <row r="44" spans="2:8" x14ac:dyDescent="0.2">
      <c r="B44" s="106" t="s">
        <v>131</v>
      </c>
      <c r="C44" s="107" t="s">
        <v>0</v>
      </c>
      <c r="D44" s="176">
        <v>5</v>
      </c>
      <c r="E44" s="139">
        <v>0</v>
      </c>
      <c r="F44" s="179">
        <f t="shared" si="3"/>
        <v>0</v>
      </c>
      <c r="G44" s="139">
        <v>0</v>
      </c>
      <c r="H44" s="179">
        <f t="shared" si="2"/>
        <v>0</v>
      </c>
    </row>
    <row r="45" spans="2:8" x14ac:dyDescent="0.2">
      <c r="B45" s="109" t="s">
        <v>56</v>
      </c>
      <c r="C45" s="107" t="s">
        <v>3</v>
      </c>
      <c r="D45" s="176">
        <v>101</v>
      </c>
      <c r="E45" s="139">
        <v>0</v>
      </c>
      <c r="F45" s="179">
        <f t="shared" si="3"/>
        <v>0</v>
      </c>
      <c r="G45" s="165"/>
      <c r="H45" s="179"/>
    </row>
    <row r="46" spans="2:8" x14ac:dyDescent="0.2">
      <c r="B46" s="71" t="s">
        <v>87</v>
      </c>
      <c r="C46" s="107" t="s">
        <v>0</v>
      </c>
      <c r="D46" s="176">
        <v>14</v>
      </c>
      <c r="E46" s="139">
        <v>0</v>
      </c>
      <c r="F46" s="179">
        <f t="shared" si="3"/>
        <v>0</v>
      </c>
      <c r="G46" s="139">
        <v>0</v>
      </c>
      <c r="H46" s="179">
        <f t="shared" si="2"/>
        <v>0</v>
      </c>
    </row>
    <row r="47" spans="2:8" x14ac:dyDescent="0.2">
      <c r="B47" s="71" t="s">
        <v>205</v>
      </c>
      <c r="C47" s="107" t="s">
        <v>0</v>
      </c>
      <c r="D47" s="176">
        <v>1</v>
      </c>
      <c r="E47" s="139">
        <v>0</v>
      </c>
      <c r="F47" s="179">
        <f t="shared" si="3"/>
        <v>0</v>
      </c>
      <c r="G47" s="139">
        <v>0</v>
      </c>
      <c r="H47" s="179">
        <f t="shared" si="2"/>
        <v>0</v>
      </c>
    </row>
    <row r="48" spans="2:8" ht="13.5" thickBot="1" x14ac:dyDescent="0.25">
      <c r="B48" s="71" t="s">
        <v>155</v>
      </c>
      <c r="C48" s="107" t="s">
        <v>0</v>
      </c>
      <c r="D48" s="176">
        <v>2</v>
      </c>
      <c r="E48" s="139">
        <v>0</v>
      </c>
      <c r="F48" s="179">
        <f t="shared" si="3"/>
        <v>0</v>
      </c>
      <c r="G48" s="139">
        <v>0</v>
      </c>
      <c r="H48" s="179">
        <f t="shared" si="2"/>
        <v>0</v>
      </c>
    </row>
    <row r="49" spans="2:8" ht="13.5" thickBot="1" x14ac:dyDescent="0.25">
      <c r="B49" s="59" t="s">
        <v>130</v>
      </c>
      <c r="C49" s="60"/>
      <c r="D49" s="61"/>
      <c r="E49" s="129"/>
      <c r="F49" s="129"/>
      <c r="G49" s="129"/>
      <c r="H49" s="128"/>
    </row>
    <row r="50" spans="2:8" ht="25.5" x14ac:dyDescent="0.2">
      <c r="B50" s="108" t="s">
        <v>58</v>
      </c>
      <c r="C50" s="174" t="s">
        <v>0</v>
      </c>
      <c r="D50" s="175">
        <v>1</v>
      </c>
      <c r="E50" s="139">
        <v>0</v>
      </c>
      <c r="F50" s="179">
        <f t="shared" ref="F50:F58" si="4">D50*E50</f>
        <v>0</v>
      </c>
      <c r="G50" s="179"/>
      <c r="H50" s="179"/>
    </row>
    <row r="51" spans="2:8" x14ac:dyDescent="0.2">
      <c r="B51" s="71" t="s">
        <v>86</v>
      </c>
      <c r="C51" s="107" t="s">
        <v>3</v>
      </c>
      <c r="D51" s="176">
        <v>80</v>
      </c>
      <c r="E51" s="139">
        <v>0</v>
      </c>
      <c r="F51" s="179">
        <f t="shared" si="4"/>
        <v>0</v>
      </c>
      <c r="G51" s="139">
        <v>0</v>
      </c>
      <c r="H51" s="179">
        <f>D51*G51</f>
        <v>0</v>
      </c>
    </row>
    <row r="52" spans="2:8" x14ac:dyDescent="0.2">
      <c r="B52" s="71" t="s">
        <v>132</v>
      </c>
      <c r="C52" s="107" t="s">
        <v>3</v>
      </c>
      <c r="D52" s="176">
        <v>4</v>
      </c>
      <c r="E52" s="139">
        <v>0</v>
      </c>
      <c r="F52" s="179">
        <f>D52*E52</f>
        <v>0</v>
      </c>
      <c r="G52" s="139">
        <v>0</v>
      </c>
      <c r="H52" s="179">
        <f>D52*G52</f>
        <v>0</v>
      </c>
    </row>
    <row r="53" spans="2:8" x14ac:dyDescent="0.2">
      <c r="B53" s="71" t="s">
        <v>124</v>
      </c>
      <c r="C53" s="107" t="s">
        <v>3</v>
      </c>
      <c r="D53" s="176">
        <v>10</v>
      </c>
      <c r="E53" s="139">
        <v>0</v>
      </c>
      <c r="F53" s="179">
        <f>D53*E53</f>
        <v>0</v>
      </c>
      <c r="G53" s="139">
        <v>0</v>
      </c>
      <c r="H53" s="179">
        <f>D53*G53</f>
        <v>0</v>
      </c>
    </row>
    <row r="54" spans="2:8" x14ac:dyDescent="0.2">
      <c r="B54" s="71" t="s">
        <v>208</v>
      </c>
      <c r="C54" s="107" t="s">
        <v>3</v>
      </c>
      <c r="D54" s="176">
        <v>80</v>
      </c>
      <c r="E54" s="139">
        <v>0</v>
      </c>
      <c r="F54" s="179">
        <f t="shared" si="4"/>
        <v>0</v>
      </c>
      <c r="G54" s="139">
        <v>0</v>
      </c>
      <c r="H54" s="179">
        <f>D54*G54</f>
        <v>0</v>
      </c>
    </row>
    <row r="55" spans="2:8" x14ac:dyDescent="0.2">
      <c r="B55" s="71" t="s">
        <v>209</v>
      </c>
      <c r="C55" s="107" t="s">
        <v>0</v>
      </c>
      <c r="D55" s="176">
        <v>2</v>
      </c>
      <c r="E55" s="139">
        <v>0</v>
      </c>
      <c r="F55" s="179">
        <f t="shared" si="4"/>
        <v>0</v>
      </c>
      <c r="G55" s="139">
        <v>0</v>
      </c>
      <c r="H55" s="179">
        <f>D55*G55</f>
        <v>0</v>
      </c>
    </row>
    <row r="56" spans="2:8" x14ac:dyDescent="0.2">
      <c r="B56" s="71" t="s">
        <v>211</v>
      </c>
      <c r="C56" s="107" t="s">
        <v>3</v>
      </c>
      <c r="D56" s="176">
        <f>D54</f>
        <v>80</v>
      </c>
      <c r="E56" s="139">
        <v>0</v>
      </c>
      <c r="F56" s="179">
        <f t="shared" si="4"/>
        <v>0</v>
      </c>
      <c r="G56" s="165"/>
      <c r="H56" s="179"/>
    </row>
    <row r="57" spans="2:8" x14ac:dyDescent="0.2">
      <c r="B57" s="71" t="s">
        <v>210</v>
      </c>
      <c r="C57" s="107" t="s">
        <v>0</v>
      </c>
      <c r="D57" s="176">
        <v>1</v>
      </c>
      <c r="E57" s="139">
        <v>0</v>
      </c>
      <c r="F57" s="179">
        <f t="shared" si="4"/>
        <v>0</v>
      </c>
      <c r="G57" s="165"/>
      <c r="H57" s="179"/>
    </row>
    <row r="58" spans="2:8" s="171" customFormat="1" ht="26.25" thickBot="1" x14ac:dyDescent="0.25">
      <c r="B58" s="177" t="s">
        <v>133</v>
      </c>
      <c r="C58" s="174" t="s">
        <v>3</v>
      </c>
      <c r="D58" s="175">
        <v>10</v>
      </c>
      <c r="E58" s="139">
        <v>0</v>
      </c>
      <c r="F58" s="179">
        <f t="shared" si="4"/>
        <v>0</v>
      </c>
      <c r="G58" s="139">
        <v>0</v>
      </c>
      <c r="H58" s="179">
        <f>D58*G58</f>
        <v>0</v>
      </c>
    </row>
    <row r="59" spans="2:8" ht="13.5" thickBot="1" x14ac:dyDescent="0.25">
      <c r="B59" s="59" t="s">
        <v>93</v>
      </c>
      <c r="C59" s="60"/>
      <c r="D59" s="61"/>
      <c r="E59" s="129"/>
      <c r="F59" s="129"/>
      <c r="G59" s="129"/>
      <c r="H59" s="128"/>
    </row>
    <row r="60" spans="2:8" x14ac:dyDescent="0.2">
      <c r="B60" s="106" t="s">
        <v>94</v>
      </c>
      <c r="C60" s="107" t="s">
        <v>0</v>
      </c>
      <c r="D60" s="176">
        <v>3</v>
      </c>
      <c r="E60" s="139">
        <v>0</v>
      </c>
      <c r="F60" s="165">
        <f>D60*E60</f>
        <v>0</v>
      </c>
      <c r="G60" s="139">
        <v>0</v>
      </c>
      <c r="H60" s="165">
        <f>D60*G60</f>
        <v>0</v>
      </c>
    </row>
    <row r="61" spans="2:8" x14ac:dyDescent="0.2">
      <c r="B61" s="106" t="s">
        <v>95</v>
      </c>
      <c r="C61" s="107" t="s">
        <v>0</v>
      </c>
      <c r="D61" s="176">
        <v>1</v>
      </c>
      <c r="E61" s="139">
        <v>0</v>
      </c>
      <c r="F61" s="165">
        <f>D61*E61</f>
        <v>0</v>
      </c>
      <c r="G61" s="165"/>
      <c r="H61" s="165"/>
    </row>
    <row r="62" spans="2:8" ht="13.5" thickBot="1" x14ac:dyDescent="0.25">
      <c r="B62" s="106" t="s">
        <v>70</v>
      </c>
      <c r="C62" s="107" t="s">
        <v>26</v>
      </c>
      <c r="D62" s="176">
        <v>1</v>
      </c>
      <c r="E62" s="139">
        <v>0</v>
      </c>
      <c r="F62" s="165">
        <f>D62*E62</f>
        <v>0</v>
      </c>
      <c r="G62" s="165"/>
      <c r="H62" s="165"/>
    </row>
    <row r="63" spans="2:8" ht="13.5" thickBot="1" x14ac:dyDescent="0.25">
      <c r="B63" s="59" t="s">
        <v>214</v>
      </c>
      <c r="C63" s="60"/>
      <c r="D63" s="61"/>
      <c r="E63" s="84"/>
      <c r="F63" s="84"/>
      <c r="G63" s="84"/>
      <c r="H63" s="85"/>
    </row>
    <row r="64" spans="2:8" ht="13.5" thickBot="1" x14ac:dyDescent="0.25">
      <c r="B64" s="65" t="s">
        <v>188</v>
      </c>
      <c r="C64" s="66" t="s">
        <v>1</v>
      </c>
      <c r="D64" s="156">
        <v>1</v>
      </c>
      <c r="E64" s="88">
        <f>SUM(H7:H62)/100</f>
        <v>0</v>
      </c>
      <c r="F64" s="88">
        <f>D64*E64</f>
        <v>0</v>
      </c>
      <c r="G64" s="89"/>
      <c r="H64" s="88"/>
    </row>
    <row r="65" spans="2:8" x14ac:dyDescent="0.2">
      <c r="B65" s="72" t="s">
        <v>18</v>
      </c>
      <c r="C65" s="73"/>
      <c r="D65" s="157" t="s">
        <v>5</v>
      </c>
      <c r="E65" s="137"/>
      <c r="F65" s="74"/>
      <c r="G65" s="74"/>
      <c r="H65" s="74"/>
    </row>
    <row r="66" spans="2:8" x14ac:dyDescent="0.2">
      <c r="B66" s="112" t="s">
        <v>6</v>
      </c>
      <c r="C66" s="63"/>
      <c r="D66" s="158"/>
      <c r="E66" s="86"/>
      <c r="F66" s="120">
        <f>SUM(F7:F64)</f>
        <v>0</v>
      </c>
      <c r="G66" s="87"/>
      <c r="H66" s="120">
        <f>SUM(H7:H64)</f>
        <v>0</v>
      </c>
    </row>
    <row r="67" spans="2:8" ht="13.5" x14ac:dyDescent="0.25">
      <c r="B67" s="114" t="s">
        <v>7</v>
      </c>
      <c r="C67" s="66"/>
      <c r="D67" s="156"/>
      <c r="E67" s="121">
        <f>F66+H66</f>
        <v>0</v>
      </c>
      <c r="F67" s="180"/>
      <c r="G67" s="89"/>
      <c r="H67" s="122"/>
    </row>
    <row r="68" spans="2:8" x14ac:dyDescent="0.2">
      <c r="B68" s="116" t="s">
        <v>32</v>
      </c>
      <c r="C68" s="66" t="s">
        <v>1</v>
      </c>
      <c r="D68" s="156">
        <v>21</v>
      </c>
      <c r="E68" s="88">
        <f>E67*D68*0.01</f>
        <v>0</v>
      </c>
      <c r="F68" s="181"/>
      <c r="G68" s="89"/>
      <c r="H68" s="122"/>
    </row>
    <row r="69" spans="2:8" ht="14.25" thickBot="1" x14ac:dyDescent="0.3">
      <c r="B69" s="117" t="s">
        <v>8</v>
      </c>
      <c r="C69" s="118"/>
      <c r="D69" s="178"/>
      <c r="E69" s="123">
        <f>E67+E68</f>
        <v>0</v>
      </c>
      <c r="F69" s="123"/>
      <c r="G69" s="124"/>
      <c r="H69" s="125"/>
    </row>
    <row r="70" spans="2:8" x14ac:dyDescent="0.2">
      <c r="B70" s="55"/>
      <c r="C70" s="54"/>
      <c r="D70" s="172"/>
      <c r="E70" s="97"/>
      <c r="F70" s="55"/>
      <c r="G70" s="55"/>
      <c r="H70" s="55"/>
    </row>
    <row r="71" spans="2:8" x14ac:dyDescent="0.2">
      <c r="B71" s="104"/>
      <c r="E71" s="97"/>
      <c r="F71" s="55"/>
      <c r="H71" s="55"/>
    </row>
  </sheetData>
  <sheetProtection algorithmName="SHA-512" hashValue="XKPBf7DCeZLXxuDWM5GfOhZGqdcYrtdSGk/LBDkEjavtE+fKUEOpKCA+obBr5sj6Z/v8QIujOrODmcylq4GAfg==" saltValue="KCMkXSbE4dB7i5XX9NqXVw==" spinCount="100000" sheet="1" objects="1" scenarios="1"/>
  <phoneticPr fontId="29" type="noConversion"/>
  <pageMargins left="0.59055118110236227" right="0.39370078740157483" top="0.59055118110236227" bottom="0.59055118110236227" header="0.51181102362204722" footer="0.51181102362204722"/>
  <pageSetup paperSize="9" firstPageNumber="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54AC-57A4-4B2A-9FCB-EBA57966ADC7}">
  <sheetPr>
    <pageSetUpPr fitToPage="1"/>
  </sheetPr>
  <dimension ref="B1:H94"/>
  <sheetViews>
    <sheetView tabSelected="1" topLeftCell="B1" zoomScale="115" zoomScaleNormal="115" workbookViewId="0">
      <selection activeCell="L29" sqref="L29"/>
    </sheetView>
  </sheetViews>
  <sheetFormatPr defaultRowHeight="12.75" x14ac:dyDescent="0.2"/>
  <cols>
    <col min="1" max="1" width="3.140625" style="190" customWidth="1"/>
    <col min="2" max="2" width="65.140625" style="190" customWidth="1"/>
    <col min="3" max="3" width="7.7109375" style="189" customWidth="1"/>
    <col min="4" max="4" width="10.42578125" style="190" customWidth="1"/>
    <col min="5" max="5" width="13.7109375" style="257" customWidth="1"/>
    <col min="6" max="8" width="13.7109375" style="190" customWidth="1"/>
    <col min="9" max="9" width="11.28515625" style="190" customWidth="1"/>
    <col min="10" max="16384" width="9.140625" style="190"/>
  </cols>
  <sheetData>
    <row r="1" spans="2:8" ht="3.75" customHeight="1" x14ac:dyDescent="0.2"/>
    <row r="2" spans="2:8" ht="8.25" customHeight="1" x14ac:dyDescent="0.2">
      <c r="B2" s="188"/>
    </row>
    <row r="3" spans="2:8" x14ac:dyDescent="0.2">
      <c r="B3" s="191" t="s">
        <v>68</v>
      </c>
    </row>
    <row r="4" spans="2:8" ht="6.75" customHeight="1" thickBot="1" x14ac:dyDescent="0.25"/>
    <row r="5" spans="2:8" ht="13.5" thickBot="1" x14ac:dyDescent="0.25">
      <c r="B5" s="192" t="s">
        <v>19</v>
      </c>
      <c r="C5" s="193" t="s">
        <v>24</v>
      </c>
      <c r="D5" s="194" t="s">
        <v>20</v>
      </c>
      <c r="E5" s="258" t="s">
        <v>13</v>
      </c>
      <c r="F5" s="193" t="s">
        <v>21</v>
      </c>
      <c r="G5" s="194" t="s">
        <v>34</v>
      </c>
      <c r="H5" s="244" t="s">
        <v>22</v>
      </c>
    </row>
    <row r="6" spans="2:8" ht="13.5" thickBot="1" x14ac:dyDescent="0.25">
      <c r="B6" s="195" t="s">
        <v>96</v>
      </c>
      <c r="C6" s="196"/>
      <c r="D6" s="197"/>
      <c r="E6" s="232"/>
      <c r="F6" s="232"/>
      <c r="G6" s="232"/>
      <c r="H6" s="245"/>
    </row>
    <row r="7" spans="2:8" x14ac:dyDescent="0.2">
      <c r="B7" s="198" t="s">
        <v>127</v>
      </c>
      <c r="C7" s="199" t="s">
        <v>3</v>
      </c>
      <c r="D7" s="200">
        <f>D11+D12+D13+D14+D15+D16+D17</f>
        <v>218</v>
      </c>
      <c r="E7" s="182">
        <v>0</v>
      </c>
      <c r="F7" s="233">
        <f>D7*E7</f>
        <v>0</v>
      </c>
      <c r="G7" s="259"/>
      <c r="H7" s="246"/>
    </row>
    <row r="8" spans="2:8" ht="13.5" thickBot="1" x14ac:dyDescent="0.25">
      <c r="B8" s="201" t="s">
        <v>189</v>
      </c>
      <c r="C8" s="202" t="s">
        <v>3</v>
      </c>
      <c r="D8" s="203">
        <f>D7</f>
        <v>218</v>
      </c>
      <c r="E8" s="183">
        <v>0</v>
      </c>
      <c r="F8" s="234">
        <f t="shared" ref="F8:F42" si="0">D8*E8</f>
        <v>0</v>
      </c>
      <c r="G8" s="260"/>
      <c r="H8" s="247"/>
    </row>
    <row r="9" spans="2:8" x14ac:dyDescent="0.2">
      <c r="B9" s="198" t="s">
        <v>200</v>
      </c>
      <c r="C9" s="199" t="s">
        <v>115</v>
      </c>
      <c r="D9" s="200">
        <v>2</v>
      </c>
      <c r="E9" s="182">
        <v>0</v>
      </c>
      <c r="F9" s="233">
        <f t="shared" si="0"/>
        <v>0</v>
      </c>
      <c r="G9" s="259"/>
      <c r="H9" s="246"/>
    </row>
    <row r="10" spans="2:8" ht="13.5" thickBot="1" x14ac:dyDescent="0.25">
      <c r="B10" s="201" t="s">
        <v>201</v>
      </c>
      <c r="C10" s="202" t="s">
        <v>115</v>
      </c>
      <c r="D10" s="203">
        <v>2</v>
      </c>
      <c r="E10" s="183">
        <v>0</v>
      </c>
      <c r="F10" s="234">
        <f t="shared" si="0"/>
        <v>0</v>
      </c>
      <c r="G10" s="260"/>
      <c r="H10" s="247"/>
    </row>
    <row r="11" spans="2:8" x14ac:dyDescent="0.2">
      <c r="B11" s="198" t="s">
        <v>156</v>
      </c>
      <c r="C11" s="199" t="s">
        <v>3</v>
      </c>
      <c r="D11" s="200">
        <v>23</v>
      </c>
      <c r="E11" s="182">
        <v>0</v>
      </c>
      <c r="F11" s="233">
        <f t="shared" si="0"/>
        <v>0</v>
      </c>
      <c r="G11" s="259"/>
      <c r="H11" s="246"/>
    </row>
    <row r="12" spans="2:8" x14ac:dyDescent="0.2">
      <c r="B12" s="204" t="s">
        <v>157</v>
      </c>
      <c r="C12" s="205" t="s">
        <v>3</v>
      </c>
      <c r="D12" s="206">
        <v>53</v>
      </c>
      <c r="E12" s="184">
        <v>0</v>
      </c>
      <c r="F12" s="235">
        <f t="shared" si="0"/>
        <v>0</v>
      </c>
      <c r="G12" s="261"/>
      <c r="H12" s="248"/>
    </row>
    <row r="13" spans="2:8" x14ac:dyDescent="0.2">
      <c r="B13" s="204" t="s">
        <v>158</v>
      </c>
      <c r="C13" s="205" t="s">
        <v>3</v>
      </c>
      <c r="D13" s="206">
        <f>16+16+62+2</f>
        <v>96</v>
      </c>
      <c r="E13" s="184">
        <v>0</v>
      </c>
      <c r="F13" s="235">
        <f t="shared" si="0"/>
        <v>0</v>
      </c>
      <c r="G13" s="261"/>
      <c r="H13" s="248"/>
    </row>
    <row r="14" spans="2:8" x14ac:dyDescent="0.2">
      <c r="B14" s="204" t="s">
        <v>159</v>
      </c>
      <c r="C14" s="205" t="s">
        <v>3</v>
      </c>
      <c r="D14" s="206">
        <v>3</v>
      </c>
      <c r="E14" s="184">
        <v>0</v>
      </c>
      <c r="F14" s="235">
        <f t="shared" si="0"/>
        <v>0</v>
      </c>
      <c r="G14" s="261"/>
      <c r="H14" s="248"/>
    </row>
    <row r="15" spans="2:8" x14ac:dyDescent="0.2">
      <c r="B15" s="204" t="s">
        <v>160</v>
      </c>
      <c r="C15" s="205" t="s">
        <v>3</v>
      </c>
      <c r="D15" s="206">
        <v>10</v>
      </c>
      <c r="E15" s="184">
        <v>0</v>
      </c>
      <c r="F15" s="235">
        <f t="shared" si="0"/>
        <v>0</v>
      </c>
      <c r="G15" s="261"/>
      <c r="H15" s="248"/>
    </row>
    <row r="16" spans="2:8" x14ac:dyDescent="0.2">
      <c r="B16" s="204" t="s">
        <v>161</v>
      </c>
      <c r="C16" s="205" t="s">
        <v>3</v>
      </c>
      <c r="D16" s="206">
        <f>16+7</f>
        <v>23</v>
      </c>
      <c r="E16" s="184">
        <v>0</v>
      </c>
      <c r="F16" s="235">
        <f t="shared" si="0"/>
        <v>0</v>
      </c>
      <c r="G16" s="261"/>
      <c r="H16" s="248"/>
    </row>
    <row r="17" spans="2:8" ht="13.5" thickBot="1" x14ac:dyDescent="0.25">
      <c r="B17" s="201" t="s">
        <v>162</v>
      </c>
      <c r="C17" s="202" t="s">
        <v>3</v>
      </c>
      <c r="D17" s="203">
        <v>10</v>
      </c>
      <c r="E17" s="183">
        <v>0</v>
      </c>
      <c r="F17" s="234">
        <f t="shared" si="0"/>
        <v>0</v>
      </c>
      <c r="G17" s="260"/>
      <c r="H17" s="247"/>
    </row>
    <row r="18" spans="2:8" x14ac:dyDescent="0.2">
      <c r="B18" s="198" t="s">
        <v>169</v>
      </c>
      <c r="C18" s="207" t="s">
        <v>3</v>
      </c>
      <c r="D18" s="200">
        <f t="shared" ref="D18:D24" si="1">D11</f>
        <v>23</v>
      </c>
      <c r="E18" s="182">
        <v>0</v>
      </c>
      <c r="F18" s="233">
        <f t="shared" si="0"/>
        <v>0</v>
      </c>
      <c r="G18" s="259"/>
      <c r="H18" s="246"/>
    </row>
    <row r="19" spans="2:8" x14ac:dyDescent="0.2">
      <c r="B19" s="204" t="s">
        <v>163</v>
      </c>
      <c r="C19" s="205" t="s">
        <v>3</v>
      </c>
      <c r="D19" s="206">
        <f t="shared" si="1"/>
        <v>53</v>
      </c>
      <c r="E19" s="184">
        <v>0</v>
      </c>
      <c r="F19" s="235">
        <f t="shared" si="0"/>
        <v>0</v>
      </c>
      <c r="G19" s="261"/>
      <c r="H19" s="248"/>
    </row>
    <row r="20" spans="2:8" x14ac:dyDescent="0.2">
      <c r="B20" s="204" t="s">
        <v>170</v>
      </c>
      <c r="C20" s="205" t="s">
        <v>3</v>
      </c>
      <c r="D20" s="206">
        <f t="shared" si="1"/>
        <v>96</v>
      </c>
      <c r="E20" s="184">
        <v>0</v>
      </c>
      <c r="F20" s="235">
        <f t="shared" si="0"/>
        <v>0</v>
      </c>
      <c r="G20" s="261"/>
      <c r="H20" s="248"/>
    </row>
    <row r="21" spans="2:8" x14ac:dyDescent="0.2">
      <c r="B21" s="204" t="s">
        <v>171</v>
      </c>
      <c r="C21" s="205" t="s">
        <v>3</v>
      </c>
      <c r="D21" s="206">
        <f t="shared" si="1"/>
        <v>3</v>
      </c>
      <c r="E21" s="184">
        <v>0</v>
      </c>
      <c r="F21" s="235">
        <f t="shared" si="0"/>
        <v>0</v>
      </c>
      <c r="G21" s="261"/>
      <c r="H21" s="248"/>
    </row>
    <row r="22" spans="2:8" x14ac:dyDescent="0.2">
      <c r="B22" s="204" t="s">
        <v>172</v>
      </c>
      <c r="C22" s="205" t="s">
        <v>3</v>
      </c>
      <c r="D22" s="206">
        <f t="shared" si="1"/>
        <v>10</v>
      </c>
      <c r="E22" s="184">
        <v>0</v>
      </c>
      <c r="F22" s="235">
        <f t="shared" si="0"/>
        <v>0</v>
      </c>
      <c r="G22" s="261"/>
      <c r="H22" s="248"/>
    </row>
    <row r="23" spans="2:8" x14ac:dyDescent="0.2">
      <c r="B23" s="204" t="s">
        <v>173</v>
      </c>
      <c r="C23" s="205" t="s">
        <v>3</v>
      </c>
      <c r="D23" s="206">
        <f t="shared" si="1"/>
        <v>23</v>
      </c>
      <c r="E23" s="184">
        <v>0</v>
      </c>
      <c r="F23" s="235">
        <f t="shared" si="0"/>
        <v>0</v>
      </c>
      <c r="G23" s="261"/>
      <c r="H23" s="248"/>
    </row>
    <row r="24" spans="2:8" ht="13.5" thickBot="1" x14ac:dyDescent="0.25">
      <c r="B24" s="201" t="s">
        <v>164</v>
      </c>
      <c r="C24" s="208" t="s">
        <v>3</v>
      </c>
      <c r="D24" s="203">
        <f t="shared" si="1"/>
        <v>10</v>
      </c>
      <c r="E24" s="183">
        <v>0</v>
      </c>
      <c r="F24" s="234">
        <f t="shared" si="0"/>
        <v>0</v>
      </c>
      <c r="G24" s="260"/>
      <c r="H24" s="247"/>
    </row>
    <row r="25" spans="2:8" x14ac:dyDescent="0.2">
      <c r="B25" s="198" t="s">
        <v>97</v>
      </c>
      <c r="C25" s="199" t="s">
        <v>3</v>
      </c>
      <c r="D25" s="200">
        <f>D12</f>
        <v>53</v>
      </c>
      <c r="E25" s="182">
        <v>0</v>
      </c>
      <c r="F25" s="233">
        <f t="shared" si="0"/>
        <v>0</v>
      </c>
      <c r="G25" s="139">
        <v>0</v>
      </c>
      <c r="H25" s="179">
        <f>D25*G25</f>
        <v>0</v>
      </c>
    </row>
    <row r="26" spans="2:8" x14ac:dyDescent="0.2">
      <c r="B26" s="204" t="s">
        <v>98</v>
      </c>
      <c r="C26" s="205" t="s">
        <v>3</v>
      </c>
      <c r="D26" s="206">
        <f>D11+D13+D16</f>
        <v>142</v>
      </c>
      <c r="E26" s="184">
        <v>0</v>
      </c>
      <c r="F26" s="235">
        <f t="shared" si="0"/>
        <v>0</v>
      </c>
      <c r="G26" s="139">
        <v>0</v>
      </c>
      <c r="H26" s="179">
        <f>D26*G26</f>
        <v>0</v>
      </c>
    </row>
    <row r="27" spans="2:8" x14ac:dyDescent="0.2">
      <c r="B27" s="204" t="s">
        <v>99</v>
      </c>
      <c r="C27" s="205" t="s">
        <v>3</v>
      </c>
      <c r="D27" s="206">
        <f>D14+D15*2+D17*2</f>
        <v>43</v>
      </c>
      <c r="E27" s="184">
        <v>0</v>
      </c>
      <c r="F27" s="235">
        <f t="shared" si="0"/>
        <v>0</v>
      </c>
      <c r="G27" s="139">
        <v>0</v>
      </c>
      <c r="H27" s="179">
        <f>D27*G27</f>
        <v>0</v>
      </c>
    </row>
    <row r="28" spans="2:8" x14ac:dyDescent="0.2">
      <c r="B28" s="204" t="s">
        <v>100</v>
      </c>
      <c r="C28" s="205" t="s">
        <v>3</v>
      </c>
      <c r="D28" s="206">
        <f>'KABEL NN'!D21+'KABEL NN'!D43</f>
        <v>159</v>
      </c>
      <c r="E28" s="184">
        <v>0</v>
      </c>
      <c r="F28" s="235">
        <f t="shared" si="0"/>
        <v>0</v>
      </c>
      <c r="G28" s="139">
        <v>0</v>
      </c>
      <c r="H28" s="179">
        <f>D28*G28</f>
        <v>0</v>
      </c>
    </row>
    <row r="29" spans="2:8" ht="13.5" thickBot="1" x14ac:dyDescent="0.25">
      <c r="B29" s="201" t="s">
        <v>42</v>
      </c>
      <c r="C29" s="202" t="s">
        <v>3</v>
      </c>
      <c r="D29" s="203">
        <f>D25+2*D26+3*D27</f>
        <v>466</v>
      </c>
      <c r="E29" s="183">
        <v>0</v>
      </c>
      <c r="F29" s="234">
        <f t="shared" si="0"/>
        <v>0</v>
      </c>
      <c r="G29" s="139">
        <v>0</v>
      </c>
      <c r="H29" s="179">
        <f>D29*G29</f>
        <v>0</v>
      </c>
    </row>
    <row r="30" spans="2:8" ht="13.5" thickBot="1" x14ac:dyDescent="0.25">
      <c r="B30" s="198" t="s">
        <v>101</v>
      </c>
      <c r="C30" s="199" t="s">
        <v>11</v>
      </c>
      <c r="D30" s="200">
        <v>7</v>
      </c>
      <c r="E30" s="139">
        <v>0</v>
      </c>
      <c r="F30" s="233">
        <f t="shared" si="0"/>
        <v>0</v>
      </c>
      <c r="G30" s="259"/>
      <c r="H30" s="246"/>
    </row>
    <row r="31" spans="2:8" ht="13.5" thickBot="1" x14ac:dyDescent="0.25">
      <c r="B31" s="209" t="s">
        <v>110</v>
      </c>
      <c r="C31" s="199" t="s">
        <v>11</v>
      </c>
      <c r="D31" s="203">
        <f>0.3*0.6*D11+0.6*(0.35*D12+0.5*D13+0.35*D14)+1.2*0.6*D15*1*(0.5*D16+1.2*D17)</f>
        <v>213.89999999999998</v>
      </c>
      <c r="E31" s="139">
        <v>0</v>
      </c>
      <c r="F31" s="234">
        <f t="shared" si="0"/>
        <v>0</v>
      </c>
      <c r="G31" s="262"/>
      <c r="H31" s="249"/>
    </row>
    <row r="32" spans="2:8" ht="13.5" thickBot="1" x14ac:dyDescent="0.25">
      <c r="B32" s="195" t="s">
        <v>154</v>
      </c>
      <c r="C32" s="196"/>
      <c r="D32" s="197"/>
      <c r="E32" s="236"/>
      <c r="F32" s="236"/>
      <c r="G32" s="236"/>
      <c r="H32" s="250"/>
    </row>
    <row r="33" spans="2:8" x14ac:dyDescent="0.2">
      <c r="B33" s="198" t="s">
        <v>168</v>
      </c>
      <c r="C33" s="199" t="s">
        <v>11</v>
      </c>
      <c r="D33" s="200">
        <v>1.5</v>
      </c>
      <c r="E33" s="185">
        <v>0</v>
      </c>
      <c r="F33" s="233">
        <f t="shared" si="0"/>
        <v>0</v>
      </c>
      <c r="G33" s="259"/>
      <c r="H33" s="246"/>
    </row>
    <row r="34" spans="2:8" ht="13.5" thickBot="1" x14ac:dyDescent="0.25">
      <c r="B34" s="209" t="s">
        <v>218</v>
      </c>
      <c r="C34" s="210" t="s">
        <v>11</v>
      </c>
      <c r="D34" s="203">
        <v>1.5</v>
      </c>
      <c r="E34" s="186">
        <v>0</v>
      </c>
      <c r="F34" s="234">
        <f t="shared" si="0"/>
        <v>0</v>
      </c>
      <c r="G34" s="262"/>
      <c r="H34" s="249"/>
    </row>
    <row r="35" spans="2:8" x14ac:dyDescent="0.2">
      <c r="B35" s="211" t="s">
        <v>111</v>
      </c>
      <c r="C35" s="207" t="s">
        <v>0</v>
      </c>
      <c r="D35" s="206">
        <v>1</v>
      </c>
      <c r="E35" s="139">
        <v>0</v>
      </c>
      <c r="F35" s="235">
        <f t="shared" si="0"/>
        <v>0</v>
      </c>
      <c r="G35" s="263"/>
      <c r="H35" s="251"/>
    </row>
    <row r="36" spans="2:8" x14ac:dyDescent="0.2">
      <c r="B36" s="204" t="s">
        <v>112</v>
      </c>
      <c r="C36" s="205" t="s">
        <v>0</v>
      </c>
      <c r="D36" s="206">
        <v>1</v>
      </c>
      <c r="E36" s="139">
        <v>0</v>
      </c>
      <c r="F36" s="235">
        <f t="shared" si="0"/>
        <v>0</v>
      </c>
      <c r="G36" s="261"/>
      <c r="H36" s="248"/>
    </row>
    <row r="37" spans="2:8" x14ac:dyDescent="0.2">
      <c r="B37" s="204" t="s">
        <v>113</v>
      </c>
      <c r="C37" s="205" t="s">
        <v>3</v>
      </c>
      <c r="D37" s="206">
        <v>3</v>
      </c>
      <c r="E37" s="139">
        <v>0</v>
      </c>
      <c r="F37" s="235">
        <f>D37*E37</f>
        <v>0</v>
      </c>
      <c r="G37" s="139">
        <v>0</v>
      </c>
      <c r="H37" s="179">
        <f>D37*G37</f>
        <v>0</v>
      </c>
    </row>
    <row r="38" spans="2:8" x14ac:dyDescent="0.2">
      <c r="B38" s="204" t="s">
        <v>69</v>
      </c>
      <c r="C38" s="205" t="s">
        <v>3</v>
      </c>
      <c r="D38" s="206">
        <v>8</v>
      </c>
      <c r="E38" s="139">
        <v>0</v>
      </c>
      <c r="F38" s="235">
        <f t="shared" si="0"/>
        <v>0</v>
      </c>
      <c r="G38" s="261"/>
      <c r="H38" s="248"/>
    </row>
    <row r="39" spans="2:8" x14ac:dyDescent="0.2">
      <c r="B39" s="204" t="s">
        <v>67</v>
      </c>
      <c r="C39" s="205" t="s">
        <v>3</v>
      </c>
      <c r="D39" s="206">
        <f>D38+1</f>
        <v>9</v>
      </c>
      <c r="E39" s="139">
        <v>0</v>
      </c>
      <c r="F39" s="235">
        <f t="shared" si="0"/>
        <v>0</v>
      </c>
      <c r="G39" s="139">
        <v>0</v>
      </c>
      <c r="H39" s="179">
        <f>D39*G39</f>
        <v>0</v>
      </c>
    </row>
    <row r="40" spans="2:8" x14ac:dyDescent="0.2">
      <c r="B40" s="204" t="s">
        <v>62</v>
      </c>
      <c r="C40" s="205" t="s">
        <v>3</v>
      </c>
      <c r="D40" s="206">
        <v>2</v>
      </c>
      <c r="E40" s="139">
        <v>0</v>
      </c>
      <c r="F40" s="235">
        <f t="shared" si="0"/>
        <v>0</v>
      </c>
      <c r="G40" s="139">
        <v>0</v>
      </c>
      <c r="H40" s="179">
        <f>D40*G40</f>
        <v>0</v>
      </c>
    </row>
    <row r="41" spans="2:8" x14ac:dyDescent="0.2">
      <c r="B41" s="204" t="s">
        <v>42</v>
      </c>
      <c r="C41" s="205" t="s">
        <v>3</v>
      </c>
      <c r="D41" s="206">
        <v>2</v>
      </c>
      <c r="E41" s="139">
        <v>0</v>
      </c>
      <c r="F41" s="235">
        <f t="shared" si="0"/>
        <v>0</v>
      </c>
      <c r="G41" s="139">
        <v>0</v>
      </c>
      <c r="H41" s="179">
        <f>D41*G41</f>
        <v>0</v>
      </c>
    </row>
    <row r="42" spans="2:8" ht="13.5" thickBot="1" x14ac:dyDescent="0.25">
      <c r="B42" s="212" t="s">
        <v>28</v>
      </c>
      <c r="C42" s="208" t="s">
        <v>11</v>
      </c>
      <c r="D42" s="213">
        <f>1.5*1*1.2</f>
        <v>1.7999999999999998</v>
      </c>
      <c r="E42" s="187">
        <v>0</v>
      </c>
      <c r="F42" s="237">
        <f t="shared" si="0"/>
        <v>0</v>
      </c>
      <c r="G42" s="264"/>
      <c r="H42" s="252"/>
    </row>
    <row r="43" spans="2:8" x14ac:dyDescent="0.2">
      <c r="B43" s="214" t="s">
        <v>207</v>
      </c>
      <c r="C43" s="199" t="s">
        <v>3</v>
      </c>
      <c r="D43" s="200">
        <v>25</v>
      </c>
      <c r="E43" s="185">
        <v>0</v>
      </c>
      <c r="F43" s="233">
        <f>D43*E43</f>
        <v>0</v>
      </c>
      <c r="G43" s="185">
        <v>0</v>
      </c>
      <c r="H43" s="253">
        <f>D43*G43</f>
        <v>0</v>
      </c>
    </row>
    <row r="44" spans="2:8" ht="13.5" thickBot="1" x14ac:dyDescent="0.25">
      <c r="B44" s="209" t="s">
        <v>206</v>
      </c>
      <c r="C44" s="202" t="s">
        <v>3</v>
      </c>
      <c r="D44" s="203">
        <v>260</v>
      </c>
      <c r="E44" s="186">
        <v>0</v>
      </c>
      <c r="F44" s="234">
        <f>D44*E44</f>
        <v>0</v>
      </c>
      <c r="G44" s="186">
        <v>0</v>
      </c>
      <c r="H44" s="254">
        <f>D44*G44</f>
        <v>0</v>
      </c>
    </row>
    <row r="45" spans="2:8" ht="13.5" thickBot="1" x14ac:dyDescent="0.25">
      <c r="B45" s="195" t="s">
        <v>143</v>
      </c>
      <c r="C45" s="196"/>
      <c r="D45" s="197"/>
      <c r="E45" s="236"/>
      <c r="F45" s="236"/>
      <c r="G45" s="236"/>
      <c r="H45" s="250"/>
    </row>
    <row r="46" spans="2:8" x14ac:dyDescent="0.2">
      <c r="B46" s="204" t="s">
        <v>63</v>
      </c>
      <c r="C46" s="205" t="s">
        <v>4</v>
      </c>
      <c r="D46" s="206">
        <f>2*(55+30)</f>
        <v>170</v>
      </c>
      <c r="E46" s="139">
        <v>0</v>
      </c>
      <c r="F46" s="233">
        <f>D46*E46</f>
        <v>0</v>
      </c>
      <c r="G46" s="265"/>
      <c r="H46" s="233"/>
    </row>
    <row r="47" spans="2:8" x14ac:dyDescent="0.2">
      <c r="B47" s="204" t="s">
        <v>126</v>
      </c>
      <c r="C47" s="205" t="s">
        <v>0</v>
      </c>
      <c r="D47" s="206">
        <v>4</v>
      </c>
      <c r="E47" s="139">
        <v>0</v>
      </c>
      <c r="F47" s="238">
        <f>D47*E47</f>
        <v>0</v>
      </c>
      <c r="G47" s="139">
        <v>0</v>
      </c>
      <c r="H47" s="179">
        <f>D47*G47</f>
        <v>0</v>
      </c>
    </row>
    <row r="48" spans="2:8" x14ac:dyDescent="0.2">
      <c r="B48" s="204" t="s">
        <v>125</v>
      </c>
      <c r="C48" s="205" t="s">
        <v>11</v>
      </c>
      <c r="D48" s="215">
        <v>2</v>
      </c>
      <c r="E48" s="139">
        <v>0</v>
      </c>
      <c r="F48" s="235">
        <f>D48*E48</f>
        <v>0</v>
      </c>
      <c r="G48" s="139">
        <v>0</v>
      </c>
      <c r="H48" s="179">
        <f>D48*G48</f>
        <v>0</v>
      </c>
    </row>
    <row r="49" spans="2:8" ht="13.5" thickBot="1" x14ac:dyDescent="0.25">
      <c r="B49" s="211" t="s">
        <v>216</v>
      </c>
      <c r="C49" s="207" t="s">
        <v>4</v>
      </c>
      <c r="D49" s="206">
        <v>100</v>
      </c>
      <c r="E49" s="139">
        <v>0</v>
      </c>
      <c r="F49" s="235">
        <f>D49*E49</f>
        <v>0</v>
      </c>
      <c r="G49" s="139">
        <v>0</v>
      </c>
      <c r="H49" s="179">
        <f>D49*G49</f>
        <v>0</v>
      </c>
    </row>
    <row r="50" spans="2:8" ht="13.5" thickBot="1" x14ac:dyDescent="0.25">
      <c r="B50" s="195" t="s">
        <v>144</v>
      </c>
      <c r="C50" s="196"/>
      <c r="D50" s="197"/>
      <c r="E50" s="236"/>
      <c r="F50" s="236"/>
      <c r="G50" s="236"/>
      <c r="H50" s="250"/>
    </row>
    <row r="51" spans="2:8" x14ac:dyDescent="0.2">
      <c r="B51" s="204" t="s">
        <v>116</v>
      </c>
      <c r="C51" s="205" t="s">
        <v>4</v>
      </c>
      <c r="D51" s="206">
        <f>2.3*31</f>
        <v>71.3</v>
      </c>
      <c r="E51" s="139">
        <v>0</v>
      </c>
      <c r="F51" s="235">
        <f t="shared" ref="F51:F56" si="2">D51*E51</f>
        <v>0</v>
      </c>
      <c r="G51" s="261"/>
      <c r="H51" s="246"/>
    </row>
    <row r="52" spans="2:8" ht="38.25" x14ac:dyDescent="0.2">
      <c r="B52" s="216" t="s">
        <v>129</v>
      </c>
      <c r="C52" s="205" t="s">
        <v>4</v>
      </c>
      <c r="D52" s="206">
        <f>D51</f>
        <v>71.3</v>
      </c>
      <c r="E52" s="139">
        <v>0</v>
      </c>
      <c r="F52" s="235">
        <f t="shared" si="2"/>
        <v>0</v>
      </c>
      <c r="G52" s="139">
        <v>0</v>
      </c>
      <c r="H52" s="179">
        <f>D52*G52</f>
        <v>0</v>
      </c>
    </row>
    <row r="53" spans="2:8" x14ac:dyDescent="0.2">
      <c r="B53" s="204" t="s">
        <v>117</v>
      </c>
      <c r="C53" s="205" t="s">
        <v>4</v>
      </c>
      <c r="D53" s="206">
        <v>8</v>
      </c>
      <c r="E53" s="139">
        <v>0</v>
      </c>
      <c r="F53" s="235">
        <f t="shared" si="2"/>
        <v>0</v>
      </c>
      <c r="G53" s="261"/>
      <c r="H53" s="248"/>
    </row>
    <row r="54" spans="2:8" x14ac:dyDescent="0.2">
      <c r="B54" s="204" t="s">
        <v>118</v>
      </c>
      <c r="C54" s="205" t="s">
        <v>3</v>
      </c>
      <c r="D54" s="206">
        <v>8</v>
      </c>
      <c r="E54" s="139">
        <v>0</v>
      </c>
      <c r="F54" s="235">
        <f t="shared" si="2"/>
        <v>0</v>
      </c>
      <c r="G54" s="139">
        <v>0</v>
      </c>
      <c r="H54" s="179">
        <f>D54*G54</f>
        <v>0</v>
      </c>
    </row>
    <row r="55" spans="2:8" x14ac:dyDescent="0.2">
      <c r="B55" s="204" t="s">
        <v>119</v>
      </c>
      <c r="C55" s="205" t="s">
        <v>11</v>
      </c>
      <c r="D55" s="206">
        <f>D54*0.08</f>
        <v>0.64</v>
      </c>
      <c r="E55" s="139">
        <v>0</v>
      </c>
      <c r="F55" s="235">
        <f t="shared" si="2"/>
        <v>0</v>
      </c>
      <c r="G55" s="139">
        <v>0</v>
      </c>
      <c r="H55" s="179">
        <f>D55*G55</f>
        <v>0</v>
      </c>
    </row>
    <row r="56" spans="2:8" ht="13.5" thickBot="1" x14ac:dyDescent="0.25">
      <c r="B56" s="204" t="s">
        <v>167</v>
      </c>
      <c r="C56" s="205" t="s">
        <v>3</v>
      </c>
      <c r="D56" s="206">
        <v>5</v>
      </c>
      <c r="E56" s="139">
        <v>0</v>
      </c>
      <c r="F56" s="235">
        <f t="shared" si="2"/>
        <v>0</v>
      </c>
      <c r="G56" s="139">
        <v>0</v>
      </c>
      <c r="H56" s="179">
        <f>D56*G56</f>
        <v>0</v>
      </c>
    </row>
    <row r="57" spans="2:8" ht="13.5" thickBot="1" x14ac:dyDescent="0.25">
      <c r="B57" s="195" t="s">
        <v>145</v>
      </c>
      <c r="C57" s="196"/>
      <c r="D57" s="197"/>
      <c r="E57" s="236"/>
      <c r="F57" s="236"/>
      <c r="G57" s="236"/>
      <c r="H57" s="250"/>
    </row>
    <row r="58" spans="2:8" x14ac:dyDescent="0.2">
      <c r="B58" s="214" t="s">
        <v>120</v>
      </c>
      <c r="C58" s="217" t="s">
        <v>4</v>
      </c>
      <c r="D58" s="206">
        <f>16*1.4</f>
        <v>22.4</v>
      </c>
      <c r="E58" s="139">
        <v>0</v>
      </c>
      <c r="F58" s="235">
        <f t="shared" ref="F58:F63" si="3">D58*E58</f>
        <v>0</v>
      </c>
      <c r="G58" s="261"/>
      <c r="H58" s="246"/>
    </row>
    <row r="59" spans="2:8" ht="38.25" x14ac:dyDescent="0.2">
      <c r="B59" s="218" t="s">
        <v>128</v>
      </c>
      <c r="C59" s="154" t="s">
        <v>4</v>
      </c>
      <c r="D59" s="206">
        <f>D58</f>
        <v>22.4</v>
      </c>
      <c r="E59" s="139">
        <v>0</v>
      </c>
      <c r="F59" s="235">
        <f t="shared" si="3"/>
        <v>0</v>
      </c>
      <c r="G59" s="139">
        <v>0</v>
      </c>
      <c r="H59" s="179">
        <f>D59*G59</f>
        <v>0</v>
      </c>
    </row>
    <row r="60" spans="2:8" x14ac:dyDescent="0.2">
      <c r="B60" s="219" t="s">
        <v>117</v>
      </c>
      <c r="C60" s="154" t="s">
        <v>4</v>
      </c>
      <c r="D60" s="206">
        <v>4</v>
      </c>
      <c r="E60" s="139">
        <v>0</v>
      </c>
      <c r="F60" s="235">
        <f t="shared" si="3"/>
        <v>0</v>
      </c>
      <c r="G60" s="261"/>
      <c r="H60" s="248"/>
    </row>
    <row r="61" spans="2:8" x14ac:dyDescent="0.2">
      <c r="B61" s="219" t="s">
        <v>118</v>
      </c>
      <c r="C61" s="154" t="s">
        <v>3</v>
      </c>
      <c r="D61" s="206">
        <v>4</v>
      </c>
      <c r="E61" s="139">
        <v>0</v>
      </c>
      <c r="F61" s="235">
        <f t="shared" si="3"/>
        <v>0</v>
      </c>
      <c r="G61" s="139">
        <v>0</v>
      </c>
      <c r="H61" s="179">
        <f>D61*G61</f>
        <v>0</v>
      </c>
    </row>
    <row r="62" spans="2:8" x14ac:dyDescent="0.2">
      <c r="B62" s="219" t="s">
        <v>119</v>
      </c>
      <c r="C62" s="154" t="s">
        <v>11</v>
      </c>
      <c r="D62" s="206">
        <f>D61*0.08</f>
        <v>0.32</v>
      </c>
      <c r="E62" s="139">
        <v>0</v>
      </c>
      <c r="F62" s="235">
        <f t="shared" si="3"/>
        <v>0</v>
      </c>
      <c r="G62" s="139">
        <v>0</v>
      </c>
      <c r="H62" s="179">
        <f>D62*G62</f>
        <v>0</v>
      </c>
    </row>
    <row r="63" spans="2:8" ht="13.5" thickBot="1" x14ac:dyDescent="0.25">
      <c r="B63" s="219" t="s">
        <v>166</v>
      </c>
      <c r="C63" s="154" t="s">
        <v>0</v>
      </c>
      <c r="D63" s="206">
        <v>2</v>
      </c>
      <c r="E63" s="139">
        <v>0</v>
      </c>
      <c r="F63" s="235">
        <f t="shared" si="3"/>
        <v>0</v>
      </c>
      <c r="G63" s="261"/>
      <c r="H63" s="248"/>
    </row>
    <row r="64" spans="2:8" ht="13.5" thickBot="1" x14ac:dyDescent="0.25">
      <c r="B64" s="195" t="s">
        <v>219</v>
      </c>
      <c r="C64" s="196"/>
      <c r="D64" s="197"/>
      <c r="E64" s="236"/>
      <c r="F64" s="236"/>
      <c r="G64" s="236"/>
      <c r="H64" s="250"/>
    </row>
    <row r="65" spans="2:8" x14ac:dyDescent="0.2">
      <c r="B65" s="218" t="s">
        <v>148</v>
      </c>
      <c r="C65" s="154" t="s">
        <v>3</v>
      </c>
      <c r="D65" s="206">
        <f>2*(11+4)</f>
        <v>30</v>
      </c>
      <c r="E65" s="139">
        <v>0</v>
      </c>
      <c r="F65" s="235">
        <f>D65*E65</f>
        <v>0</v>
      </c>
      <c r="G65" s="261"/>
      <c r="H65" s="246"/>
    </row>
    <row r="66" spans="2:8" x14ac:dyDescent="0.2">
      <c r="B66" s="218" t="s">
        <v>149</v>
      </c>
      <c r="C66" s="154" t="s">
        <v>4</v>
      </c>
      <c r="D66" s="206">
        <f>11*3.5</f>
        <v>38.5</v>
      </c>
      <c r="E66" s="139">
        <v>0</v>
      </c>
      <c r="F66" s="235">
        <f>D66*E66</f>
        <v>0</v>
      </c>
      <c r="G66" s="261"/>
      <c r="H66" s="248"/>
    </row>
    <row r="67" spans="2:8" ht="25.5" x14ac:dyDescent="0.2">
      <c r="B67" s="218" t="s">
        <v>151</v>
      </c>
      <c r="C67" s="154" t="s">
        <v>4</v>
      </c>
      <c r="D67" s="206">
        <f>D66</f>
        <v>38.5</v>
      </c>
      <c r="E67" s="139">
        <v>0</v>
      </c>
      <c r="F67" s="235">
        <f>D67*E67</f>
        <v>0</v>
      </c>
      <c r="G67" s="139">
        <v>0</v>
      </c>
      <c r="H67" s="179">
        <f>D67*G67</f>
        <v>0</v>
      </c>
    </row>
    <row r="68" spans="2:8" ht="13.5" thickBot="1" x14ac:dyDescent="0.25">
      <c r="B68" s="218" t="s">
        <v>150</v>
      </c>
      <c r="C68" s="154" t="s">
        <v>0</v>
      </c>
      <c r="D68" s="206">
        <v>1</v>
      </c>
      <c r="E68" s="139">
        <v>0</v>
      </c>
      <c r="F68" s="235">
        <f>D68*E68</f>
        <v>0</v>
      </c>
      <c r="G68" s="261"/>
      <c r="H68" s="248"/>
    </row>
    <row r="69" spans="2:8" ht="13.5" thickBot="1" x14ac:dyDescent="0.25">
      <c r="B69" s="195" t="s">
        <v>147</v>
      </c>
      <c r="C69" s="196"/>
      <c r="D69" s="197"/>
      <c r="E69" s="236"/>
      <c r="F69" s="236"/>
      <c r="G69" s="236"/>
      <c r="H69" s="250"/>
    </row>
    <row r="70" spans="2:8" x14ac:dyDescent="0.2">
      <c r="B70" s="218" t="s">
        <v>121</v>
      </c>
      <c r="C70" s="154" t="s">
        <v>11</v>
      </c>
      <c r="D70" s="206">
        <v>2</v>
      </c>
      <c r="E70" s="139">
        <v>0</v>
      </c>
      <c r="F70" s="235">
        <f>D70*E70</f>
        <v>0</v>
      </c>
      <c r="G70" s="261"/>
      <c r="H70" s="246"/>
    </row>
    <row r="71" spans="2:8" x14ac:dyDescent="0.2">
      <c r="B71" s="218" t="s">
        <v>174</v>
      </c>
      <c r="C71" s="154" t="s">
        <v>0</v>
      </c>
      <c r="D71" s="206">
        <v>1</v>
      </c>
      <c r="E71" s="139">
        <v>0</v>
      </c>
      <c r="F71" s="235">
        <f>D71*E71</f>
        <v>0</v>
      </c>
      <c r="G71" s="261"/>
      <c r="H71" s="248"/>
    </row>
    <row r="72" spans="2:8" x14ac:dyDescent="0.2">
      <c r="B72" s="218" t="s">
        <v>175</v>
      </c>
      <c r="C72" s="154" t="s">
        <v>0</v>
      </c>
      <c r="D72" s="206">
        <v>1</v>
      </c>
      <c r="E72" s="139">
        <v>0</v>
      </c>
      <c r="F72" s="235">
        <f>D72*E72</f>
        <v>0</v>
      </c>
      <c r="G72" s="261"/>
      <c r="H72" s="248"/>
    </row>
    <row r="73" spans="2:8" x14ac:dyDescent="0.2">
      <c r="B73" s="218" t="s">
        <v>122</v>
      </c>
      <c r="C73" s="154" t="s">
        <v>0</v>
      </c>
      <c r="D73" s="206">
        <v>2</v>
      </c>
      <c r="E73" s="139">
        <v>0</v>
      </c>
      <c r="F73" s="235">
        <f>D73*E73</f>
        <v>0</v>
      </c>
      <c r="G73" s="261"/>
      <c r="H73" s="248"/>
    </row>
    <row r="74" spans="2:8" ht="13.5" thickBot="1" x14ac:dyDescent="0.25">
      <c r="B74" s="219" t="s">
        <v>123</v>
      </c>
      <c r="C74" s="154" t="s">
        <v>0</v>
      </c>
      <c r="D74" s="206">
        <v>2</v>
      </c>
      <c r="E74" s="139">
        <v>0</v>
      </c>
      <c r="F74" s="235">
        <f>D74*E74</f>
        <v>0</v>
      </c>
      <c r="G74" s="139">
        <v>0</v>
      </c>
      <c r="H74" s="179">
        <f>D74*G74</f>
        <v>0</v>
      </c>
    </row>
    <row r="75" spans="2:8" ht="13.5" thickBot="1" x14ac:dyDescent="0.25">
      <c r="B75" s="195" t="s">
        <v>146</v>
      </c>
      <c r="C75" s="196"/>
      <c r="D75" s="197"/>
      <c r="E75" s="236"/>
      <c r="F75" s="236"/>
      <c r="G75" s="236"/>
      <c r="H75" s="250"/>
    </row>
    <row r="76" spans="2:8" x14ac:dyDescent="0.2">
      <c r="B76" s="204" t="s">
        <v>102</v>
      </c>
      <c r="C76" s="205" t="s">
        <v>29</v>
      </c>
      <c r="D76" s="206">
        <f>1.7*0.25*(0.6*D11+0.35*D12+0.5*D13+0.65*D14+1.2*D15+0.5*D16+1.2*D17)</f>
        <v>50.064999999999998</v>
      </c>
      <c r="E76" s="182">
        <v>0</v>
      </c>
      <c r="F76" s="235">
        <f t="shared" ref="F76:F87" si="4">D76*E76</f>
        <v>0</v>
      </c>
      <c r="G76" s="261"/>
      <c r="H76" s="246"/>
    </row>
    <row r="77" spans="2:8" x14ac:dyDescent="0.2">
      <c r="B77" s="204" t="s">
        <v>165</v>
      </c>
      <c r="C77" s="205" t="s">
        <v>29</v>
      </c>
      <c r="D77" s="206">
        <f>D76</f>
        <v>50.064999999999998</v>
      </c>
      <c r="E77" s="184">
        <v>0</v>
      </c>
      <c r="F77" s="235">
        <f t="shared" si="4"/>
        <v>0</v>
      </c>
      <c r="G77" s="261"/>
      <c r="H77" s="248"/>
    </row>
    <row r="78" spans="2:8" x14ac:dyDescent="0.2">
      <c r="B78" s="204" t="s">
        <v>103</v>
      </c>
      <c r="C78" s="205" t="s">
        <v>25</v>
      </c>
      <c r="D78" s="206">
        <f>2*7*15</f>
        <v>210</v>
      </c>
      <c r="E78" s="184">
        <v>0</v>
      </c>
      <c r="F78" s="235">
        <f t="shared" si="4"/>
        <v>0</v>
      </c>
      <c r="G78" s="261"/>
      <c r="H78" s="248"/>
    </row>
    <row r="79" spans="2:8" ht="13.5" thickBot="1" x14ac:dyDescent="0.25">
      <c r="B79" s="212" t="s">
        <v>114</v>
      </c>
      <c r="C79" s="208" t="s">
        <v>29</v>
      </c>
      <c r="D79" s="213">
        <f>D76</f>
        <v>50.064999999999998</v>
      </c>
      <c r="E79" s="183">
        <v>0</v>
      </c>
      <c r="F79" s="237">
        <f t="shared" si="4"/>
        <v>0</v>
      </c>
      <c r="G79" s="264"/>
      <c r="H79" s="252"/>
    </row>
    <row r="80" spans="2:8" x14ac:dyDescent="0.2">
      <c r="B80" s="198" t="s">
        <v>104</v>
      </c>
      <c r="C80" s="199" t="s">
        <v>29</v>
      </c>
      <c r="D80" s="200">
        <f>D66*0.05*2</f>
        <v>3.85</v>
      </c>
      <c r="E80" s="139">
        <v>0</v>
      </c>
      <c r="F80" s="233">
        <f t="shared" si="4"/>
        <v>0</v>
      </c>
      <c r="G80" s="259"/>
      <c r="H80" s="246"/>
    </row>
    <row r="81" spans="2:8" x14ac:dyDescent="0.2">
      <c r="B81" s="204" t="s">
        <v>165</v>
      </c>
      <c r="C81" s="205" t="s">
        <v>29</v>
      </c>
      <c r="D81" s="206">
        <f>D80</f>
        <v>3.85</v>
      </c>
      <c r="E81" s="139">
        <v>0</v>
      </c>
      <c r="F81" s="235">
        <f t="shared" si="4"/>
        <v>0</v>
      </c>
      <c r="G81" s="261"/>
      <c r="H81" s="248"/>
    </row>
    <row r="82" spans="2:8" x14ac:dyDescent="0.2">
      <c r="B82" s="211" t="s">
        <v>105</v>
      </c>
      <c r="C82" s="207" t="s">
        <v>25</v>
      </c>
      <c r="D82" s="206">
        <f>2*15</f>
        <v>30</v>
      </c>
      <c r="E82" s="139">
        <v>0</v>
      </c>
      <c r="F82" s="235">
        <f t="shared" si="4"/>
        <v>0</v>
      </c>
      <c r="G82" s="261"/>
      <c r="H82" s="248"/>
    </row>
    <row r="83" spans="2:8" ht="13.5" thickBot="1" x14ac:dyDescent="0.25">
      <c r="B83" s="201" t="s">
        <v>106</v>
      </c>
      <c r="C83" s="202" t="s">
        <v>29</v>
      </c>
      <c r="D83" s="203">
        <f>D80</f>
        <v>3.85</v>
      </c>
      <c r="E83" s="187">
        <v>0</v>
      </c>
      <c r="F83" s="234">
        <f t="shared" si="4"/>
        <v>0</v>
      </c>
      <c r="G83" s="260"/>
      <c r="H83" s="247"/>
    </row>
    <row r="84" spans="2:8" x14ac:dyDescent="0.2">
      <c r="B84" s="211" t="s">
        <v>107</v>
      </c>
      <c r="C84" s="207" t="s">
        <v>29</v>
      </c>
      <c r="D84" s="206">
        <v>10</v>
      </c>
      <c r="E84" s="182">
        <v>0</v>
      </c>
      <c r="F84" s="235">
        <f t="shared" si="4"/>
        <v>0</v>
      </c>
      <c r="G84" s="263"/>
      <c r="H84" s="251"/>
    </row>
    <row r="85" spans="2:8" x14ac:dyDescent="0.2">
      <c r="B85" s="204" t="s">
        <v>165</v>
      </c>
      <c r="C85" s="205" t="s">
        <v>29</v>
      </c>
      <c r="D85" s="206">
        <f>D84</f>
        <v>10</v>
      </c>
      <c r="E85" s="184">
        <v>0</v>
      </c>
      <c r="F85" s="235">
        <f t="shared" si="4"/>
        <v>0</v>
      </c>
      <c r="G85" s="261"/>
      <c r="H85" s="248"/>
    </row>
    <row r="86" spans="2:8" x14ac:dyDescent="0.2">
      <c r="B86" s="204" t="s">
        <v>108</v>
      </c>
      <c r="C86" s="205" t="s">
        <v>25</v>
      </c>
      <c r="D86" s="206">
        <v>60</v>
      </c>
      <c r="E86" s="184">
        <v>0</v>
      </c>
      <c r="F86" s="235">
        <f t="shared" si="4"/>
        <v>0</v>
      </c>
      <c r="G86" s="261"/>
      <c r="H86" s="248"/>
    </row>
    <row r="87" spans="2:8" ht="13.5" thickBot="1" x14ac:dyDescent="0.25">
      <c r="B87" s="201" t="s">
        <v>109</v>
      </c>
      <c r="C87" s="202" t="s">
        <v>29</v>
      </c>
      <c r="D87" s="206">
        <f>D84</f>
        <v>10</v>
      </c>
      <c r="E87" s="183">
        <v>0</v>
      </c>
      <c r="F87" s="235">
        <f t="shared" si="4"/>
        <v>0</v>
      </c>
      <c r="G87" s="261"/>
      <c r="H87" s="247"/>
    </row>
    <row r="88" spans="2:8" ht="13.5" thickBot="1" x14ac:dyDescent="0.25">
      <c r="B88" s="195" t="s">
        <v>214</v>
      </c>
      <c r="C88" s="196"/>
      <c r="D88" s="197"/>
      <c r="E88" s="232"/>
      <c r="F88" s="232"/>
      <c r="G88" s="232"/>
      <c r="H88" s="245"/>
    </row>
    <row r="89" spans="2:8" ht="13.5" thickBot="1" x14ac:dyDescent="0.25">
      <c r="B89" s="220" t="s">
        <v>49</v>
      </c>
      <c r="C89" s="69" t="s">
        <v>1</v>
      </c>
      <c r="D89" s="92">
        <v>1</v>
      </c>
      <c r="E89" s="266">
        <f>SUM(F7:F87)+SUM(H7:H87)</f>
        <v>0</v>
      </c>
      <c r="F89" s="91">
        <f>D89*0.01*E89</f>
        <v>0</v>
      </c>
      <c r="G89" s="92"/>
      <c r="H89" s="242"/>
    </row>
    <row r="90" spans="2:8" x14ac:dyDescent="0.2">
      <c r="B90" s="221" t="s">
        <v>18</v>
      </c>
      <c r="C90" s="222"/>
      <c r="D90" s="223" t="s">
        <v>5</v>
      </c>
      <c r="E90" s="267"/>
      <c r="F90" s="239"/>
      <c r="G90" s="239"/>
      <c r="H90" s="239"/>
    </row>
    <row r="91" spans="2:8" x14ac:dyDescent="0.2">
      <c r="B91" s="224" t="s">
        <v>6</v>
      </c>
      <c r="C91" s="154"/>
      <c r="D91" s="225"/>
      <c r="E91" s="268"/>
      <c r="F91" s="240">
        <f>SUM(F7:F89)</f>
        <v>0</v>
      </c>
      <c r="G91" s="269"/>
      <c r="H91" s="240">
        <f>SUM(H7:H89)</f>
        <v>0</v>
      </c>
    </row>
    <row r="92" spans="2:8" ht="13.5" x14ac:dyDescent="0.2">
      <c r="B92" s="226" t="s">
        <v>7</v>
      </c>
      <c r="C92" s="69"/>
      <c r="D92" s="227"/>
      <c r="E92" s="270">
        <f>F91+H91</f>
        <v>0</v>
      </c>
      <c r="F92" s="241"/>
      <c r="G92" s="92"/>
      <c r="H92" s="255"/>
    </row>
    <row r="93" spans="2:8" x14ac:dyDescent="0.2">
      <c r="B93" s="228" t="s">
        <v>32</v>
      </c>
      <c r="C93" s="69" t="s">
        <v>1</v>
      </c>
      <c r="D93" s="227">
        <v>21</v>
      </c>
      <c r="E93" s="266">
        <f>E92*D93*0.01</f>
        <v>0</v>
      </c>
      <c r="F93" s="242"/>
      <c r="G93" s="92"/>
      <c r="H93" s="255"/>
    </row>
    <row r="94" spans="2:8" ht="14.25" thickBot="1" x14ac:dyDescent="0.25">
      <c r="B94" s="229" t="s">
        <v>8</v>
      </c>
      <c r="C94" s="230"/>
      <c r="D94" s="231"/>
      <c r="E94" s="271">
        <f>E92+E93</f>
        <v>0</v>
      </c>
      <c r="F94" s="243"/>
      <c r="G94" s="272"/>
      <c r="H94" s="256"/>
    </row>
  </sheetData>
  <sheetProtection algorithmName="SHA-512" hashValue="kS5g6aXyzAiQVINILEMyQWlw8VaUm/swnyU9Oz/18/5SkWm5trZh0s43cieYc1cNJoqEDkqCSdapFGUYgYju9Q==" saltValue="i8g/UG3o9B861zveaRVNJw==" spinCount="100000" sheet="1" objects="1" scenarios="1"/>
  <pageMargins left="0.59055118110236227" right="0.39370078740157483" top="0.59055118110236227" bottom="0.59055118110236227" header="0.51181102362204722" footer="0.51181102362204722"/>
  <pageSetup paperSize="9" scale="98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REKAPITUALCE</vt:lpstr>
      <vt:lpstr>GLOBÁLNÍ NÁKLADY</vt:lpstr>
      <vt:lpstr>KIOSEK</vt:lpstr>
      <vt:lpstr>TS_TECH</vt:lpstr>
      <vt:lpstr>TS_ZEMNÍ PRÁCE</vt:lpstr>
      <vt:lpstr>KABEL NN</vt:lpstr>
      <vt:lpstr>ZEMNÍ PRÁCE - KABEL NN</vt:lpstr>
      <vt:lpstr>REKAPITUALCE!Oblast_tisku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Vymazal Petr</dc:creator>
  <cp:lastModifiedBy>Suchánek Jaromír</cp:lastModifiedBy>
  <cp:lastPrinted>2024-08-12T05:44:43Z</cp:lastPrinted>
  <dcterms:created xsi:type="dcterms:W3CDTF">2012-01-09T08:53:52Z</dcterms:created>
  <dcterms:modified xsi:type="dcterms:W3CDTF">2024-08-12T10:48:34Z</dcterms:modified>
</cp:coreProperties>
</file>