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onom\Documents\NEMOCNICE\INVESTICE\.VZ2024\VZMR2224\2_DEMOLICE_UBYTOVNY_PRO_ZAMESTNANCE\"/>
    </mc:Choice>
  </mc:AlternateContent>
  <xr:revisionPtr revIDLastSave="0" documentId="13_ncr:1_{06125AAF-A09A-4324-9E28-F22BC97D73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avba" sheetId="1" r:id="rId1"/>
    <sheet name="VzorPolozky" sheetId="10" state="hidden" r:id="rId2"/>
    <sheet name="00 00 Naklady" sheetId="12" r:id="rId3"/>
    <sheet name="SO 01 SO 01 Pol" sheetId="13" r:id="rId4"/>
  </sheets>
  <externalReferences>
    <externalReference r:id="rId5"/>
  </externalReferences>
  <definedNames>
    <definedName name="CelkemDPHVypocet" localSheetId="0">Stavba!$H$45</definedName>
    <definedName name="CenaCelkem">Stavba!$G$29</definedName>
    <definedName name="CenaCelkemBezDPH">Stavba!$G$28</definedName>
    <definedName name="CenaCelkemVypocet" localSheetId="0">Stavba!$I$45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'00 00 Naklady'!$1:$7</definedName>
    <definedName name="_xlnm.Print_Titles" localSheetId="3">'SO 01 SO 01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'00 00 Naklady'!$A$1:$X$32</definedName>
    <definedName name="_xlnm.Print_Area" localSheetId="3">'SO 01 SO 01 Pol'!$A$1:$X$124</definedName>
    <definedName name="_xlnm.Print_Area" localSheetId="0">Stavba!$A$1:$J$64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Stavba!$F$45</definedName>
    <definedName name="ZakladDPHZakl">Stavba!$G$25</definedName>
    <definedName name="ZakladDPHZaklVypocet" localSheetId="0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46" i="13" l="1"/>
  <c r="G9" i="13"/>
  <c r="M9" i="13" s="1"/>
  <c r="I9" i="13"/>
  <c r="K9" i="13"/>
  <c r="O9" i="13"/>
  <c r="Q9" i="13"/>
  <c r="Q8" i="13" s="1"/>
  <c r="V9" i="13"/>
  <c r="G14" i="13"/>
  <c r="M14" i="13" s="1"/>
  <c r="I14" i="13"/>
  <c r="K14" i="13"/>
  <c r="K8" i="13" s="1"/>
  <c r="O14" i="13"/>
  <c r="O8" i="13" s="1"/>
  <c r="Q14" i="13"/>
  <c r="V14" i="13"/>
  <c r="G23" i="13"/>
  <c r="G22" i="13" s="1"/>
  <c r="I58" i="1" s="1"/>
  <c r="I23" i="13"/>
  <c r="I22" i="13" s="1"/>
  <c r="K23" i="13"/>
  <c r="K22" i="13" s="1"/>
  <c r="M23" i="13"/>
  <c r="M22" i="13" s="1"/>
  <c r="O23" i="13"/>
  <c r="O22" i="13" s="1"/>
  <c r="Q23" i="13"/>
  <c r="Q22" i="13" s="1"/>
  <c r="V23" i="13"/>
  <c r="V22" i="13" s="1"/>
  <c r="G26" i="13"/>
  <c r="I26" i="13"/>
  <c r="I25" i="13" s="1"/>
  <c r="K26" i="13"/>
  <c r="M26" i="13"/>
  <c r="O26" i="13"/>
  <c r="Q26" i="13"/>
  <c r="V26" i="13"/>
  <c r="G34" i="13"/>
  <c r="G25" i="13" s="1"/>
  <c r="I59" i="1" s="1"/>
  <c r="I34" i="13"/>
  <c r="K34" i="13"/>
  <c r="K25" i="13" s="1"/>
  <c r="O34" i="13"/>
  <c r="Q34" i="13"/>
  <c r="V34" i="13"/>
  <c r="V25" i="13" s="1"/>
  <c r="G39" i="13"/>
  <c r="M39" i="13" s="1"/>
  <c r="I39" i="13"/>
  <c r="K39" i="13"/>
  <c r="O39" i="13"/>
  <c r="Q39" i="13"/>
  <c r="V39" i="13"/>
  <c r="G44" i="13"/>
  <c r="I60" i="1" s="1"/>
  <c r="V44" i="13"/>
  <c r="G45" i="13"/>
  <c r="I45" i="13"/>
  <c r="I44" i="13" s="1"/>
  <c r="K45" i="13"/>
  <c r="K44" i="13" s="1"/>
  <c r="M45" i="13"/>
  <c r="M44" i="13" s="1"/>
  <c r="O45" i="13"/>
  <c r="O44" i="13" s="1"/>
  <c r="Q45" i="13"/>
  <c r="Q44" i="13" s="1"/>
  <c r="V45" i="13"/>
  <c r="G54" i="13"/>
  <c r="M54" i="13" s="1"/>
  <c r="I54" i="13"/>
  <c r="K54" i="13"/>
  <c r="O54" i="13"/>
  <c r="Q54" i="13"/>
  <c r="V54" i="13"/>
  <c r="G60" i="13"/>
  <c r="I60" i="13"/>
  <c r="K60" i="13"/>
  <c r="O60" i="13"/>
  <c r="Q60" i="13"/>
  <c r="V60" i="13"/>
  <c r="G65" i="13"/>
  <c r="M65" i="13" s="1"/>
  <c r="I65" i="13"/>
  <c r="K65" i="13"/>
  <c r="O65" i="13"/>
  <c r="Q65" i="13"/>
  <c r="V65" i="13"/>
  <c r="G70" i="13"/>
  <c r="M70" i="13" s="1"/>
  <c r="I70" i="13"/>
  <c r="K70" i="13"/>
  <c r="O70" i="13"/>
  <c r="Q70" i="13"/>
  <c r="V70" i="13"/>
  <c r="G75" i="13"/>
  <c r="I75" i="13"/>
  <c r="K75" i="13"/>
  <c r="M75" i="13"/>
  <c r="O75" i="13"/>
  <c r="Q75" i="13"/>
  <c r="V75" i="13"/>
  <c r="G80" i="13"/>
  <c r="M80" i="13" s="1"/>
  <c r="I80" i="13"/>
  <c r="K80" i="13"/>
  <c r="O80" i="13"/>
  <c r="Q80" i="13"/>
  <c r="V80" i="13"/>
  <c r="G85" i="13"/>
  <c r="I85" i="13"/>
  <c r="K85" i="13"/>
  <c r="M85" i="13"/>
  <c r="O85" i="13"/>
  <c r="Q85" i="13"/>
  <c r="V85" i="13"/>
  <c r="G91" i="13"/>
  <c r="M91" i="13" s="1"/>
  <c r="I91" i="13"/>
  <c r="K91" i="13"/>
  <c r="O91" i="13"/>
  <c r="Q91" i="13"/>
  <c r="V91" i="13"/>
  <c r="G97" i="13"/>
  <c r="M97" i="13" s="1"/>
  <c r="I97" i="13"/>
  <c r="K97" i="13"/>
  <c r="O97" i="13"/>
  <c r="Q97" i="13"/>
  <c r="V97" i="13"/>
  <c r="G102" i="13"/>
  <c r="M102" i="13" s="1"/>
  <c r="I102" i="13"/>
  <c r="K102" i="13"/>
  <c r="O102" i="13"/>
  <c r="Q102" i="13"/>
  <c r="V102" i="13"/>
  <c r="G107" i="13"/>
  <c r="I107" i="13"/>
  <c r="K107" i="13"/>
  <c r="M107" i="13"/>
  <c r="O107" i="13"/>
  <c r="Q107" i="13"/>
  <c r="V107" i="13"/>
  <c r="G112" i="13"/>
  <c r="M112" i="13" s="1"/>
  <c r="I112" i="13"/>
  <c r="K112" i="13"/>
  <c r="O112" i="13"/>
  <c r="Q112" i="13"/>
  <c r="V112" i="13"/>
  <c r="G117" i="13"/>
  <c r="M117" i="13" s="1"/>
  <c r="I117" i="13"/>
  <c r="K117" i="13"/>
  <c r="O117" i="13"/>
  <c r="Q117" i="13"/>
  <c r="V117" i="13"/>
  <c r="AE123" i="13"/>
  <c r="F43" i="1" s="1"/>
  <c r="BA26" i="12"/>
  <c r="BA23" i="12"/>
  <c r="BA20" i="12"/>
  <c r="BA16" i="12"/>
  <c r="BA13" i="12"/>
  <c r="BA10" i="12"/>
  <c r="G9" i="12"/>
  <c r="G8" i="12" s="1"/>
  <c r="I62" i="1" s="1"/>
  <c r="I19" i="1" s="1"/>
  <c r="I9" i="12"/>
  <c r="K9" i="12"/>
  <c r="O9" i="12"/>
  <c r="Q9" i="12"/>
  <c r="V9" i="12"/>
  <c r="V8" i="12" s="1"/>
  <c r="G12" i="12"/>
  <c r="M12" i="12" s="1"/>
  <c r="I12" i="12"/>
  <c r="I8" i="12" s="1"/>
  <c r="K12" i="12"/>
  <c r="O12" i="12"/>
  <c r="Q12" i="12"/>
  <c r="Q8" i="12" s="1"/>
  <c r="V12" i="12"/>
  <c r="G15" i="12"/>
  <c r="M15" i="12" s="1"/>
  <c r="I15" i="12"/>
  <c r="K15" i="12"/>
  <c r="O15" i="12"/>
  <c r="Q15" i="12"/>
  <c r="V15" i="12"/>
  <c r="G19" i="12"/>
  <c r="I19" i="12"/>
  <c r="K19" i="12"/>
  <c r="O19" i="12"/>
  <c r="Q19" i="12"/>
  <c r="V19" i="12"/>
  <c r="V18" i="12" s="1"/>
  <c r="G22" i="12"/>
  <c r="I22" i="12"/>
  <c r="K22" i="12"/>
  <c r="M22" i="12"/>
  <c r="O22" i="12"/>
  <c r="Q22" i="12"/>
  <c r="V22" i="12"/>
  <c r="G25" i="12"/>
  <c r="M25" i="12" s="1"/>
  <c r="I25" i="12"/>
  <c r="K25" i="12"/>
  <c r="O25" i="12"/>
  <c r="Q25" i="12"/>
  <c r="V25" i="12"/>
  <c r="G28" i="12"/>
  <c r="M28" i="12" s="1"/>
  <c r="I28" i="12"/>
  <c r="K28" i="12"/>
  <c r="O28" i="12"/>
  <c r="Q28" i="12"/>
  <c r="V28" i="12"/>
  <c r="AE31" i="12"/>
  <c r="F41" i="1" s="1"/>
  <c r="I18" i="1"/>
  <c r="I17" i="1"/>
  <c r="H42" i="1"/>
  <c r="O53" i="13" l="1"/>
  <c r="F39" i="1"/>
  <c r="F44" i="1"/>
  <c r="K53" i="13"/>
  <c r="I53" i="13"/>
  <c r="V8" i="13"/>
  <c r="V53" i="13"/>
  <c r="O8" i="12"/>
  <c r="F40" i="1"/>
  <c r="K18" i="12"/>
  <c r="G53" i="13"/>
  <c r="I61" i="1" s="1"/>
  <c r="Q53" i="13"/>
  <c r="G18" i="12"/>
  <c r="I63" i="1" s="1"/>
  <c r="I20" i="1" s="1"/>
  <c r="I18" i="12"/>
  <c r="K8" i="12"/>
  <c r="Q25" i="13"/>
  <c r="I8" i="13"/>
  <c r="Q18" i="12"/>
  <c r="O18" i="12"/>
  <c r="O25" i="13"/>
  <c r="M8" i="13"/>
  <c r="AF123" i="13"/>
  <c r="M60" i="13"/>
  <c r="M53" i="13" s="1"/>
  <c r="M34" i="13"/>
  <c r="M25" i="13" s="1"/>
  <c r="G8" i="13"/>
  <c r="AF31" i="12"/>
  <c r="M19" i="12"/>
  <c r="M18" i="12" s="1"/>
  <c r="M9" i="12"/>
  <c r="M8" i="12" s="1"/>
  <c r="J28" i="1"/>
  <c r="J26" i="1"/>
  <c r="G38" i="1"/>
  <c r="F38" i="1"/>
  <c r="J23" i="1"/>
  <c r="J24" i="1"/>
  <c r="J25" i="1"/>
  <c r="J27" i="1"/>
  <c r="E24" i="1"/>
  <c r="E26" i="1"/>
  <c r="G40" i="1" l="1"/>
  <c r="H40" i="1" s="1"/>
  <c r="I40" i="1" s="1"/>
  <c r="G41" i="1"/>
  <c r="H41" i="1" s="1"/>
  <c r="I41" i="1" s="1"/>
  <c r="G39" i="1"/>
  <c r="G43" i="1"/>
  <c r="H43" i="1" s="1"/>
  <c r="I43" i="1" s="1"/>
  <c r="G44" i="1"/>
  <c r="H44" i="1" s="1"/>
  <c r="I44" i="1" s="1"/>
  <c r="H39" i="1"/>
  <c r="H45" i="1" s="1"/>
  <c r="F45" i="1"/>
  <c r="G31" i="12"/>
  <c r="G123" i="13"/>
  <c r="I57" i="1"/>
  <c r="I16" i="1" l="1"/>
  <c r="I21" i="1" s="1"/>
  <c r="I64" i="1"/>
  <c r="G45" i="1"/>
  <c r="G25" i="1" s="1"/>
  <c r="A25" i="1" s="1"/>
  <c r="A26" i="1" s="1"/>
  <c r="G26" i="1" s="1"/>
  <c r="I39" i="1"/>
  <c r="I45" i="1" s="1"/>
  <c r="G23" i="1"/>
  <c r="A23" i="1" s="1"/>
  <c r="A24" i="1" s="1"/>
  <c r="G24" i="1" s="1"/>
  <c r="A27" i="1" l="1"/>
  <c r="A29" i="1" s="1"/>
  <c r="G29" i="1" s="1"/>
  <c r="G27" i="1" s="1"/>
  <c r="G28" i="1"/>
  <c r="J40" i="1"/>
  <c r="J43" i="1"/>
  <c r="J39" i="1"/>
  <c r="J45" i="1" s="1"/>
  <c r="J44" i="1"/>
  <c r="J41" i="1"/>
  <c r="J61" i="1"/>
  <c r="J58" i="1"/>
  <c r="J59" i="1"/>
  <c r="J57" i="1"/>
  <c r="J62" i="1"/>
  <c r="J60" i="1"/>
  <c r="J63" i="1"/>
  <c r="J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<sst xmlns="http://schemas.openxmlformats.org/spreadsheetml/2006/main" count="597" uniqueCount="227">
  <si>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</si>
  <si>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</si>
  <si>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</si>
  <si>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</si>
  <si>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</si>
  <si>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</si>
  <si>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</si>
  <si>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</si>
  <si>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</si>
  <si>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</si>
  <si>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</si>
  <si>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</si>
  <si>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</si>
  <si>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</si>
  <si>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</si>
  <si>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</si>
  <si>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</si>
  <si>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</si>
  <si>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</si>
  <si>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</si>
  <si>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</si>
  <si>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</si>
  <si>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</si>
  <si>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</si>
  <si>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</si>
  <si>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</si>
  <si>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</si>
  <si>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</si>
  <si>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</si>
  <si>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</si>
  <si>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</si>
  <si>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</si>
  <si>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</si>
  <si>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</si>
  <si>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</si>
  <si>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</si>
  <si>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</si>
  <si>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</si>
  <si>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</si>
  <si>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</si>
  <si>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</si>
  <si>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MEDICO/N049</t>
  </si>
  <si>
    <t>DEMOLICE UBYTOVNY PRO ZAMĚSTNANCE NEMOCNICE HUSTOPEČE</t>
  </si>
  <si>
    <t>Stavba</t>
  </si>
  <si>
    <t>Ostatní a vedlejší náklady</t>
  </si>
  <si>
    <t>00</t>
  </si>
  <si>
    <t>VEDLEJŠÍ A OSTATNÍ NÁKLADY</t>
  </si>
  <si>
    <t>Stavební objekt</t>
  </si>
  <si>
    <t>SO 01</t>
  </si>
  <si>
    <t>DEMOLICE UBYTOVNY</t>
  </si>
  <si>
    <t>Celkem za stavbu</t>
  </si>
  <si>
    <t>CZK</t>
  </si>
  <si>
    <t>#POPS</t>
  </si>
  <si>
    <t>Popis stavby: MEDICO/N049 - DEMOLICE UBYTOVNY PRO ZAMĚSTNANCE NEMOCNICE HUSTOPEČE</t>
  </si>
  <si>
    <t>#POPO</t>
  </si>
  <si>
    <t>Popis objektu: 00 - VEDLEJŠÍ A OSTATNÍ NÁKLADY</t>
  </si>
  <si>
    <t>#POPR</t>
  </si>
  <si>
    <t>Popis rozpočtu: 00 - VEDLEJŠÍ A OSTATNÍ NÁKLADY</t>
  </si>
  <si>
    <t>Popis objektu: SO 01 - DEMOLICE UBYTOVNY</t>
  </si>
  <si>
    <t>Popis rozpočtu: SO 01 - DEMOLICE UBYTOVNY</t>
  </si>
  <si>
    <t>Rekapitulace dílů</t>
  </si>
  <si>
    <t>Typ dílu</t>
  </si>
  <si>
    <t>1</t>
  </si>
  <si>
    <t>Zemní práce</t>
  </si>
  <si>
    <t>95</t>
  </si>
  <si>
    <t>Dokončovací konstrukce na pozemních stavbách</t>
  </si>
  <si>
    <t>96</t>
  </si>
  <si>
    <t>Bourání konstrukcí</t>
  </si>
  <si>
    <t>98</t>
  </si>
  <si>
    <t>Demolice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</si>
  <si>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</si>
  <si>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</si>
  <si>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</si>
  <si>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</si>
  <si>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</si>
  <si>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</si>
  <si>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</si>
  <si>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</si>
  <si>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</si>
  <si>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</si>
  <si>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</si>
  <si>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</si>
  <si>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</si>
  <si>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</si>
  <si>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</si>
  <si>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</si>
  <si>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</si>
  <si>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</si>
  <si>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</si>
  <si>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</si>
  <si>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</si>
  <si>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</si>
  <si>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</si>
  <si>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</si>
  <si>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</si>
  <si>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</si>
  <si>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</si>
  <si>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</si>
  <si>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</si>
  <si>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</si>
  <si>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</si>
  <si>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</si>
  <si>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</si>
  <si>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</si>
  <si>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</si>
  <si>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</si>
  <si>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 xml:space="preserve">sada  </t>
  </si>
  <si>
    <t>RTS 24/ I</t>
  </si>
  <si>
    <t>Indiv</t>
  </si>
  <si>
    <t>VRN</t>
  </si>
  <si>
    <t>POL99_8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</si>
  <si>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</si>
  <si>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</si>
  <si>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SPU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</si>
  <si>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</si>
  <si>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</si>
  <si>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</si>
  <si>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</si>
  <si>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</si>
  <si>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</si>
  <si>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</si>
  <si>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</si>
  <si>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řád), náklady na oplocení, osvětlení, označení a zabezpečení výkopu, náklady na nepřetržitou ostrahu staveniště.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</si>
  <si>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</si>
  <si>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</si>
  <si>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</si>
  <si>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</si>
  <si>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</si>
  <si>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</si>
  <si>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ON_10</t>
  </si>
  <si>
    <t>Dodatečný stavebně - technický průzkum</t>
  </si>
  <si>
    <t xml:space="preserve">hod   </t>
  </si>
  <si>
    <t>Vlastní</t>
  </si>
  <si>
    <t>SUM</t>
  </si>
  <si>
    <t>END</t>
  </si>
  <si>
    <t>Položkový soupis prací a dodávek</t>
  </si>
  <si>
    <t>182001131R00</t>
  </si>
  <si>
    <t>Plošná úprava terénu při nerovnostech terénu přes 150 do 200 mm, v rovině nebo na svahu do 1:5</t>
  </si>
  <si>
    <t>m2</t>
  </si>
  <si>
    <t>823-1</t>
  </si>
  <si>
    <t>Práce</t>
  </si>
  <si>
    <t>POL1_</t>
  </si>
  <si>
    <t>s urovnáním povrchu, bez doplnění ornice, v hornině 1 až 4,</t>
  </si>
  <si>
    <t>SPI</t>
  </si>
  <si>
    <t xml:space="preserve">výměra - viz TZ : </t>
  </si>
  <si>
    <t>VV</t>
  </si>
  <si>
    <t>255,6*1,15</t>
  </si>
  <si>
    <t>174100050RAD</t>
  </si>
  <si>
    <t>Zásyp jam, rýh a šachet štěrkopískem, dovoz ze vzdálenosti 15 000 m</t>
  </si>
  <si>
    <t>m3</t>
  </si>
  <si>
    <t>AP-HSV</t>
  </si>
  <si>
    <t>Agregovaná položka</t>
  </si>
  <si>
    <t>POL2_</t>
  </si>
  <si>
    <t>sypaninou s vodorovnou přepravou k místu zásypu, uložením ve vrstvách a zhutněním.</t>
  </si>
  <si>
    <t xml:space="preserve">odhad : </t>
  </si>
  <si>
    <t xml:space="preserve">výměra - viz STZ : </t>
  </si>
  <si>
    <t xml:space="preserve">D.b-1 : </t>
  </si>
  <si>
    <t>0,8*0,5*(25,05*2+9,65*2)</t>
  </si>
  <si>
    <t>0,8*0,35*(24,85*2+4,2*4)</t>
  </si>
  <si>
    <t>95521117119R00</t>
  </si>
  <si>
    <t>Kontrola a případné odpojení rozvodů inž. sítí před demolicí</t>
  </si>
  <si>
    <t>961044111R00</t>
  </si>
  <si>
    <t>Bourání základů z betonu prostého</t>
  </si>
  <si>
    <t>801-3</t>
  </si>
  <si>
    <t>nebo vybourání otvorů průřezové plochy přes 4 m2 v základech,</t>
  </si>
  <si>
    <t>965042241R00</t>
  </si>
  <si>
    <t>Bourání podkladů pod dlažby nebo litých celistvých dlažeb a mazanin  betonových nebo z litého asfaltu, tloušťky přes 100 mm, plochy přes 4 m2</t>
  </si>
  <si>
    <t xml:space="preserve">předpoklad - mazanina 15 cm : </t>
  </si>
  <si>
    <t>255,6*0,15</t>
  </si>
  <si>
    <t>965049112R00</t>
  </si>
  <si>
    <t>Bourání podkladů pod dlažby nebo litých celistvých dlažeb a mazanin  příplatek za bourání mazanin vyztužených svařovanou sítí, tloušťky přes 100 mm</t>
  </si>
  <si>
    <t>981011111R0C</t>
  </si>
  <si>
    <t>Demolice budov rozebráním, dřevěné , částečně smíšené</t>
  </si>
  <si>
    <t>Kalkul</t>
  </si>
  <si>
    <t>Jedná se o jednopodlažní nepodsklepený objekt o půdorysných rozměrech cca 24,9 x 10,2 m. Objekt je zastřešený šikmou sedlovou střechou tvořenou dřevěnou vazníkovou soustavou. Vazníky jsou ze sbíjených prken, spoje jsou hřebíkové, podélnou tuhost zajišťuje zavětrování kříži provedenými z prken. Střešní krytina je z hliníkových profilovaných šablon připevněných na kontralatě tvořené prkny uloženými na horní líc vazníků. Podélné obvodové stěny jsou tvořeny sendvičovou konstrukcí z materiálů na bázi dřeva, vyplněnou tepelnou izolací ze skelné vaty. Jedna z těchto stěn je omítnutá břizolitovou omítkou, druhá je opatřena obkladem z hliníkového plechu. Štítové zdivo tloušťek 300 a 450 mm je z cihel plných pálených, rovněž tak komínová tělesa, vyvložkovaná kameninovými rourami. Vnitřní dělící příčky jsou montované, z dřevotřískových desek, se vzduchovou mezerou. Podhled jak v místnostech, tak v exteriéru je tvořen dřevotřískovými deskami na dřevěném roštu s asfaltovou lepenkou a rohoží ze skelné vaty na vlnitém kartonu. V půdním prostoru se místy povalují zbytky staré střešní krytiny, která byla provedena z azbestocementových vlnovek s obsahem azbestových vláken. Těchto materiálů je jen minimální množství. Podlahy jsou betonové s keramickou a teracovou dlažbou a převážně s krytinou z PVC. V kotelně je podlaha betonová. Výplně otvorů (okna, vstupní a vnitřní dveře) jsou převážně dřevěné, vnitřní dveře s obložkovými zárubněmi, vnější dveře jsou prosklené. Vnější dveře do kotelny jsou plechové. Objekt je založen na základových pásech pravděpodobně z betonu a lomového kamene</t>
  </si>
  <si>
    <t/>
  </si>
  <si>
    <t>Kalkulovat vč. lešení,  zvedacích mechanismů a statického zajištění.</t>
  </si>
  <si>
    <t xml:space="preserve">OD ÚROVNĚ +-0,00 : </t>
  </si>
  <si>
    <t>1221,8</t>
  </si>
  <si>
    <t>979081111R00</t>
  </si>
  <si>
    <t>Odvoz suti a vybouraných hmot na skládku do 1 km</t>
  </si>
  <si>
    <t>t</t>
  </si>
  <si>
    <t>Přesun suti</t>
  </si>
  <si>
    <t>POL8_</t>
  </si>
  <si>
    <t>Včetně naložení na dopravní prostředek a složení na skládku, bez poplatku za skládku.</t>
  </si>
  <si>
    <t xml:space="preserve">Demontážní hmotnosti z položek s pořadovými čísly: : </t>
  </si>
  <si>
    <t xml:space="preserve">4,5,7, : </t>
  </si>
  <si>
    <t>Součet: : 224,75820</t>
  </si>
  <si>
    <t>979081121R00</t>
  </si>
  <si>
    <t>Odvoz suti a vybouraných hmot na skládku příplatek za každý další 1 km</t>
  </si>
  <si>
    <t>Součet: : 4270,40580</t>
  </si>
  <si>
    <t>979082111R00</t>
  </si>
  <si>
    <t>Vnitrostaveništní doprava suti a vybouraných hmot do 10 m</t>
  </si>
  <si>
    <t>979990103R00</t>
  </si>
  <si>
    <t>Poplatek za uložení, betonu,  , skupina 17 01 01 z Katalogu odpadů</t>
  </si>
  <si>
    <t>RTS 23/ II</t>
  </si>
  <si>
    <t>RTS 23/ I</t>
  </si>
  <si>
    <t>Součet: : 168,56865</t>
  </si>
  <si>
    <t>979990105R00</t>
  </si>
  <si>
    <t>Poplatek za uložení, cihelné výrobky,  , skupina 17 01 02 z Katalogu odpadů</t>
  </si>
  <si>
    <t>Součet: : 10,78839</t>
  </si>
  <si>
    <t>979990121R00</t>
  </si>
  <si>
    <t>Poplatek za uložení, asfaltové pásy,  , skupina 17 03 02 z Katalogu odpadů</t>
  </si>
  <si>
    <t>Součet: : 1,12379</t>
  </si>
  <si>
    <t>979990161R00</t>
  </si>
  <si>
    <t>Poplatek za uložení, dřevo,  , skupina 17 02 01 z Katalogu odpadů</t>
  </si>
  <si>
    <t>kategorie 17 02 01 dřevo</t>
  </si>
  <si>
    <t>Součet: : 13,48549</t>
  </si>
  <si>
    <t>979990181R00</t>
  </si>
  <si>
    <t>Poplatek za uložení, PVC podlahová krytina,  , skupina 20 03 07 z Katalogu odpadů</t>
  </si>
  <si>
    <t>kategorie 17 02 03 plasty</t>
  </si>
  <si>
    <t>Součet: : 1,35754</t>
  </si>
  <si>
    <t>979098148O</t>
  </si>
  <si>
    <t>Skládkovné - ostatní materiály, mimo samostatně uvedené</t>
  </si>
  <si>
    <t xml:space="preserve">t     </t>
  </si>
  <si>
    <t>Součet: : 7,16080</t>
  </si>
  <si>
    <t>979990121R80</t>
  </si>
  <si>
    <t>Poplatek za skládku suti - kabely, 170411</t>
  </si>
  <si>
    <t>Součet: : 0,24723</t>
  </si>
  <si>
    <t>979990121R90</t>
  </si>
  <si>
    <t>Poplatek za skládku suti - izolační materiály, 170604</t>
  </si>
  <si>
    <t>Součet: : 0,89903</t>
  </si>
  <si>
    <t>979990162S00</t>
  </si>
  <si>
    <t>Poplatek za skládku suti - sklo, 170202 Katalog odpadů</t>
  </si>
  <si>
    <t>Součet: : 1,79807</t>
  </si>
  <si>
    <t>979990201RX</t>
  </si>
  <si>
    <t>Poplatek za uložení suti - 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</si>
</sst>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2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2" borderId="37" xfId="0" applyNumberFormat="1" applyFont="1" applyFill="1" applyBorder="1" applyAlignment="1">
      <alignment horizontal="center" vertical="center"/>
    </xf>
    <xf numFmtId="4" fontId="3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0" fontId="17" fillId="0" borderId="0" xfId="0" applyFont="1" applyAlignment="1">
      <alignment horizontal="center" vertical="top" shrinkToFit="1"/>
    </xf>
    <xf numFmtId="164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5" fillId="2" borderId="0" xfId="0" applyNumberFormat="1" applyFont="1" applyFill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Font="1" applyAlignment="1">
      <alignment wrapText="1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Alignment="1">
      <alignment horizontal="center" vertical="top" wrapText="1" shrinkToFit="1"/>
    </xf>
    <xf numFmtId="164" fontId="19" fillId="0" borderId="0" xfId="0" applyNumberFormat="1" applyFont="1" applyAlignment="1">
      <alignment vertical="top" wrapText="1" shrinkToFit="1"/>
    </xf>
    <xf numFmtId="164" fontId="19" fillId="0" borderId="0" xfId="0" quotePrefix="1" applyNumberFormat="1" applyFont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49" fontId="16" fillId="3" borderId="0" xfId="0" applyNumberFormat="1" applyFont="1" applyFill="1" applyAlignment="1" applyProtection="1">
      <alignment horizontal="left" vertical="top" wrapText="1"/>
      <protection locked="0"/>
    </xf>
    <xf numFmtId="49" fontId="16" fillId="3" borderId="0" xfId="0" applyNumberFormat="1" applyFont="1" applyFill="1" applyAlignment="1" applyProtection="1">
      <alignment vertical="top"/>
      <protection locked="0"/>
    </xf>
    <xf numFmtId="49" fontId="16" fillId="3" borderId="18" xfId="0" applyNumberFormat="1" applyFont="1" applyFill="1" applyBorder="1" applyAlignment="1" applyProtection="1">
      <alignment horizontal="left" vertical="top" wrapText="1"/>
      <protection locked="0"/>
    </xf>
    <xf numFmtId="49" fontId="16" fillId="3" borderId="18" xfId="0" applyNumberFormat="1" applyFont="1" applyFill="1" applyBorder="1" applyAlignment="1" applyProtection="1">
      <alignment vertical="top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67"/>
  <sheetViews>
    <sheetView showGridLines="0" tabSelected="1" topLeftCell="B1" zoomScaleNormal="100" zoomScaleSheetLayoutView="75" workbookViewId="0">
      <selection activeCell="I60" sqref="I60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20" t="s">
        <v>39</v>
      </c>
      <c r="C1" s="221"/>
      <c r="D1" s="221"/>
      <c r="E1" s="221"/>
      <c r="F1" s="221"/>
      <c r="G1" s="221"/>
      <c r="H1" s="221"/>
      <c r="I1" s="221"/>
      <c r="J1" s="222"/>
    </row>
    <row r="2" spans="1:15" ht="36" customHeight="1" x14ac:dyDescent="0.25">
      <c r="A2" s="2"/>
      <c r="B2" s="76" t="s">
        <v>22</v>
      </c>
      <c r="C2" s="77"/>
      <c r="D2" s="78" t="s">
        <v>41</v>
      </c>
      <c r="E2" s="226" t="s">
        <v>42</v>
      </c>
      <c r="F2" s="227"/>
      <c r="G2" s="227"/>
      <c r="H2" s="227"/>
      <c r="I2" s="227"/>
      <c r="J2" s="228"/>
      <c r="O2" s="1"/>
    </row>
    <row r="3" spans="1:15" ht="27" hidden="1" customHeight="1" x14ac:dyDescent="0.25">
      <c r="A3" s="2"/>
      <c r="B3" s="79"/>
      <c r="C3" s="77"/>
      <c r="D3" s="80"/>
      <c r="E3" s="229"/>
      <c r="F3" s="230"/>
      <c r="G3" s="230"/>
      <c r="H3" s="230"/>
      <c r="I3" s="230"/>
      <c r="J3" s="231"/>
    </row>
    <row r="4" spans="1:15" ht="23.25" customHeight="1" x14ac:dyDescent="0.25">
      <c r="A4" s="2"/>
      <c r="B4" s="81"/>
      <c r="C4" s="82"/>
      <c r="D4" s="83"/>
      <c r="E4" s="210"/>
      <c r="F4" s="210"/>
      <c r="G4" s="210"/>
      <c r="H4" s="210"/>
      <c r="I4" s="210"/>
      <c r="J4" s="211"/>
    </row>
    <row r="5" spans="1:15" ht="24" customHeight="1" x14ac:dyDescent="0.25">
      <c r="A5" s="2"/>
      <c r="B5" s="31" t="s">
        <v>40</v>
      </c>
      <c r="D5" s="214"/>
      <c r="E5" s="215"/>
      <c r="F5" s="215"/>
      <c r="G5" s="215"/>
      <c r="H5" s="18" t="s">
        <v>38</v>
      </c>
      <c r="I5" s="22"/>
      <c r="J5" s="8"/>
    </row>
    <row r="6" spans="1:15" ht="15.75" customHeight="1" x14ac:dyDescent="0.25">
      <c r="A6" s="2"/>
      <c r="B6" s="28"/>
      <c r="C6" s="55"/>
      <c r="D6" s="216"/>
      <c r="E6" s="217"/>
      <c r="F6" s="217"/>
      <c r="G6" s="217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18"/>
      <c r="F7" s="219"/>
      <c r="G7" s="219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33"/>
      <c r="E11" s="233"/>
      <c r="F11" s="233"/>
      <c r="G11" s="233"/>
      <c r="H11" s="18" t="s">
        <v>38</v>
      </c>
      <c r="I11" s="84"/>
      <c r="J11" s="8"/>
    </row>
    <row r="12" spans="1:15" ht="15.75" customHeight="1" x14ac:dyDescent="0.25">
      <c r="A12" s="2"/>
      <c r="B12" s="28"/>
      <c r="C12" s="55"/>
      <c r="D12" s="209"/>
      <c r="E12" s="209"/>
      <c r="F12" s="209"/>
      <c r="G12" s="209"/>
      <c r="H12" s="18" t="s">
        <v>34</v>
      </c>
      <c r="I12" s="84"/>
      <c r="J12" s="8"/>
    </row>
    <row r="13" spans="1:15" ht="15.75" customHeight="1" x14ac:dyDescent="0.25">
      <c r="A13" s="2"/>
      <c r="B13" s="29"/>
      <c r="C13" s="56"/>
      <c r="D13" s="85"/>
      <c r="E13" s="212"/>
      <c r="F13" s="213"/>
      <c r="G13" s="213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32"/>
      <c r="F15" s="232"/>
      <c r="G15" s="234"/>
      <c r="H15" s="234"/>
      <c r="I15" s="234" t="s">
        <v>29</v>
      </c>
      <c r="J15" s="235"/>
    </row>
    <row r="16" spans="1:15" ht="23.25" customHeight="1" x14ac:dyDescent="0.25">
      <c r="A16" s="138" t="s">
        <v>24</v>
      </c>
      <c r="B16" s="38" t="s">
        <v>24</v>
      </c>
      <c r="C16" s="62"/>
      <c r="D16" s="63"/>
      <c r="E16" s="198"/>
      <c r="F16" s="199"/>
      <c r="G16" s="198"/>
      <c r="H16" s="199"/>
      <c r="I16" s="198">
        <f>SUMIF(F57:F63,A16,I57:I63)+SUMIF(F57:F63,"PSU",I57:I63)</f>
        <v>0</v>
      </c>
      <c r="J16" s="200"/>
    </row>
    <row r="17" spans="1:10" ht="23.25" customHeight="1" x14ac:dyDescent="0.25">
      <c r="A17" s="138" t="s">
        <v>25</v>
      </c>
      <c r="B17" s="38" t="s">
        <v>25</v>
      </c>
      <c r="C17" s="62"/>
      <c r="D17" s="63"/>
      <c r="E17" s="198"/>
      <c r="F17" s="199"/>
      <c r="G17" s="198"/>
      <c r="H17" s="199"/>
      <c r="I17" s="198">
        <f>SUMIF(F57:F63,A17,I57:I63)</f>
        <v>0</v>
      </c>
      <c r="J17" s="200"/>
    </row>
    <row r="18" spans="1:10" ht="23.25" customHeight="1" x14ac:dyDescent="0.25">
      <c r="A18" s="138" t="s">
        <v>26</v>
      </c>
      <c r="B18" s="38" t="s">
        <v>26</v>
      </c>
      <c r="C18" s="62"/>
      <c r="D18" s="63"/>
      <c r="E18" s="198"/>
      <c r="F18" s="199"/>
      <c r="G18" s="198"/>
      <c r="H18" s="199"/>
      <c r="I18" s="198">
        <f>SUMIF(F57:F63,A18,I57:I63)</f>
        <v>0</v>
      </c>
      <c r="J18" s="200"/>
    </row>
    <row r="19" spans="1:10" ht="23.25" customHeight="1" x14ac:dyDescent="0.25">
      <c r="A19" s="138" t="s">
        <v>73</v>
      </c>
      <c r="B19" s="38" t="s">
        <v>27</v>
      </c>
      <c r="C19" s="62"/>
      <c r="D19" s="63"/>
      <c r="E19" s="198"/>
      <c r="F19" s="199"/>
      <c r="G19" s="198"/>
      <c r="H19" s="199"/>
      <c r="I19" s="198">
        <f>SUMIF(F57:F63,A19,I57:I63)</f>
        <v>0</v>
      </c>
      <c r="J19" s="200"/>
    </row>
    <row r="20" spans="1:10" ht="23.25" customHeight="1" x14ac:dyDescent="0.25">
      <c r="A20" s="138" t="s">
        <v>74</v>
      </c>
      <c r="B20" s="38" t="s">
        <v>28</v>
      </c>
      <c r="C20" s="62"/>
      <c r="D20" s="63"/>
      <c r="E20" s="198"/>
      <c r="F20" s="199"/>
      <c r="G20" s="198"/>
      <c r="H20" s="199"/>
      <c r="I20" s="198">
        <f>SUMIF(F57:F63,A20,I57:I63)</f>
        <v>0</v>
      </c>
      <c r="J20" s="200"/>
    </row>
    <row r="21" spans="1:10" ht="23.25" customHeight="1" x14ac:dyDescent="0.25">
      <c r="A21" s="2"/>
      <c r="B21" s="48" t="s">
        <v>29</v>
      </c>
      <c r="C21" s="64"/>
      <c r="D21" s="65"/>
      <c r="E21" s="201"/>
      <c r="F21" s="236"/>
      <c r="G21" s="201"/>
      <c r="H21" s="236"/>
      <c r="I21" s="201">
        <f>SUM(I16:J20)</f>
        <v>0</v>
      </c>
      <c r="J21" s="202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96">
        <f>ZakladDPHSniVypocet</f>
        <v>0</v>
      </c>
      <c r="H23" s="197"/>
      <c r="I23" s="197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194">
        <f>IF(A24&gt;50, ROUNDUP(A23, 0), ROUNDDOWN(A23, 0))</f>
        <v>0</v>
      </c>
      <c r="H24" s="195"/>
      <c r="I24" s="195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96">
        <f>ZakladDPHZaklVypocet</f>
        <v>0</v>
      </c>
      <c r="H25" s="197"/>
      <c r="I25" s="197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3">
        <f>IF(A26&gt;50, ROUNDUP(A25, 0), ROUNDDOWN(A25, 0))</f>
        <v>0</v>
      </c>
      <c r="H26" s="224"/>
      <c r="I26" s="224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25">
        <f>CenaCelkem-(ZakladDPHSni+DPHSni+ZakladDPHZakl+DPHZakl)</f>
        <v>0</v>
      </c>
      <c r="H27" s="225"/>
      <c r="I27" s="225"/>
      <c r="J27" s="41" t="str">
        <f t="shared" si="0"/>
        <v>CZK</v>
      </c>
    </row>
    <row r="28" spans="1:10" ht="27.75" hidden="1" customHeight="1" thickBot="1" x14ac:dyDescent="0.3">
      <c r="A28" s="2"/>
      <c r="B28" s="112" t="s">
        <v>23</v>
      </c>
      <c r="C28" s="113"/>
      <c r="D28" s="113"/>
      <c r="E28" s="114"/>
      <c r="F28" s="115"/>
      <c r="G28" s="204">
        <f>ZakladDPHSniVypocet+ZakladDPHZaklVypocet</f>
        <v>0</v>
      </c>
      <c r="H28" s="204"/>
      <c r="I28" s="204"/>
      <c r="J28" s="116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2" t="s">
        <v>35</v>
      </c>
      <c r="C29" s="117"/>
      <c r="D29" s="117"/>
      <c r="E29" s="117"/>
      <c r="F29" s="118"/>
      <c r="G29" s="203">
        <f>IF(A29&gt;50, ROUNDUP(A27, 0), ROUNDDOWN(A27, 0))</f>
        <v>0</v>
      </c>
      <c r="H29" s="203"/>
      <c r="I29" s="203"/>
      <c r="J29" s="119" t="s">
        <v>51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05"/>
      <c r="E34" s="206"/>
      <c r="G34" s="207"/>
      <c r="H34" s="208"/>
      <c r="I34" s="208"/>
      <c r="J34" s="25"/>
    </row>
    <row r="35" spans="1:10" ht="12.75" customHeight="1" x14ac:dyDescent="0.25">
      <c r="A35" s="2"/>
      <c r="B35" s="2"/>
      <c r="D35" s="193" t="s">
        <v>2</v>
      </c>
      <c r="E35" s="193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5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5">
      <c r="A39" s="88">
        <v>1</v>
      </c>
      <c r="B39" s="98" t="s">
        <v>43</v>
      </c>
      <c r="C39" s="188"/>
      <c r="D39" s="188"/>
      <c r="E39" s="188"/>
      <c r="F39" s="99">
        <f>'00 00 Naklady'!AE31+'SO 01 SO 01 Pol'!AE123</f>
        <v>0</v>
      </c>
      <c r="G39" s="100">
        <f>'00 00 Naklady'!AF31+'SO 01 SO 01 Pol'!AF123</f>
        <v>0</v>
      </c>
      <c r="H39" s="101">
        <f t="shared" ref="H39:H44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5">
      <c r="A40" s="88">
        <v>2</v>
      </c>
      <c r="B40" s="103"/>
      <c r="C40" s="192" t="s">
        <v>44</v>
      </c>
      <c r="D40" s="192"/>
      <c r="E40" s="192"/>
      <c r="F40" s="104">
        <f>'00 00 Naklady'!AE31</f>
        <v>0</v>
      </c>
      <c r="G40" s="105">
        <f>'00 00 Naklady'!AF31</f>
        <v>0</v>
      </c>
      <c r="H40" s="105">
        <f t="shared" si="1"/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customHeight="1" x14ac:dyDescent="0.25">
      <c r="A41" s="88">
        <v>3</v>
      </c>
      <c r="B41" s="107" t="s">
        <v>45</v>
      </c>
      <c r="C41" s="188" t="s">
        <v>46</v>
      </c>
      <c r="D41" s="188"/>
      <c r="E41" s="188"/>
      <c r="F41" s="108">
        <f>'00 00 Naklady'!AE31</f>
        <v>0</v>
      </c>
      <c r="G41" s="101">
        <f>'00 00 Naklady'!AF31</f>
        <v>0</v>
      </c>
      <c r="H41" s="101">
        <f t="shared" si="1"/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customHeight="1" x14ac:dyDescent="0.25">
      <c r="A42" s="88">
        <v>2</v>
      </c>
      <c r="B42" s="103"/>
      <c r="C42" s="192" t="s">
        <v>47</v>
      </c>
      <c r="D42" s="192"/>
      <c r="E42" s="192"/>
      <c r="F42" s="104"/>
      <c r="G42" s="105"/>
      <c r="H42" s="105">
        <f t="shared" si="1"/>
        <v>0</v>
      </c>
      <c r="I42" s="105"/>
      <c r="J42" s="106"/>
    </row>
    <row r="43" spans="1:10" ht="25.5" customHeight="1" x14ac:dyDescent="0.25">
      <c r="A43" s="88">
        <v>2</v>
      </c>
      <c r="B43" s="103" t="s">
        <v>48</v>
      </c>
      <c r="C43" s="192" t="s">
        <v>49</v>
      </c>
      <c r="D43" s="192"/>
      <c r="E43" s="192"/>
      <c r="F43" s="104">
        <f>'SO 01 SO 01 Pol'!AE123</f>
        <v>0</v>
      </c>
      <c r="G43" s="105">
        <f>'SO 01 SO 01 Pol'!AF123</f>
        <v>0</v>
      </c>
      <c r="H43" s="105">
        <f t="shared" si="1"/>
        <v>0</v>
      </c>
      <c r="I43" s="105">
        <f>F43+G43+H43</f>
        <v>0</v>
      </c>
      <c r="J43" s="106" t="str">
        <f>IF(CenaCelkemVypocet=0,"",I43/CenaCelkemVypocet*100)</f>
        <v/>
      </c>
    </row>
    <row r="44" spans="1:10" ht="25.5" customHeight="1" x14ac:dyDescent="0.25">
      <c r="A44" s="88">
        <v>3</v>
      </c>
      <c r="B44" s="107" t="s">
        <v>48</v>
      </c>
      <c r="C44" s="188" t="s">
        <v>49</v>
      </c>
      <c r="D44" s="188"/>
      <c r="E44" s="188"/>
      <c r="F44" s="108">
        <f>'SO 01 SO 01 Pol'!AE123</f>
        <v>0</v>
      </c>
      <c r="G44" s="101">
        <f>'SO 01 SO 01 Pol'!AF123</f>
        <v>0</v>
      </c>
      <c r="H44" s="101">
        <f t="shared" si="1"/>
        <v>0</v>
      </c>
      <c r="I44" s="101">
        <f>F44+G44+H44</f>
        <v>0</v>
      </c>
      <c r="J44" s="102" t="str">
        <f>IF(CenaCelkemVypocet=0,"",I44/CenaCelkemVypocet*100)</f>
        <v/>
      </c>
    </row>
    <row r="45" spans="1:10" ht="25.5" customHeight="1" x14ac:dyDescent="0.25">
      <c r="A45" s="88"/>
      <c r="B45" s="189" t="s">
        <v>50</v>
      </c>
      <c r="C45" s="190"/>
      <c r="D45" s="190"/>
      <c r="E45" s="191"/>
      <c r="F45" s="109">
        <f>SUMIF(A39:A44,"=1",F39:F44)</f>
        <v>0</v>
      </c>
      <c r="G45" s="110">
        <f>SUMIF(A39:A44,"=1",G39:G44)</f>
        <v>0</v>
      </c>
      <c r="H45" s="110">
        <f>SUMIF(A39:A44,"=1",H39:H44)</f>
        <v>0</v>
      </c>
      <c r="I45" s="110">
        <f>SUMIF(A39:A44,"=1",I39:I44)</f>
        <v>0</v>
      </c>
      <c r="J45" s="111">
        <f>SUMIF(A39:A44,"=1",J39:J44)</f>
        <v>0</v>
      </c>
    </row>
    <row r="47" spans="1:10" x14ac:dyDescent="0.25">
      <c r="A47" t="s">
        <v>52</v>
      </c>
      <c r="B47" t="s">
        <v>53</v>
      </c>
    </row>
    <row r="48" spans="1:10" x14ac:dyDescent="0.25">
      <c r="A48" t="s">
        <v>54</v>
      </c>
      <c r="B48" t="s">
        <v>55</v>
      </c>
    </row>
    <row r="49" spans="1:10" x14ac:dyDescent="0.25">
      <c r="A49" t="s">
        <v>56</v>
      </c>
      <c r="B49" t="s">
        <v>57</v>
      </c>
    </row>
    <row r="50" spans="1:10" x14ac:dyDescent="0.25">
      <c r="A50" t="s">
        <v>54</v>
      </c>
      <c r="B50" t="s">
        <v>58</v>
      </c>
    </row>
    <row r="51" spans="1:10" x14ac:dyDescent="0.25">
      <c r="A51" t="s">
        <v>56</v>
      </c>
      <c r="B51" t="s">
        <v>59</v>
      </c>
    </row>
    <row r="54" spans="1:10" ht="15.6" x14ac:dyDescent="0.3">
      <c r="B54" s="120" t="s">
        <v>60</v>
      </c>
    </row>
    <row r="56" spans="1:10" ht="25.5" customHeight="1" x14ac:dyDescent="0.25">
      <c r="A56" s="122"/>
      <c r="B56" s="125" t="s">
        <v>17</v>
      </c>
      <c r="C56" s="125" t="s">
        <v>5</v>
      </c>
      <c r="D56" s="126"/>
      <c r="E56" s="126"/>
      <c r="F56" s="127" t="s">
        <v>61</v>
      </c>
      <c r="G56" s="127"/>
      <c r="H56" s="127"/>
      <c r="I56" s="127" t="s">
        <v>29</v>
      </c>
      <c r="J56" s="127" t="s">
        <v>0</v>
      </c>
    </row>
    <row r="57" spans="1:10" ht="36.75" customHeight="1" x14ac:dyDescent="0.25">
      <c r="A57" s="123"/>
      <c r="B57" s="128" t="s">
        <v>62</v>
      </c>
      <c r="C57" s="186" t="s">
        <v>63</v>
      </c>
      <c r="D57" s="187"/>
      <c r="E57" s="187"/>
      <c r="F57" s="134" t="s">
        <v>24</v>
      </c>
      <c r="G57" s="135"/>
      <c r="H57" s="135"/>
      <c r="I57" s="135">
        <f>'SO 01 SO 01 Pol'!G8</f>
        <v>0</v>
      </c>
      <c r="J57" s="132" t="str">
        <f>IF(I64=0,"",I57/I64*100)</f>
        <v/>
      </c>
    </row>
    <row r="58" spans="1:10" ht="36.75" customHeight="1" x14ac:dyDescent="0.25">
      <c r="A58" s="123"/>
      <c r="B58" s="128" t="s">
        <v>64</v>
      </c>
      <c r="C58" s="186" t="s">
        <v>65</v>
      </c>
      <c r="D58" s="187"/>
      <c r="E58" s="187"/>
      <c r="F58" s="134" t="s">
        <v>24</v>
      </c>
      <c r="G58" s="135"/>
      <c r="H58" s="135"/>
      <c r="I58" s="135">
        <f>'SO 01 SO 01 Pol'!G22</f>
        <v>0</v>
      </c>
      <c r="J58" s="132" t="str">
        <f>IF(I64=0,"",I58/I64*100)</f>
        <v/>
      </c>
    </row>
    <row r="59" spans="1:10" ht="36.75" customHeight="1" x14ac:dyDescent="0.25">
      <c r="A59" s="123"/>
      <c r="B59" s="128" t="s">
        <v>66</v>
      </c>
      <c r="C59" s="186" t="s">
        <v>67</v>
      </c>
      <c r="D59" s="187"/>
      <c r="E59" s="187"/>
      <c r="F59" s="134" t="s">
        <v>24</v>
      </c>
      <c r="G59" s="135"/>
      <c r="H59" s="135"/>
      <c r="I59" s="135">
        <f>'SO 01 SO 01 Pol'!G25</f>
        <v>0</v>
      </c>
      <c r="J59" s="132" t="str">
        <f>IF(I64=0,"",I59/I64*100)</f>
        <v/>
      </c>
    </row>
    <row r="60" spans="1:10" ht="36.75" customHeight="1" x14ac:dyDescent="0.25">
      <c r="A60" s="123"/>
      <c r="B60" s="128" t="s">
        <v>68</v>
      </c>
      <c r="C60" s="186" t="s">
        <v>69</v>
      </c>
      <c r="D60" s="187"/>
      <c r="E60" s="187"/>
      <c r="F60" s="134" t="s">
        <v>24</v>
      </c>
      <c r="G60" s="135"/>
      <c r="H60" s="135"/>
      <c r="I60" s="135">
        <f>'SO 01 SO 01 Pol'!G44</f>
        <v>0</v>
      </c>
      <c r="J60" s="132" t="str">
        <f>IF(I64=0,"",I60/I64*100)</f>
        <v/>
      </c>
    </row>
    <row r="61" spans="1:10" ht="36.75" customHeight="1" x14ac:dyDescent="0.25">
      <c r="A61" s="123"/>
      <c r="B61" s="128" t="s">
        <v>70</v>
      </c>
      <c r="C61" s="186" t="s">
        <v>71</v>
      </c>
      <c r="D61" s="187"/>
      <c r="E61" s="187"/>
      <c r="F61" s="134" t="s">
        <v>72</v>
      </c>
      <c r="G61" s="135"/>
      <c r="H61" s="135"/>
      <c r="I61" s="135">
        <f>'SO 01 SO 01 Pol'!G53</f>
        <v>0</v>
      </c>
      <c r="J61" s="132" t="str">
        <f>IF(I64=0,"",I61/I64*100)</f>
        <v/>
      </c>
    </row>
    <row r="62" spans="1:10" ht="36.75" customHeight="1" x14ac:dyDescent="0.25">
      <c r="A62" s="123"/>
      <c r="B62" s="128" t="s">
        <v>73</v>
      </c>
      <c r="C62" s="186" t="s">
        <v>27</v>
      </c>
      <c r="D62" s="187"/>
      <c r="E62" s="187"/>
      <c r="F62" s="134" t="s">
        <v>73</v>
      </c>
      <c r="G62" s="135"/>
      <c r="H62" s="135"/>
      <c r="I62" s="135">
        <f>'00 00 Naklady'!G8</f>
        <v>0</v>
      </c>
      <c r="J62" s="132" t="str">
        <f>IF(I64=0,"",I62/I64*100)</f>
        <v/>
      </c>
    </row>
    <row r="63" spans="1:10" ht="36.75" customHeight="1" x14ac:dyDescent="0.25">
      <c r="A63" s="123"/>
      <c r="B63" s="128" t="s">
        <v>74</v>
      </c>
      <c r="C63" s="186" t="s">
        <v>28</v>
      </c>
      <c r="D63" s="187"/>
      <c r="E63" s="187"/>
      <c r="F63" s="134" t="s">
        <v>74</v>
      </c>
      <c r="G63" s="135"/>
      <c r="H63" s="135"/>
      <c r="I63" s="135">
        <f>'00 00 Naklady'!G18</f>
        <v>0</v>
      </c>
      <c r="J63" s="132" t="str">
        <f>IF(I64=0,"",I63/I64*100)</f>
        <v/>
      </c>
    </row>
    <row r="64" spans="1:10" ht="25.5" customHeight="1" x14ac:dyDescent="0.25">
      <c r="A64" s="124"/>
      <c r="B64" s="129" t="s">
        <v>1</v>
      </c>
      <c r="C64" s="130"/>
      <c r="D64" s="131"/>
      <c r="E64" s="131"/>
      <c r="F64" s="136"/>
      <c r="G64" s="137"/>
      <c r="H64" s="137"/>
      <c r="I64" s="137">
        <f>SUM(I57:I63)</f>
        <v>0</v>
      </c>
      <c r="J64" s="133">
        <f>SUM(J57:J63)</f>
        <v>0</v>
      </c>
    </row>
    <row r="65" spans="6:10" x14ac:dyDescent="0.25">
      <c r="F65" s="86"/>
      <c r="G65" s="86"/>
      <c r="H65" s="86"/>
      <c r="I65" s="86"/>
      <c r="J65" s="87"/>
    </row>
    <row r="66" spans="6:10" x14ac:dyDescent="0.25">
      <c r="F66" s="86"/>
      <c r="G66" s="86"/>
      <c r="H66" s="86"/>
      <c r="I66" s="86"/>
      <c r="J66" s="87"/>
    </row>
    <row r="67" spans="6:10" x14ac:dyDescent="0.25">
      <c r="F67" s="86"/>
      <c r="G67" s="86"/>
      <c r="H67" s="86"/>
      <c r="I67" s="86"/>
      <c r="J67" s="87"/>
    </row>
  </sheetData>
  <sheetProtection password="DD13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60:E60"/>
    <mergeCell ref="C61:E61"/>
    <mergeCell ref="C62:E62"/>
    <mergeCell ref="C63:E63"/>
    <mergeCell ref="C44:E44"/>
    <mergeCell ref="B45:E45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37" t="s">
        <v>6</v>
      </c>
      <c r="B1" s="237"/>
      <c r="C1" s="238"/>
      <c r="D1" s="237"/>
      <c r="E1" s="237"/>
      <c r="F1" s="237"/>
      <c r="G1" s="237"/>
    </row>
    <row r="2" spans="1:7" ht="24.9" customHeight="1" x14ac:dyDescent="0.25">
      <c r="A2" s="50" t="s">
        <v>7</v>
      </c>
      <c r="B2" s="49"/>
      <c r="C2" s="239"/>
      <c r="D2" s="239"/>
      <c r="E2" s="239"/>
      <c r="F2" s="239"/>
      <c r="G2" s="240"/>
    </row>
    <row r="3" spans="1:7" ht="24.9" customHeight="1" x14ac:dyDescent="0.25">
      <c r="A3" s="50" t="s">
        <v>8</v>
      </c>
      <c r="B3" s="49"/>
      <c r="C3" s="239"/>
      <c r="D3" s="239"/>
      <c r="E3" s="239"/>
      <c r="F3" s="239"/>
      <c r="G3" s="240"/>
    </row>
    <row r="4" spans="1:7" ht="24.9" customHeight="1" x14ac:dyDescent="0.25">
      <c r="A4" s="50" t="s">
        <v>9</v>
      </c>
      <c r="B4" s="49"/>
      <c r="C4" s="239"/>
      <c r="D4" s="239"/>
      <c r="E4" s="239"/>
      <c r="F4" s="239"/>
      <c r="G4" s="240"/>
    </row>
    <row r="5" spans="1:7" x14ac:dyDescent="0.25">
      <c r="B5" s="4"/>
      <c r="C5" s="5"/>
      <c r="D5" s="6"/>
    </row>
  </sheetData>
  <sheetProtection password="DD1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47" t="s">
        <v>75</v>
      </c>
      <c r="B1" s="247"/>
      <c r="C1" s="247"/>
      <c r="D1" s="247"/>
      <c r="E1" s="247"/>
      <c r="F1" s="247"/>
      <c r="G1" s="247"/>
      <c r="AG1" t="s">
        <v>76</v>
      </c>
    </row>
    <row r="2" spans="1:60" ht="24.9" customHeight="1" x14ac:dyDescent="0.25">
      <c r="A2" s="139" t="s">
        <v>7</v>
      </c>
      <c r="B2" s="49" t="s">
        <v>41</v>
      </c>
      <c r="C2" s="248" t="s">
        <v>42</v>
      </c>
      <c r="D2" s="249"/>
      <c r="E2" s="249"/>
      <c r="F2" s="249"/>
      <c r="G2" s="250"/>
      <c r="AG2" t="s">
        <v>77</v>
      </c>
    </row>
    <row r="3" spans="1:60" ht="24.9" customHeight="1" x14ac:dyDescent="0.25">
      <c r="A3" s="139" t="s">
        <v>8</v>
      </c>
      <c r="B3" s="49" t="s">
        <v>45</v>
      </c>
      <c r="C3" s="248" t="s">
        <v>46</v>
      </c>
      <c r="D3" s="249"/>
      <c r="E3" s="249"/>
      <c r="F3" s="249"/>
      <c r="G3" s="250"/>
      <c r="AC3" s="121" t="s">
        <v>78</v>
      </c>
      <c r="AG3" t="s">
        <v>79</v>
      </c>
    </row>
    <row r="4" spans="1:60" ht="24.9" customHeight="1" x14ac:dyDescent="0.25">
      <c r="A4" s="140" t="s">
        <v>9</v>
      </c>
      <c r="B4" s="141" t="s">
        <v>45</v>
      </c>
      <c r="C4" s="251" t="s">
        <v>46</v>
      </c>
      <c r="D4" s="252"/>
      <c r="E4" s="252"/>
      <c r="F4" s="252"/>
      <c r="G4" s="253"/>
      <c r="AG4" t="s">
        <v>80</v>
      </c>
    </row>
    <row r="5" spans="1:60" x14ac:dyDescent="0.25">
      <c r="D5" s="10"/>
    </row>
    <row r="6" spans="1:60" ht="39.6" x14ac:dyDescent="0.25">
      <c r="A6" s="143" t="s">
        <v>81</v>
      </c>
      <c r="B6" s="145" t="s">
        <v>82</v>
      </c>
      <c r="C6" s="145" t="s">
        <v>83</v>
      </c>
      <c r="D6" s="144" t="s">
        <v>84</v>
      </c>
      <c r="E6" s="143" t="s">
        <v>85</v>
      </c>
      <c r="F6" s="142" t="s">
        <v>86</v>
      </c>
      <c r="G6" s="143" t="s">
        <v>29</v>
      </c>
      <c r="H6" s="146" t="s">
        <v>30</v>
      </c>
      <c r="I6" s="146" t="s">
        <v>87</v>
      </c>
      <c r="J6" s="146" t="s">
        <v>31</v>
      </c>
      <c r="K6" s="146" t="s">
        <v>88</v>
      </c>
      <c r="L6" s="146" t="s">
        <v>89</v>
      </c>
      <c r="M6" s="146" t="s">
        <v>90</v>
      </c>
      <c r="N6" s="146" t="s">
        <v>91</v>
      </c>
      <c r="O6" s="146" t="s">
        <v>92</v>
      </c>
      <c r="P6" s="146" t="s">
        <v>93</v>
      </c>
      <c r="Q6" s="146" t="s">
        <v>94</v>
      </c>
      <c r="R6" s="146" t="s">
        <v>95</v>
      </c>
      <c r="S6" s="146" t="s">
        <v>96</v>
      </c>
      <c r="T6" s="146" t="s">
        <v>97</v>
      </c>
      <c r="U6" s="146" t="s">
        <v>98</v>
      </c>
      <c r="V6" s="146" t="s">
        <v>99</v>
      </c>
      <c r="W6" s="146" t="s">
        <v>100</v>
      </c>
      <c r="X6" s="146" t="s">
        <v>101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2" t="s">
        <v>102</v>
      </c>
      <c r="B8" s="163" t="s">
        <v>73</v>
      </c>
      <c r="C8" s="177" t="s">
        <v>27</v>
      </c>
      <c r="D8" s="164"/>
      <c r="E8" s="165"/>
      <c r="F8" s="166"/>
      <c r="G8" s="166">
        <f>SUMIF(AG9:AG17,"&lt;&gt;NOR",G9:G17)</f>
        <v>0</v>
      </c>
      <c r="H8" s="166"/>
      <c r="I8" s="166">
        <f>SUM(I9:I17)</f>
        <v>0</v>
      </c>
      <c r="J8" s="166"/>
      <c r="K8" s="166">
        <f>SUM(K9:K17)</f>
        <v>0</v>
      </c>
      <c r="L8" s="166"/>
      <c r="M8" s="166">
        <f>SUM(M9:M17)</f>
        <v>0</v>
      </c>
      <c r="N8" s="165"/>
      <c r="O8" s="165">
        <f>SUM(O9:O17)</f>
        <v>0</v>
      </c>
      <c r="P8" s="165"/>
      <c r="Q8" s="165">
        <f>SUM(Q9:Q17)</f>
        <v>0</v>
      </c>
      <c r="R8" s="166"/>
      <c r="S8" s="166"/>
      <c r="T8" s="167"/>
      <c r="U8" s="161"/>
      <c r="V8" s="161">
        <f>SUM(V9:V17)</f>
        <v>0</v>
      </c>
      <c r="W8" s="161"/>
      <c r="X8" s="161"/>
      <c r="AG8" t="s">
        <v>103</v>
      </c>
    </row>
    <row r="9" spans="1:60" outlineLevel="1" x14ac:dyDescent="0.25">
      <c r="A9" s="168">
        <v>1</v>
      </c>
      <c r="B9" s="169" t="s">
        <v>104</v>
      </c>
      <c r="C9" s="178" t="s">
        <v>105</v>
      </c>
      <c r="D9" s="170" t="s">
        <v>106</v>
      </c>
      <c r="E9" s="171">
        <v>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/>
      <c r="S9" s="173" t="s">
        <v>107</v>
      </c>
      <c r="T9" s="174" t="s">
        <v>108</v>
      </c>
      <c r="U9" s="157">
        <v>0</v>
      </c>
      <c r="V9" s="157">
        <f>ROUND(E9*U9,2)</f>
        <v>0</v>
      </c>
      <c r="W9" s="157"/>
      <c r="X9" s="157" t="s">
        <v>109</v>
      </c>
      <c r="Y9" s="147"/>
      <c r="Z9" s="147"/>
      <c r="AA9" s="147"/>
      <c r="AB9" s="147"/>
      <c r="AC9" s="147"/>
      <c r="AD9" s="147"/>
      <c r="AE9" s="147"/>
      <c r="AF9" s="147"/>
      <c r="AG9" s="147" t="s">
        <v>110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31.2" outlineLevel="1" x14ac:dyDescent="0.25">
      <c r="A10" s="154"/>
      <c r="B10" s="155"/>
      <c r="C10" s="241" t="s">
        <v>111</v>
      </c>
      <c r="D10" s="242"/>
      <c r="E10" s="242"/>
      <c r="F10" s="242"/>
      <c r="G10" s="242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112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5" t="str">
        <f>C10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243"/>
      <c r="D11" s="244"/>
      <c r="E11" s="244"/>
      <c r="F11" s="244"/>
      <c r="G11" s="244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113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68">
        <v>2</v>
      </c>
      <c r="B12" s="169" t="s">
        <v>114</v>
      </c>
      <c r="C12" s="178" t="s">
        <v>115</v>
      </c>
      <c r="D12" s="170" t="s">
        <v>106</v>
      </c>
      <c r="E12" s="171">
        <v>1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1">
        <v>0</v>
      </c>
      <c r="O12" s="171">
        <f>ROUND(E12*N12,2)</f>
        <v>0</v>
      </c>
      <c r="P12" s="171">
        <v>0</v>
      </c>
      <c r="Q12" s="171">
        <f>ROUND(E12*P12,2)</f>
        <v>0</v>
      </c>
      <c r="R12" s="173"/>
      <c r="S12" s="173" t="s">
        <v>107</v>
      </c>
      <c r="T12" s="174" t="s">
        <v>108</v>
      </c>
      <c r="U12" s="157">
        <v>0</v>
      </c>
      <c r="V12" s="157">
        <f>ROUND(E12*U12,2)</f>
        <v>0</v>
      </c>
      <c r="W12" s="157"/>
      <c r="X12" s="157" t="s">
        <v>109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110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1.2" outlineLevel="1" x14ac:dyDescent="0.25">
      <c r="A13" s="154"/>
      <c r="B13" s="155"/>
      <c r="C13" s="241" t="s">
        <v>116</v>
      </c>
      <c r="D13" s="242"/>
      <c r="E13" s="242"/>
      <c r="F13" s="242"/>
      <c r="G13" s="242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112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5" t="str">
        <f>C13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243"/>
      <c r="D14" s="244"/>
      <c r="E14" s="244"/>
      <c r="F14" s="244"/>
      <c r="G14" s="244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113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68">
        <v>3</v>
      </c>
      <c r="B15" s="169" t="s">
        <v>117</v>
      </c>
      <c r="C15" s="178" t="s">
        <v>118</v>
      </c>
      <c r="D15" s="170" t="s">
        <v>106</v>
      </c>
      <c r="E15" s="171">
        <v>1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3"/>
      <c r="S15" s="173" t="s">
        <v>107</v>
      </c>
      <c r="T15" s="174" t="s">
        <v>108</v>
      </c>
      <c r="U15" s="157">
        <v>0</v>
      </c>
      <c r="V15" s="157">
        <f>ROUND(E15*U15,2)</f>
        <v>0</v>
      </c>
      <c r="W15" s="157"/>
      <c r="X15" s="157" t="s">
        <v>109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110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1" outlineLevel="1" x14ac:dyDescent="0.25">
      <c r="A16" s="154"/>
      <c r="B16" s="155"/>
      <c r="C16" s="241" t="s">
        <v>119</v>
      </c>
      <c r="D16" s="242"/>
      <c r="E16" s="242"/>
      <c r="F16" s="242"/>
      <c r="G16" s="242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112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5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54"/>
      <c r="B17" s="155"/>
      <c r="C17" s="243"/>
      <c r="D17" s="244"/>
      <c r="E17" s="244"/>
      <c r="F17" s="244"/>
      <c r="G17" s="244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113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5">
      <c r="A18" s="162" t="s">
        <v>102</v>
      </c>
      <c r="B18" s="163" t="s">
        <v>74</v>
      </c>
      <c r="C18" s="177" t="s">
        <v>28</v>
      </c>
      <c r="D18" s="164"/>
      <c r="E18" s="165"/>
      <c r="F18" s="166"/>
      <c r="G18" s="166">
        <f>SUMIF(AG19:AG29,"&lt;&gt;NOR",G19:G29)</f>
        <v>0</v>
      </c>
      <c r="H18" s="166"/>
      <c r="I18" s="166">
        <f>SUM(I19:I29)</f>
        <v>0</v>
      </c>
      <c r="J18" s="166"/>
      <c r="K18" s="166">
        <f>SUM(K19:K29)</f>
        <v>0</v>
      </c>
      <c r="L18" s="166"/>
      <c r="M18" s="166">
        <f>SUM(M19:M29)</f>
        <v>0</v>
      </c>
      <c r="N18" s="165"/>
      <c r="O18" s="165">
        <f>SUM(O19:O29)</f>
        <v>0</v>
      </c>
      <c r="P18" s="165"/>
      <c r="Q18" s="165">
        <f>SUM(Q19:Q29)</f>
        <v>0</v>
      </c>
      <c r="R18" s="166"/>
      <c r="S18" s="166"/>
      <c r="T18" s="167"/>
      <c r="U18" s="161"/>
      <c r="V18" s="161">
        <f>SUM(V19:V29)</f>
        <v>0</v>
      </c>
      <c r="W18" s="161"/>
      <c r="X18" s="161"/>
      <c r="AG18" t="s">
        <v>103</v>
      </c>
    </row>
    <row r="19" spans="1:60" outlineLevel="1" x14ac:dyDescent="0.25">
      <c r="A19" s="168">
        <v>4</v>
      </c>
      <c r="B19" s="169" t="s">
        <v>120</v>
      </c>
      <c r="C19" s="178" t="s">
        <v>121</v>
      </c>
      <c r="D19" s="170" t="s">
        <v>106</v>
      </c>
      <c r="E19" s="171">
        <v>1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3"/>
      <c r="S19" s="173" t="s">
        <v>107</v>
      </c>
      <c r="T19" s="174" t="s">
        <v>108</v>
      </c>
      <c r="U19" s="157">
        <v>0</v>
      </c>
      <c r="V19" s="157">
        <f>ROUND(E19*U19,2)</f>
        <v>0</v>
      </c>
      <c r="W19" s="157"/>
      <c r="X19" s="157" t="s">
        <v>109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110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41.4" outlineLevel="1" x14ac:dyDescent="0.25">
      <c r="A20" s="154"/>
      <c r="B20" s="155"/>
      <c r="C20" s="241" t="s">
        <v>122</v>
      </c>
      <c r="D20" s="242"/>
      <c r="E20" s="242"/>
      <c r="F20" s="242"/>
      <c r="G20" s="242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112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75" t="str">
        <f>C20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řád), náklady na oplocení, osvětlení, označení a zabezpečení výkopu, náklady na nepřetržitou ostrahu staveniště.</v>
      </c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54"/>
      <c r="B21" s="155"/>
      <c r="C21" s="243"/>
      <c r="D21" s="244"/>
      <c r="E21" s="244"/>
      <c r="F21" s="244"/>
      <c r="G21" s="244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113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68">
        <v>5</v>
      </c>
      <c r="B22" s="169" t="s">
        <v>123</v>
      </c>
      <c r="C22" s="178" t="s">
        <v>124</v>
      </c>
      <c r="D22" s="170" t="s">
        <v>106</v>
      </c>
      <c r="E22" s="171">
        <v>1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71">
        <v>0</v>
      </c>
      <c r="O22" s="171">
        <f>ROUND(E22*N22,2)</f>
        <v>0</v>
      </c>
      <c r="P22" s="171">
        <v>0</v>
      </c>
      <c r="Q22" s="171">
        <f>ROUND(E22*P22,2)</f>
        <v>0</v>
      </c>
      <c r="R22" s="173"/>
      <c r="S22" s="173" t="s">
        <v>107</v>
      </c>
      <c r="T22" s="174" t="s">
        <v>108</v>
      </c>
      <c r="U22" s="157">
        <v>0</v>
      </c>
      <c r="V22" s="157">
        <f>ROUND(E22*U22,2)</f>
        <v>0</v>
      </c>
      <c r="W22" s="157"/>
      <c r="X22" s="157" t="s">
        <v>109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110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241" t="s">
        <v>125</v>
      </c>
      <c r="D23" s="242"/>
      <c r="E23" s="242"/>
      <c r="F23" s="242"/>
      <c r="G23" s="242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112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75" t="str">
        <f>C23</f>
        <v>Náklady na vyhotovení dokumentace skutečného provedení stavby a její předání objednateli v požadované formě a požadovaném počtu.</v>
      </c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43"/>
      <c r="D24" s="244"/>
      <c r="E24" s="244"/>
      <c r="F24" s="244"/>
      <c r="G24" s="244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113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68">
        <v>6</v>
      </c>
      <c r="B25" s="169" t="s">
        <v>126</v>
      </c>
      <c r="C25" s="178" t="s">
        <v>127</v>
      </c>
      <c r="D25" s="170" t="s">
        <v>106</v>
      </c>
      <c r="E25" s="171">
        <v>1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3"/>
      <c r="S25" s="173" t="s">
        <v>107</v>
      </c>
      <c r="T25" s="174" t="s">
        <v>108</v>
      </c>
      <c r="U25" s="157">
        <v>0</v>
      </c>
      <c r="V25" s="157">
        <f>ROUND(E25*U25,2)</f>
        <v>0</v>
      </c>
      <c r="W25" s="157"/>
      <c r="X25" s="157" t="s">
        <v>109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110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41" t="s">
        <v>128</v>
      </c>
      <c r="D26" s="242"/>
      <c r="E26" s="242"/>
      <c r="F26" s="242"/>
      <c r="G26" s="242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112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75" t="str">
        <f>C26</f>
        <v>Náklady na provedení skutečného zaměření stavby v rozsahu nezbytném pro zápis změny do katastru nemovitostí.</v>
      </c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54"/>
      <c r="B27" s="155"/>
      <c r="C27" s="243"/>
      <c r="D27" s="244"/>
      <c r="E27" s="244"/>
      <c r="F27" s="244"/>
      <c r="G27" s="244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113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68">
        <v>7</v>
      </c>
      <c r="B28" s="169" t="s">
        <v>129</v>
      </c>
      <c r="C28" s="178" t="s">
        <v>130</v>
      </c>
      <c r="D28" s="170" t="s">
        <v>131</v>
      </c>
      <c r="E28" s="171">
        <v>5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3"/>
      <c r="S28" s="173" t="s">
        <v>132</v>
      </c>
      <c r="T28" s="174" t="s">
        <v>108</v>
      </c>
      <c r="U28" s="157">
        <v>0</v>
      </c>
      <c r="V28" s="157">
        <f>ROUND(E28*U28,2)</f>
        <v>0</v>
      </c>
      <c r="W28" s="157"/>
      <c r="X28" s="157" t="s">
        <v>109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110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4"/>
      <c r="B29" s="155"/>
      <c r="C29" s="245"/>
      <c r="D29" s="246"/>
      <c r="E29" s="246"/>
      <c r="F29" s="246"/>
      <c r="G29" s="246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113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5">
      <c r="A30" s="3"/>
      <c r="B30" s="4"/>
      <c r="C30" s="179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E30">
        <v>15</v>
      </c>
      <c r="AF30">
        <v>21</v>
      </c>
      <c r="AG30" t="s">
        <v>89</v>
      </c>
    </row>
    <row r="31" spans="1:60" x14ac:dyDescent="0.25">
      <c r="A31" s="150"/>
      <c r="B31" s="151" t="s">
        <v>29</v>
      </c>
      <c r="C31" s="180"/>
      <c r="D31" s="152"/>
      <c r="E31" s="153"/>
      <c r="F31" s="153"/>
      <c r="G31" s="176">
        <f>G8+G18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E31">
        <f>SUMIF(L7:L29,AE30,G7:G29)</f>
        <v>0</v>
      </c>
      <c r="AF31">
        <f>SUMIF(L7:L29,AF30,G7:G29)</f>
        <v>0</v>
      </c>
      <c r="AG31" t="s">
        <v>133</v>
      </c>
    </row>
    <row r="32" spans="1:60" x14ac:dyDescent="0.25">
      <c r="C32" s="181"/>
      <c r="D32" s="10"/>
      <c r="AG32" t="s">
        <v>134</v>
      </c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DD13" sheet="1"/>
  <mergeCells count="17">
    <mergeCell ref="C21:G21"/>
    <mergeCell ref="A1:G1"/>
    <mergeCell ref="C2:G2"/>
    <mergeCell ref="C3:G3"/>
    <mergeCell ref="C4:G4"/>
    <mergeCell ref="C10:G10"/>
    <mergeCell ref="C11:G11"/>
    <mergeCell ref="C13:G13"/>
    <mergeCell ref="C14:G14"/>
    <mergeCell ref="C16:G16"/>
    <mergeCell ref="C17:G17"/>
    <mergeCell ref="C20:G20"/>
    <mergeCell ref="C23:G23"/>
    <mergeCell ref="C24:G24"/>
    <mergeCell ref="C26:G26"/>
    <mergeCell ref="C27:G27"/>
    <mergeCell ref="C29:G2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47" t="s">
        <v>135</v>
      </c>
      <c r="B1" s="247"/>
      <c r="C1" s="247"/>
      <c r="D1" s="247"/>
      <c r="E1" s="247"/>
      <c r="F1" s="247"/>
      <c r="G1" s="247"/>
      <c r="AG1" t="s">
        <v>76</v>
      </c>
    </row>
    <row r="2" spans="1:60" ht="24.9" customHeight="1" x14ac:dyDescent="0.25">
      <c r="A2" s="139" t="s">
        <v>7</v>
      </c>
      <c r="B2" s="49" t="s">
        <v>41</v>
      </c>
      <c r="C2" s="248" t="s">
        <v>42</v>
      </c>
      <c r="D2" s="249"/>
      <c r="E2" s="249"/>
      <c r="F2" s="249"/>
      <c r="G2" s="250"/>
      <c r="AG2" t="s">
        <v>77</v>
      </c>
    </row>
    <row r="3" spans="1:60" ht="24.9" customHeight="1" x14ac:dyDescent="0.25">
      <c r="A3" s="139" t="s">
        <v>8</v>
      </c>
      <c r="B3" s="49" t="s">
        <v>48</v>
      </c>
      <c r="C3" s="248" t="s">
        <v>49</v>
      </c>
      <c r="D3" s="249"/>
      <c r="E3" s="249"/>
      <c r="F3" s="249"/>
      <c r="G3" s="250"/>
      <c r="AC3" s="121" t="s">
        <v>77</v>
      </c>
      <c r="AG3" t="s">
        <v>79</v>
      </c>
    </row>
    <row r="4" spans="1:60" ht="24.9" customHeight="1" x14ac:dyDescent="0.25">
      <c r="A4" s="140" t="s">
        <v>9</v>
      </c>
      <c r="B4" s="141" t="s">
        <v>48</v>
      </c>
      <c r="C4" s="251" t="s">
        <v>49</v>
      </c>
      <c r="D4" s="252"/>
      <c r="E4" s="252"/>
      <c r="F4" s="252"/>
      <c r="G4" s="253"/>
      <c r="AG4" t="s">
        <v>80</v>
      </c>
    </row>
    <row r="5" spans="1:60" x14ac:dyDescent="0.25">
      <c r="D5" s="10"/>
    </row>
    <row r="6" spans="1:60" ht="39.6" x14ac:dyDescent="0.25">
      <c r="A6" s="143" t="s">
        <v>81</v>
      </c>
      <c r="B6" s="145" t="s">
        <v>82</v>
      </c>
      <c r="C6" s="145" t="s">
        <v>83</v>
      </c>
      <c r="D6" s="144" t="s">
        <v>84</v>
      </c>
      <c r="E6" s="143" t="s">
        <v>85</v>
      </c>
      <c r="F6" s="142" t="s">
        <v>86</v>
      </c>
      <c r="G6" s="143" t="s">
        <v>29</v>
      </c>
      <c r="H6" s="146" t="s">
        <v>30</v>
      </c>
      <c r="I6" s="146" t="s">
        <v>87</v>
      </c>
      <c r="J6" s="146" t="s">
        <v>31</v>
      </c>
      <c r="K6" s="146" t="s">
        <v>88</v>
      </c>
      <c r="L6" s="146" t="s">
        <v>89</v>
      </c>
      <c r="M6" s="146" t="s">
        <v>90</v>
      </c>
      <c r="N6" s="146" t="s">
        <v>91</v>
      </c>
      <c r="O6" s="146" t="s">
        <v>92</v>
      </c>
      <c r="P6" s="146" t="s">
        <v>93</v>
      </c>
      <c r="Q6" s="146" t="s">
        <v>94</v>
      </c>
      <c r="R6" s="146" t="s">
        <v>95</v>
      </c>
      <c r="S6" s="146" t="s">
        <v>96</v>
      </c>
      <c r="T6" s="146" t="s">
        <v>97</v>
      </c>
      <c r="U6" s="146" t="s">
        <v>98</v>
      </c>
      <c r="V6" s="146" t="s">
        <v>99</v>
      </c>
      <c r="W6" s="146" t="s">
        <v>100</v>
      </c>
      <c r="X6" s="146" t="s">
        <v>101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2" t="s">
        <v>102</v>
      </c>
      <c r="B8" s="163" t="s">
        <v>62</v>
      </c>
      <c r="C8" s="177" t="s">
        <v>63</v>
      </c>
      <c r="D8" s="164"/>
      <c r="E8" s="165"/>
      <c r="F8" s="166"/>
      <c r="G8" s="166">
        <f>SUMIF(AG9:AG21,"&lt;&gt;NOR",G9:G21)</f>
        <v>0</v>
      </c>
      <c r="H8" s="166"/>
      <c r="I8" s="166">
        <f>SUM(I9:I21)</f>
        <v>0</v>
      </c>
      <c r="J8" s="166"/>
      <c r="K8" s="166">
        <f>SUM(K9:K21)</f>
        <v>0</v>
      </c>
      <c r="L8" s="166"/>
      <c r="M8" s="166">
        <f>SUM(M9:M21)</f>
        <v>0</v>
      </c>
      <c r="N8" s="165"/>
      <c r="O8" s="165">
        <f>SUM(O9:O21)</f>
        <v>77.45</v>
      </c>
      <c r="P8" s="165"/>
      <c r="Q8" s="165">
        <f>SUM(Q9:Q21)</f>
        <v>0</v>
      </c>
      <c r="R8" s="166"/>
      <c r="S8" s="166"/>
      <c r="T8" s="167"/>
      <c r="U8" s="161"/>
      <c r="V8" s="161">
        <f>SUM(V9:V21)</f>
        <v>44.97</v>
      </c>
      <c r="W8" s="161"/>
      <c r="X8" s="161"/>
      <c r="AG8" t="s">
        <v>103</v>
      </c>
    </row>
    <row r="9" spans="1:60" ht="20.399999999999999" outlineLevel="1" x14ac:dyDescent="0.25">
      <c r="A9" s="168">
        <v>1</v>
      </c>
      <c r="B9" s="169" t="s">
        <v>136</v>
      </c>
      <c r="C9" s="178" t="s">
        <v>137</v>
      </c>
      <c r="D9" s="170" t="s">
        <v>138</v>
      </c>
      <c r="E9" s="171">
        <v>293.94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 t="s">
        <v>139</v>
      </c>
      <c r="S9" s="173" t="s">
        <v>107</v>
      </c>
      <c r="T9" s="174" t="s">
        <v>107</v>
      </c>
      <c r="U9" s="157">
        <v>0.153</v>
      </c>
      <c r="V9" s="157">
        <f>ROUND(E9*U9,2)</f>
        <v>44.97</v>
      </c>
      <c r="W9" s="157"/>
      <c r="X9" s="157" t="s">
        <v>140</v>
      </c>
      <c r="Y9" s="147"/>
      <c r="Z9" s="147"/>
      <c r="AA9" s="147"/>
      <c r="AB9" s="147"/>
      <c r="AC9" s="147"/>
      <c r="AD9" s="147"/>
      <c r="AE9" s="147"/>
      <c r="AF9" s="147"/>
      <c r="AG9" s="147" t="s">
        <v>141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256" t="s">
        <v>142</v>
      </c>
      <c r="D10" s="257"/>
      <c r="E10" s="257"/>
      <c r="F10" s="257"/>
      <c r="G10" s="2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143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184" t="s">
        <v>144</v>
      </c>
      <c r="D11" s="182"/>
      <c r="E11" s="183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145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184" t="s">
        <v>146</v>
      </c>
      <c r="D12" s="182"/>
      <c r="E12" s="183">
        <v>293.94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145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54"/>
      <c r="B13" s="155"/>
      <c r="C13" s="243"/>
      <c r="D13" s="244"/>
      <c r="E13" s="244"/>
      <c r="F13" s="244"/>
      <c r="G13" s="244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113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68">
        <v>2</v>
      </c>
      <c r="B14" s="169" t="s">
        <v>147</v>
      </c>
      <c r="C14" s="178" t="s">
        <v>148</v>
      </c>
      <c r="D14" s="170" t="s">
        <v>149</v>
      </c>
      <c r="E14" s="171">
        <v>46.38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1">
        <v>1.67</v>
      </c>
      <c r="O14" s="171">
        <f>ROUND(E14*N14,2)</f>
        <v>77.45</v>
      </c>
      <c r="P14" s="171">
        <v>0</v>
      </c>
      <c r="Q14" s="171">
        <f>ROUND(E14*P14,2)</f>
        <v>0</v>
      </c>
      <c r="R14" s="173" t="s">
        <v>150</v>
      </c>
      <c r="S14" s="173" t="s">
        <v>107</v>
      </c>
      <c r="T14" s="174" t="s">
        <v>107</v>
      </c>
      <c r="U14" s="157">
        <v>0</v>
      </c>
      <c r="V14" s="157">
        <f>ROUND(E14*U14,2)</f>
        <v>0</v>
      </c>
      <c r="W14" s="157"/>
      <c r="X14" s="157" t="s">
        <v>151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152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54"/>
      <c r="B15" s="155"/>
      <c r="C15" s="256" t="s">
        <v>153</v>
      </c>
      <c r="D15" s="257"/>
      <c r="E15" s="257"/>
      <c r="F15" s="257"/>
      <c r="G15" s="2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143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184" t="s">
        <v>154</v>
      </c>
      <c r="D16" s="182"/>
      <c r="E16" s="183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145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54"/>
      <c r="B17" s="155"/>
      <c r="C17" s="184" t="s">
        <v>155</v>
      </c>
      <c r="D17" s="182"/>
      <c r="E17" s="183"/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145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184" t="s">
        <v>156</v>
      </c>
      <c r="D18" s="182"/>
      <c r="E18" s="183"/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145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54"/>
      <c r="B19" s="155"/>
      <c r="C19" s="184" t="s">
        <v>157</v>
      </c>
      <c r="D19" s="182"/>
      <c r="E19" s="183">
        <v>27.76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145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184" t="s">
        <v>158</v>
      </c>
      <c r="D20" s="182"/>
      <c r="E20" s="183">
        <v>18.62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145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54"/>
      <c r="B21" s="155"/>
      <c r="C21" s="243"/>
      <c r="D21" s="244"/>
      <c r="E21" s="244"/>
      <c r="F21" s="244"/>
      <c r="G21" s="244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113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25">
      <c r="A22" s="162" t="s">
        <v>102</v>
      </c>
      <c r="B22" s="163" t="s">
        <v>64</v>
      </c>
      <c r="C22" s="177" t="s">
        <v>65</v>
      </c>
      <c r="D22" s="164"/>
      <c r="E22" s="165"/>
      <c r="F22" s="166"/>
      <c r="G22" s="166">
        <f>SUMIF(AG23:AG24,"&lt;&gt;NOR",G23:G24)</f>
        <v>0</v>
      </c>
      <c r="H22" s="166"/>
      <c r="I22" s="166">
        <f>SUM(I23:I24)</f>
        <v>0</v>
      </c>
      <c r="J22" s="166"/>
      <c r="K22" s="166">
        <f>SUM(K23:K24)</f>
        <v>0</v>
      </c>
      <c r="L22" s="166"/>
      <c r="M22" s="166">
        <f>SUM(M23:M24)</f>
        <v>0</v>
      </c>
      <c r="N22" s="165"/>
      <c r="O22" s="165">
        <f>SUM(O23:O24)</f>
        <v>0</v>
      </c>
      <c r="P22" s="165"/>
      <c r="Q22" s="165">
        <f>SUM(Q23:Q24)</f>
        <v>0</v>
      </c>
      <c r="R22" s="166"/>
      <c r="S22" s="166"/>
      <c r="T22" s="167"/>
      <c r="U22" s="161"/>
      <c r="V22" s="161">
        <f>SUM(V23:V24)</f>
        <v>0.7</v>
      </c>
      <c r="W22" s="161"/>
      <c r="X22" s="161"/>
      <c r="AG22" t="s">
        <v>103</v>
      </c>
    </row>
    <row r="23" spans="1:60" outlineLevel="1" x14ac:dyDescent="0.25">
      <c r="A23" s="168">
        <v>3</v>
      </c>
      <c r="B23" s="169" t="s">
        <v>159</v>
      </c>
      <c r="C23" s="178" t="s">
        <v>160</v>
      </c>
      <c r="D23" s="170" t="s">
        <v>131</v>
      </c>
      <c r="E23" s="171">
        <v>5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1">
        <v>0</v>
      </c>
      <c r="O23" s="171">
        <f>ROUND(E23*N23,2)</f>
        <v>0</v>
      </c>
      <c r="P23" s="171">
        <v>0</v>
      </c>
      <c r="Q23" s="171">
        <f>ROUND(E23*P23,2)</f>
        <v>0</v>
      </c>
      <c r="R23" s="173"/>
      <c r="S23" s="173" t="s">
        <v>132</v>
      </c>
      <c r="T23" s="174" t="s">
        <v>108</v>
      </c>
      <c r="U23" s="157">
        <v>0.14000000000000001</v>
      </c>
      <c r="V23" s="157">
        <f>ROUND(E23*U23,2)</f>
        <v>0.7</v>
      </c>
      <c r="W23" s="157"/>
      <c r="X23" s="157" t="s">
        <v>140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141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45"/>
      <c r="D24" s="246"/>
      <c r="E24" s="246"/>
      <c r="F24" s="246"/>
      <c r="G24" s="246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113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5">
      <c r="A25" s="162" t="s">
        <v>102</v>
      </c>
      <c r="B25" s="163" t="s">
        <v>66</v>
      </c>
      <c r="C25" s="177" t="s">
        <v>67</v>
      </c>
      <c r="D25" s="164"/>
      <c r="E25" s="165"/>
      <c r="F25" s="166"/>
      <c r="G25" s="166">
        <f>SUMIF(AG26:AG43,"&lt;&gt;NOR",G26:G43)</f>
        <v>0</v>
      </c>
      <c r="H25" s="166"/>
      <c r="I25" s="166">
        <f>SUM(I26:I43)</f>
        <v>0</v>
      </c>
      <c r="J25" s="166"/>
      <c r="K25" s="166">
        <f>SUM(K26:K43)</f>
        <v>0</v>
      </c>
      <c r="L25" s="166"/>
      <c r="M25" s="166">
        <f>SUM(M26:M43)</f>
        <v>0</v>
      </c>
      <c r="N25" s="165"/>
      <c r="O25" s="165">
        <f>SUM(O26:O43)</f>
        <v>0</v>
      </c>
      <c r="P25" s="165"/>
      <c r="Q25" s="165">
        <f>SUM(Q26:Q43)</f>
        <v>177.11</v>
      </c>
      <c r="R25" s="166"/>
      <c r="S25" s="166"/>
      <c r="T25" s="167"/>
      <c r="U25" s="161"/>
      <c r="V25" s="161">
        <f>SUM(V26:V43)</f>
        <v>678.1</v>
      </c>
      <c r="W25" s="161"/>
      <c r="X25" s="161"/>
      <c r="AG25" t="s">
        <v>103</v>
      </c>
    </row>
    <row r="26" spans="1:60" outlineLevel="1" x14ac:dyDescent="0.25">
      <c r="A26" s="168">
        <v>4</v>
      </c>
      <c r="B26" s="169" t="s">
        <v>161</v>
      </c>
      <c r="C26" s="178" t="s">
        <v>162</v>
      </c>
      <c r="D26" s="170" t="s">
        <v>149</v>
      </c>
      <c r="E26" s="171">
        <v>46.38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1">
        <v>0</v>
      </c>
      <c r="O26" s="171">
        <f>ROUND(E26*N26,2)</f>
        <v>0</v>
      </c>
      <c r="P26" s="171">
        <v>2</v>
      </c>
      <c r="Q26" s="171">
        <f>ROUND(E26*P26,2)</f>
        <v>92.76</v>
      </c>
      <c r="R26" s="173" t="s">
        <v>163</v>
      </c>
      <c r="S26" s="173" t="s">
        <v>107</v>
      </c>
      <c r="T26" s="174" t="s">
        <v>107</v>
      </c>
      <c r="U26" s="157">
        <v>6.44</v>
      </c>
      <c r="V26" s="157">
        <f>ROUND(E26*U26,2)</f>
        <v>298.69</v>
      </c>
      <c r="W26" s="157"/>
      <c r="X26" s="157" t="s">
        <v>140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141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54"/>
      <c r="B27" s="155"/>
      <c r="C27" s="256" t="s">
        <v>164</v>
      </c>
      <c r="D27" s="257"/>
      <c r="E27" s="257"/>
      <c r="F27" s="257"/>
      <c r="G27" s="2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143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4"/>
      <c r="B28" s="155"/>
      <c r="C28" s="184" t="s">
        <v>154</v>
      </c>
      <c r="D28" s="182"/>
      <c r="E28" s="183"/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145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4"/>
      <c r="B29" s="155"/>
      <c r="C29" s="184" t="s">
        <v>155</v>
      </c>
      <c r="D29" s="182"/>
      <c r="E29" s="183"/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145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184" t="s">
        <v>156</v>
      </c>
      <c r="D30" s="182"/>
      <c r="E30" s="183"/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145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184" t="s">
        <v>157</v>
      </c>
      <c r="D31" s="182"/>
      <c r="E31" s="183">
        <v>27.76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145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184" t="s">
        <v>158</v>
      </c>
      <c r="D32" s="182"/>
      <c r="E32" s="183">
        <v>18.62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145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4"/>
      <c r="B33" s="155"/>
      <c r="C33" s="243"/>
      <c r="D33" s="244"/>
      <c r="E33" s="244"/>
      <c r="F33" s="244"/>
      <c r="G33" s="244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113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0.399999999999999" outlineLevel="1" x14ac:dyDescent="0.25">
      <c r="A34" s="168">
        <v>5</v>
      </c>
      <c r="B34" s="169" t="s">
        <v>165</v>
      </c>
      <c r="C34" s="178" t="s">
        <v>166</v>
      </c>
      <c r="D34" s="170" t="s">
        <v>149</v>
      </c>
      <c r="E34" s="171">
        <v>38.340000000000003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1">
        <v>0</v>
      </c>
      <c r="O34" s="171">
        <f>ROUND(E34*N34,2)</f>
        <v>0</v>
      </c>
      <c r="P34" s="171">
        <v>2.2000000000000002</v>
      </c>
      <c r="Q34" s="171">
        <f>ROUND(E34*P34,2)</f>
        <v>84.35</v>
      </c>
      <c r="R34" s="173" t="s">
        <v>163</v>
      </c>
      <c r="S34" s="173" t="s">
        <v>107</v>
      </c>
      <c r="T34" s="174" t="s">
        <v>107</v>
      </c>
      <c r="U34" s="157">
        <v>5.867</v>
      </c>
      <c r="V34" s="157">
        <f>ROUND(E34*U34,2)</f>
        <v>224.94</v>
      </c>
      <c r="W34" s="157"/>
      <c r="X34" s="157" t="s">
        <v>140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141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184" t="s">
        <v>167</v>
      </c>
      <c r="D35" s="182"/>
      <c r="E35" s="183"/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145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184" t="s">
        <v>155</v>
      </c>
      <c r="D36" s="182"/>
      <c r="E36" s="183"/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145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54"/>
      <c r="B37" s="155"/>
      <c r="C37" s="184" t="s">
        <v>168</v>
      </c>
      <c r="D37" s="182"/>
      <c r="E37" s="183">
        <v>38.340000000000003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145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243"/>
      <c r="D38" s="244"/>
      <c r="E38" s="244"/>
      <c r="F38" s="244"/>
      <c r="G38" s="244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113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0.399999999999999" outlineLevel="1" x14ac:dyDescent="0.25">
      <c r="A39" s="168">
        <v>6</v>
      </c>
      <c r="B39" s="169" t="s">
        <v>169</v>
      </c>
      <c r="C39" s="178" t="s">
        <v>170</v>
      </c>
      <c r="D39" s="170" t="s">
        <v>149</v>
      </c>
      <c r="E39" s="171">
        <v>38.340000000000003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21</v>
      </c>
      <c r="M39" s="173">
        <f>G39*(1+L39/100)</f>
        <v>0</v>
      </c>
      <c r="N39" s="171">
        <v>0</v>
      </c>
      <c r="O39" s="171">
        <f>ROUND(E39*N39,2)</f>
        <v>0</v>
      </c>
      <c r="P39" s="171">
        <v>0</v>
      </c>
      <c r="Q39" s="171">
        <f>ROUND(E39*P39,2)</f>
        <v>0</v>
      </c>
      <c r="R39" s="173" t="s">
        <v>163</v>
      </c>
      <c r="S39" s="173" t="s">
        <v>107</v>
      </c>
      <c r="T39" s="174" t="s">
        <v>107</v>
      </c>
      <c r="U39" s="157">
        <v>4.0289999999999999</v>
      </c>
      <c r="V39" s="157">
        <f>ROUND(E39*U39,2)</f>
        <v>154.47</v>
      </c>
      <c r="W39" s="157"/>
      <c r="X39" s="157" t="s">
        <v>140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141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184" t="s">
        <v>167</v>
      </c>
      <c r="D40" s="182"/>
      <c r="E40" s="183"/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145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4"/>
      <c r="B41" s="155"/>
      <c r="C41" s="184" t="s">
        <v>155</v>
      </c>
      <c r="D41" s="182"/>
      <c r="E41" s="183"/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145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184" t="s">
        <v>168</v>
      </c>
      <c r="D42" s="182"/>
      <c r="E42" s="183">
        <v>38.340000000000003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145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243"/>
      <c r="D43" s="244"/>
      <c r="E43" s="244"/>
      <c r="F43" s="244"/>
      <c r="G43" s="244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113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5">
      <c r="A44" s="162" t="s">
        <v>102</v>
      </c>
      <c r="B44" s="163" t="s">
        <v>68</v>
      </c>
      <c r="C44" s="177" t="s">
        <v>69</v>
      </c>
      <c r="D44" s="164"/>
      <c r="E44" s="165"/>
      <c r="F44" s="166"/>
      <c r="G44" s="166">
        <f>SUMIF(AG45:AG52,"&lt;&gt;NOR",G45:G52)</f>
        <v>0</v>
      </c>
      <c r="H44" s="166"/>
      <c r="I44" s="166">
        <f>SUM(I45:I52)</f>
        <v>0</v>
      </c>
      <c r="J44" s="166"/>
      <c r="K44" s="166">
        <f>SUM(K45:K52)</f>
        <v>0</v>
      </c>
      <c r="L44" s="166"/>
      <c r="M44" s="166">
        <f>SUM(M45:M52)</f>
        <v>0</v>
      </c>
      <c r="N44" s="165"/>
      <c r="O44" s="165">
        <f>SUM(O45:O52)</f>
        <v>0.9</v>
      </c>
      <c r="P44" s="165"/>
      <c r="Q44" s="165">
        <f>SUM(Q45:Q52)</f>
        <v>47.65</v>
      </c>
      <c r="R44" s="166"/>
      <c r="S44" s="166"/>
      <c r="T44" s="167"/>
      <c r="U44" s="161"/>
      <c r="V44" s="161">
        <f>SUM(V45:V52)</f>
        <v>207.71</v>
      </c>
      <c r="W44" s="161"/>
      <c r="X44" s="161"/>
      <c r="AG44" t="s">
        <v>103</v>
      </c>
    </row>
    <row r="45" spans="1:60" outlineLevel="1" x14ac:dyDescent="0.25">
      <c r="A45" s="168">
        <v>7</v>
      </c>
      <c r="B45" s="169" t="s">
        <v>171</v>
      </c>
      <c r="C45" s="178" t="s">
        <v>172</v>
      </c>
      <c r="D45" s="170" t="s">
        <v>149</v>
      </c>
      <c r="E45" s="171">
        <v>1221.8</v>
      </c>
      <c r="F45" s="172"/>
      <c r="G45" s="173">
        <f>ROUND(E45*F45,2)</f>
        <v>0</v>
      </c>
      <c r="H45" s="172"/>
      <c r="I45" s="173">
        <f>ROUND(E45*H45,2)</f>
        <v>0</v>
      </c>
      <c r="J45" s="172"/>
      <c r="K45" s="173">
        <f>ROUND(E45*J45,2)</f>
        <v>0</v>
      </c>
      <c r="L45" s="173">
        <v>21</v>
      </c>
      <c r="M45" s="173">
        <f>G45*(1+L45/100)</f>
        <v>0</v>
      </c>
      <c r="N45" s="171">
        <v>7.3999999999999999E-4</v>
      </c>
      <c r="O45" s="171">
        <f>ROUND(E45*N45,2)</f>
        <v>0.9</v>
      </c>
      <c r="P45" s="171">
        <v>3.9E-2</v>
      </c>
      <c r="Q45" s="171">
        <f>ROUND(E45*P45,2)</f>
        <v>47.65</v>
      </c>
      <c r="R45" s="173"/>
      <c r="S45" s="173" t="s">
        <v>132</v>
      </c>
      <c r="T45" s="174" t="s">
        <v>173</v>
      </c>
      <c r="U45" s="157">
        <v>0.17</v>
      </c>
      <c r="V45" s="157">
        <f>ROUND(E45*U45,2)</f>
        <v>207.71</v>
      </c>
      <c r="W45" s="157"/>
      <c r="X45" s="157" t="s">
        <v>140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141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123" outlineLevel="1" x14ac:dyDescent="0.25">
      <c r="A46" s="154"/>
      <c r="B46" s="155"/>
      <c r="C46" s="241" t="s">
        <v>174</v>
      </c>
      <c r="D46" s="242"/>
      <c r="E46" s="242"/>
      <c r="F46" s="242"/>
      <c r="G46" s="242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112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75" t="str">
        <f>C46</f>
        <v>Jedná se o jednopodlažní nepodsklepený objekt o půdorysných rozměrech cca 24,9 x 10,2 m. Objekt je zastřešený šikmou sedlovou střechou tvořenou dřevěnou vazníkovou soustavou. Vazníky jsou ze sbíjených prken, spoje jsou hřebíkové, podélnou tuhost zajišťuje zavětrování kříži provedenými z prken. Střešní krytina je z hliníkových profilovaných šablon připevněných na kontralatě tvořené prkny uloženými na horní líc vazníků. Podélné obvodové stěny jsou tvořeny sendvičovou konstrukcí z materiálů na bázi dřeva, vyplněnou tepelnou izolací ze skelné vaty. Jedna z těchto stěn je omítnutá břizolitovou omítkou, druhá je opatřena obkladem z hliníkového plechu. Štítové zdivo tloušťek 300 a 450 mm je z cihel plných pálených, rovněž tak komínová tělesa, vyvložkovaná kameninovými rourami. Vnitřní dělící příčky jsou montované, z dřevotřískových desek, se vzduchovou mezerou. Podhled jak v místnostech, tak v exteriéru je tvořen dřevotřískovými deskami na dřevěném roštu s asfaltovou lepenkou a rohoží ze skelné vaty na vlnitém kartonu. V půdním prostoru se místy povalují zbytky staré střešní krytiny, která byla provedena z azbestocementových vlnovek s obsahem azbestových vláken. Těchto materiálů je jen minimální množství. Podlahy jsou betonové s keramickou a teracovou dlažbou a převážně s krytinou z PVC. V kotelně je podlaha betonová. Výplně otvorů (okna, vstupní a vnitřní dveře) jsou převážně dřevěné, vnitřní dveře s obložkovými zárubněmi, vnější dveře jsou prosklené. Vnější dveře do kotelny jsou plechové. Objekt je založen na základových pásech pravděpodobně z betonu a lomového kamene</v>
      </c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185" t="s">
        <v>175</v>
      </c>
      <c r="D47" s="158"/>
      <c r="E47" s="159"/>
      <c r="F47" s="160"/>
      <c r="G47" s="160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112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254" t="s">
        <v>176</v>
      </c>
      <c r="D48" s="255"/>
      <c r="E48" s="255"/>
      <c r="F48" s="255"/>
      <c r="G48" s="255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112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184" t="s">
        <v>155</v>
      </c>
      <c r="D49" s="182"/>
      <c r="E49" s="183"/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145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184" t="s">
        <v>177</v>
      </c>
      <c r="D50" s="182"/>
      <c r="E50" s="183"/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145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184" t="s">
        <v>178</v>
      </c>
      <c r="D51" s="182"/>
      <c r="E51" s="183">
        <v>1221.8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145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54"/>
      <c r="B52" s="155"/>
      <c r="C52" s="243"/>
      <c r="D52" s="244"/>
      <c r="E52" s="244"/>
      <c r="F52" s="244"/>
      <c r="G52" s="244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113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5">
      <c r="A53" s="162" t="s">
        <v>102</v>
      </c>
      <c r="B53" s="163" t="s">
        <v>70</v>
      </c>
      <c r="C53" s="177" t="s">
        <v>71</v>
      </c>
      <c r="D53" s="164"/>
      <c r="E53" s="165"/>
      <c r="F53" s="166"/>
      <c r="G53" s="166">
        <f>SUMIF(AG54:AG121,"&lt;&gt;NOR",G54:G121)</f>
        <v>0</v>
      </c>
      <c r="H53" s="166"/>
      <c r="I53" s="166">
        <f>SUM(I54:I121)</f>
        <v>0</v>
      </c>
      <c r="J53" s="166"/>
      <c r="K53" s="166">
        <f>SUM(K54:K121)</f>
        <v>0</v>
      </c>
      <c r="L53" s="166"/>
      <c r="M53" s="166">
        <f>SUM(M54:M121)</f>
        <v>0</v>
      </c>
      <c r="N53" s="165"/>
      <c r="O53" s="165">
        <f>SUM(O54:O121)</f>
        <v>0</v>
      </c>
      <c r="P53" s="165"/>
      <c r="Q53" s="165">
        <f>SUM(Q54:Q121)</f>
        <v>0</v>
      </c>
      <c r="R53" s="166"/>
      <c r="S53" s="166"/>
      <c r="T53" s="167"/>
      <c r="U53" s="161"/>
      <c r="V53" s="161">
        <f>SUM(V54:V121)</f>
        <v>321.85000000000002</v>
      </c>
      <c r="W53" s="161"/>
      <c r="X53" s="161"/>
      <c r="AG53" t="s">
        <v>103</v>
      </c>
    </row>
    <row r="54" spans="1:60" outlineLevel="1" x14ac:dyDescent="0.25">
      <c r="A54" s="168">
        <v>8</v>
      </c>
      <c r="B54" s="169" t="s">
        <v>179</v>
      </c>
      <c r="C54" s="178" t="s">
        <v>180</v>
      </c>
      <c r="D54" s="170" t="s">
        <v>181</v>
      </c>
      <c r="E54" s="171">
        <v>224.75819999999999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21</v>
      </c>
      <c r="M54" s="173">
        <f>G54*(1+L54/100)</f>
        <v>0</v>
      </c>
      <c r="N54" s="171">
        <v>0</v>
      </c>
      <c r="O54" s="171">
        <f>ROUND(E54*N54,2)</f>
        <v>0</v>
      </c>
      <c r="P54" s="171">
        <v>0</v>
      </c>
      <c r="Q54" s="171">
        <f>ROUND(E54*P54,2)</f>
        <v>0</v>
      </c>
      <c r="R54" s="173" t="s">
        <v>163</v>
      </c>
      <c r="S54" s="173" t="s">
        <v>107</v>
      </c>
      <c r="T54" s="174" t="s">
        <v>107</v>
      </c>
      <c r="U54" s="157">
        <v>0.49</v>
      </c>
      <c r="V54" s="157">
        <f>ROUND(E54*U54,2)</f>
        <v>110.13</v>
      </c>
      <c r="W54" s="157"/>
      <c r="X54" s="157" t="s">
        <v>182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183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241" t="s">
        <v>184</v>
      </c>
      <c r="D55" s="242"/>
      <c r="E55" s="242"/>
      <c r="F55" s="242"/>
      <c r="G55" s="242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112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184" t="s">
        <v>185</v>
      </c>
      <c r="D56" s="182"/>
      <c r="E56" s="183"/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145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184" t="s">
        <v>186</v>
      </c>
      <c r="D57" s="182"/>
      <c r="E57" s="183"/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145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54"/>
      <c r="B58" s="155"/>
      <c r="C58" s="184" t="s">
        <v>187</v>
      </c>
      <c r="D58" s="182"/>
      <c r="E58" s="183">
        <v>224.75819999999999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145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243"/>
      <c r="D59" s="244"/>
      <c r="E59" s="244"/>
      <c r="F59" s="244"/>
      <c r="G59" s="244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113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68">
        <v>9</v>
      </c>
      <c r="B60" s="169" t="s">
        <v>188</v>
      </c>
      <c r="C60" s="178" t="s">
        <v>189</v>
      </c>
      <c r="D60" s="170" t="s">
        <v>181</v>
      </c>
      <c r="E60" s="171">
        <v>4270.4058000000005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21</v>
      </c>
      <c r="M60" s="173">
        <f>G60*(1+L60/100)</f>
        <v>0</v>
      </c>
      <c r="N60" s="171">
        <v>0</v>
      </c>
      <c r="O60" s="171">
        <f>ROUND(E60*N60,2)</f>
        <v>0</v>
      </c>
      <c r="P60" s="171">
        <v>0</v>
      </c>
      <c r="Q60" s="171">
        <f>ROUND(E60*P60,2)</f>
        <v>0</v>
      </c>
      <c r="R60" s="173" t="s">
        <v>163</v>
      </c>
      <c r="S60" s="173" t="s">
        <v>107</v>
      </c>
      <c r="T60" s="174" t="s">
        <v>107</v>
      </c>
      <c r="U60" s="157">
        <v>0</v>
      </c>
      <c r="V60" s="157">
        <f>ROUND(E60*U60,2)</f>
        <v>0</v>
      </c>
      <c r="W60" s="157"/>
      <c r="X60" s="157" t="s">
        <v>182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183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184" t="s">
        <v>185</v>
      </c>
      <c r="D61" s="182"/>
      <c r="E61" s="183"/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145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4"/>
      <c r="B62" s="155"/>
      <c r="C62" s="184" t="s">
        <v>186</v>
      </c>
      <c r="D62" s="182"/>
      <c r="E62" s="183"/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145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184" t="s">
        <v>190</v>
      </c>
      <c r="D63" s="182"/>
      <c r="E63" s="183">
        <v>4270.4058000000005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145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54"/>
      <c r="B64" s="155"/>
      <c r="C64" s="243"/>
      <c r="D64" s="244"/>
      <c r="E64" s="244"/>
      <c r="F64" s="244"/>
      <c r="G64" s="244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113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68">
        <v>10</v>
      </c>
      <c r="B65" s="169" t="s">
        <v>191</v>
      </c>
      <c r="C65" s="178" t="s">
        <v>192</v>
      </c>
      <c r="D65" s="170" t="s">
        <v>181</v>
      </c>
      <c r="E65" s="171">
        <v>224.75819999999999</v>
      </c>
      <c r="F65" s="172"/>
      <c r="G65" s="173">
        <f>ROUND(E65*F65,2)</f>
        <v>0</v>
      </c>
      <c r="H65" s="172"/>
      <c r="I65" s="173">
        <f>ROUND(E65*H65,2)</f>
        <v>0</v>
      </c>
      <c r="J65" s="172"/>
      <c r="K65" s="173">
        <f>ROUND(E65*J65,2)</f>
        <v>0</v>
      </c>
      <c r="L65" s="173">
        <v>21</v>
      </c>
      <c r="M65" s="173">
        <f>G65*(1+L65/100)</f>
        <v>0</v>
      </c>
      <c r="N65" s="171">
        <v>0</v>
      </c>
      <c r="O65" s="171">
        <f>ROUND(E65*N65,2)</f>
        <v>0</v>
      </c>
      <c r="P65" s="171">
        <v>0</v>
      </c>
      <c r="Q65" s="171">
        <f>ROUND(E65*P65,2)</f>
        <v>0</v>
      </c>
      <c r="R65" s="173" t="s">
        <v>163</v>
      </c>
      <c r="S65" s="173" t="s">
        <v>107</v>
      </c>
      <c r="T65" s="174" t="s">
        <v>107</v>
      </c>
      <c r="U65" s="157">
        <v>0.94199999999999995</v>
      </c>
      <c r="V65" s="157">
        <f>ROUND(E65*U65,2)</f>
        <v>211.72</v>
      </c>
      <c r="W65" s="157"/>
      <c r="X65" s="157" t="s">
        <v>182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183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184" t="s">
        <v>185</v>
      </c>
      <c r="D66" s="182"/>
      <c r="E66" s="183"/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145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184" t="s">
        <v>186</v>
      </c>
      <c r="D67" s="182"/>
      <c r="E67" s="183"/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145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184" t="s">
        <v>187</v>
      </c>
      <c r="D68" s="182"/>
      <c r="E68" s="183">
        <v>224.75819999999999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145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54"/>
      <c r="B69" s="155"/>
      <c r="C69" s="243"/>
      <c r="D69" s="244"/>
      <c r="E69" s="244"/>
      <c r="F69" s="244"/>
      <c r="G69" s="244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113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68">
        <v>11</v>
      </c>
      <c r="B70" s="169" t="s">
        <v>193</v>
      </c>
      <c r="C70" s="178" t="s">
        <v>194</v>
      </c>
      <c r="D70" s="170" t="s">
        <v>181</v>
      </c>
      <c r="E70" s="171">
        <v>168.56864999999999</v>
      </c>
      <c r="F70" s="172"/>
      <c r="G70" s="173">
        <f>ROUND(E70*F70,2)</f>
        <v>0</v>
      </c>
      <c r="H70" s="172"/>
      <c r="I70" s="173">
        <f>ROUND(E70*H70,2)</f>
        <v>0</v>
      </c>
      <c r="J70" s="172"/>
      <c r="K70" s="173">
        <f>ROUND(E70*J70,2)</f>
        <v>0</v>
      </c>
      <c r="L70" s="173">
        <v>21</v>
      </c>
      <c r="M70" s="173">
        <f>G70*(1+L70/100)</f>
        <v>0</v>
      </c>
      <c r="N70" s="171">
        <v>0</v>
      </c>
      <c r="O70" s="171">
        <f>ROUND(E70*N70,2)</f>
        <v>0</v>
      </c>
      <c r="P70" s="171">
        <v>0</v>
      </c>
      <c r="Q70" s="171">
        <f>ROUND(E70*P70,2)</f>
        <v>0</v>
      </c>
      <c r="R70" s="173" t="s">
        <v>163</v>
      </c>
      <c r="S70" s="173" t="s">
        <v>195</v>
      </c>
      <c r="T70" s="174" t="s">
        <v>196</v>
      </c>
      <c r="U70" s="157">
        <v>0</v>
      </c>
      <c r="V70" s="157">
        <f>ROUND(E70*U70,2)</f>
        <v>0</v>
      </c>
      <c r="W70" s="157"/>
      <c r="X70" s="157" t="s">
        <v>182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183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54"/>
      <c r="B71" s="155"/>
      <c r="C71" s="184" t="s">
        <v>185</v>
      </c>
      <c r="D71" s="182"/>
      <c r="E71" s="183"/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145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184" t="s">
        <v>186</v>
      </c>
      <c r="D72" s="182"/>
      <c r="E72" s="183"/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145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54"/>
      <c r="B73" s="155"/>
      <c r="C73" s="184" t="s">
        <v>197</v>
      </c>
      <c r="D73" s="182"/>
      <c r="E73" s="183">
        <v>168.56864999999999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145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243"/>
      <c r="D74" s="244"/>
      <c r="E74" s="244"/>
      <c r="F74" s="244"/>
      <c r="G74" s="244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113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68">
        <v>12</v>
      </c>
      <c r="B75" s="169" t="s">
        <v>198</v>
      </c>
      <c r="C75" s="178" t="s">
        <v>199</v>
      </c>
      <c r="D75" s="170" t="s">
        <v>181</v>
      </c>
      <c r="E75" s="171">
        <v>10.78839</v>
      </c>
      <c r="F75" s="172"/>
      <c r="G75" s="173">
        <f>ROUND(E75*F75,2)</f>
        <v>0</v>
      </c>
      <c r="H75" s="172"/>
      <c r="I75" s="173">
        <f>ROUND(E75*H75,2)</f>
        <v>0</v>
      </c>
      <c r="J75" s="172"/>
      <c r="K75" s="173">
        <f>ROUND(E75*J75,2)</f>
        <v>0</v>
      </c>
      <c r="L75" s="173">
        <v>21</v>
      </c>
      <c r="M75" s="173">
        <f>G75*(1+L75/100)</f>
        <v>0</v>
      </c>
      <c r="N75" s="171">
        <v>0</v>
      </c>
      <c r="O75" s="171">
        <f>ROUND(E75*N75,2)</f>
        <v>0</v>
      </c>
      <c r="P75" s="171">
        <v>0</v>
      </c>
      <c r="Q75" s="171">
        <f>ROUND(E75*P75,2)</f>
        <v>0</v>
      </c>
      <c r="R75" s="173" t="s">
        <v>163</v>
      </c>
      <c r="S75" s="173" t="s">
        <v>195</v>
      </c>
      <c r="T75" s="174" t="s">
        <v>196</v>
      </c>
      <c r="U75" s="157">
        <v>0</v>
      </c>
      <c r="V75" s="157">
        <f>ROUND(E75*U75,2)</f>
        <v>0</v>
      </c>
      <c r="W75" s="157"/>
      <c r="X75" s="157" t="s">
        <v>182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183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184" t="s">
        <v>185</v>
      </c>
      <c r="D76" s="182"/>
      <c r="E76" s="183"/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145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54"/>
      <c r="B77" s="155"/>
      <c r="C77" s="184" t="s">
        <v>186</v>
      </c>
      <c r="D77" s="182"/>
      <c r="E77" s="183"/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145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4"/>
      <c r="B78" s="155"/>
      <c r="C78" s="184" t="s">
        <v>200</v>
      </c>
      <c r="D78" s="182"/>
      <c r="E78" s="183">
        <v>10.78839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145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54"/>
      <c r="B79" s="155"/>
      <c r="C79" s="243"/>
      <c r="D79" s="244"/>
      <c r="E79" s="244"/>
      <c r="F79" s="244"/>
      <c r="G79" s="244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113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68">
        <v>13</v>
      </c>
      <c r="B80" s="169" t="s">
        <v>201</v>
      </c>
      <c r="C80" s="178" t="s">
        <v>202</v>
      </c>
      <c r="D80" s="170" t="s">
        <v>181</v>
      </c>
      <c r="E80" s="171">
        <v>1.1237900000000001</v>
      </c>
      <c r="F80" s="172"/>
      <c r="G80" s="173">
        <f>ROUND(E80*F80,2)</f>
        <v>0</v>
      </c>
      <c r="H80" s="172"/>
      <c r="I80" s="173">
        <f>ROUND(E80*H80,2)</f>
        <v>0</v>
      </c>
      <c r="J80" s="172"/>
      <c r="K80" s="173">
        <f>ROUND(E80*J80,2)</f>
        <v>0</v>
      </c>
      <c r="L80" s="173">
        <v>21</v>
      </c>
      <c r="M80" s="173">
        <f>G80*(1+L80/100)</f>
        <v>0</v>
      </c>
      <c r="N80" s="171">
        <v>0</v>
      </c>
      <c r="O80" s="171">
        <f>ROUND(E80*N80,2)</f>
        <v>0</v>
      </c>
      <c r="P80" s="171">
        <v>0</v>
      </c>
      <c r="Q80" s="171">
        <f>ROUND(E80*P80,2)</f>
        <v>0</v>
      </c>
      <c r="R80" s="173" t="s">
        <v>163</v>
      </c>
      <c r="S80" s="173" t="s">
        <v>107</v>
      </c>
      <c r="T80" s="174" t="s">
        <v>107</v>
      </c>
      <c r="U80" s="157">
        <v>0</v>
      </c>
      <c r="V80" s="157">
        <f>ROUND(E80*U80,2)</f>
        <v>0</v>
      </c>
      <c r="W80" s="157"/>
      <c r="X80" s="157" t="s">
        <v>182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183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54"/>
      <c r="B81" s="155"/>
      <c r="C81" s="184" t="s">
        <v>185</v>
      </c>
      <c r="D81" s="182"/>
      <c r="E81" s="183"/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145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54"/>
      <c r="B82" s="155"/>
      <c r="C82" s="184" t="s">
        <v>186</v>
      </c>
      <c r="D82" s="182"/>
      <c r="E82" s="183"/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145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54"/>
      <c r="B83" s="155"/>
      <c r="C83" s="184" t="s">
        <v>203</v>
      </c>
      <c r="D83" s="182"/>
      <c r="E83" s="183">
        <v>1.1237900000000001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145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54"/>
      <c r="B84" s="155"/>
      <c r="C84" s="243"/>
      <c r="D84" s="244"/>
      <c r="E84" s="244"/>
      <c r="F84" s="244"/>
      <c r="G84" s="244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113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68">
        <v>14</v>
      </c>
      <c r="B85" s="169" t="s">
        <v>204</v>
      </c>
      <c r="C85" s="178" t="s">
        <v>205</v>
      </c>
      <c r="D85" s="170" t="s">
        <v>181</v>
      </c>
      <c r="E85" s="171">
        <v>13.48549</v>
      </c>
      <c r="F85" s="172"/>
      <c r="G85" s="173">
        <f>ROUND(E85*F85,2)</f>
        <v>0</v>
      </c>
      <c r="H85" s="172"/>
      <c r="I85" s="173">
        <f>ROUND(E85*H85,2)</f>
        <v>0</v>
      </c>
      <c r="J85" s="172"/>
      <c r="K85" s="173">
        <f>ROUND(E85*J85,2)</f>
        <v>0</v>
      </c>
      <c r="L85" s="173">
        <v>21</v>
      </c>
      <c r="M85" s="173">
        <f>G85*(1+L85/100)</f>
        <v>0</v>
      </c>
      <c r="N85" s="171">
        <v>0</v>
      </c>
      <c r="O85" s="171">
        <f>ROUND(E85*N85,2)</f>
        <v>0</v>
      </c>
      <c r="P85" s="171">
        <v>0</v>
      </c>
      <c r="Q85" s="171">
        <f>ROUND(E85*P85,2)</f>
        <v>0</v>
      </c>
      <c r="R85" s="173" t="s">
        <v>163</v>
      </c>
      <c r="S85" s="173" t="s">
        <v>107</v>
      </c>
      <c r="T85" s="174" t="s">
        <v>107</v>
      </c>
      <c r="U85" s="157">
        <v>0</v>
      </c>
      <c r="V85" s="157">
        <f>ROUND(E85*U85,2)</f>
        <v>0</v>
      </c>
      <c r="W85" s="157"/>
      <c r="X85" s="157" t="s">
        <v>182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183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54"/>
      <c r="B86" s="155"/>
      <c r="C86" s="241" t="s">
        <v>206</v>
      </c>
      <c r="D86" s="242"/>
      <c r="E86" s="242"/>
      <c r="F86" s="242"/>
      <c r="G86" s="242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112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4"/>
      <c r="B87" s="155"/>
      <c r="C87" s="184" t="s">
        <v>185</v>
      </c>
      <c r="D87" s="182"/>
      <c r="E87" s="183"/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145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54"/>
      <c r="B88" s="155"/>
      <c r="C88" s="184" t="s">
        <v>186</v>
      </c>
      <c r="D88" s="182"/>
      <c r="E88" s="183"/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145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54"/>
      <c r="B89" s="155"/>
      <c r="C89" s="184" t="s">
        <v>207</v>
      </c>
      <c r="D89" s="182"/>
      <c r="E89" s="183">
        <v>13.48549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145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4"/>
      <c r="B90" s="155"/>
      <c r="C90" s="243"/>
      <c r="D90" s="244"/>
      <c r="E90" s="244"/>
      <c r="F90" s="244"/>
      <c r="G90" s="244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113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68">
        <v>15</v>
      </c>
      <c r="B91" s="169" t="s">
        <v>208</v>
      </c>
      <c r="C91" s="178" t="s">
        <v>209</v>
      </c>
      <c r="D91" s="170" t="s">
        <v>181</v>
      </c>
      <c r="E91" s="171">
        <v>1.35754</v>
      </c>
      <c r="F91" s="172"/>
      <c r="G91" s="173">
        <f>ROUND(E91*F91,2)</f>
        <v>0</v>
      </c>
      <c r="H91" s="172"/>
      <c r="I91" s="173">
        <f>ROUND(E91*H91,2)</f>
        <v>0</v>
      </c>
      <c r="J91" s="172"/>
      <c r="K91" s="173">
        <f>ROUND(E91*J91,2)</f>
        <v>0</v>
      </c>
      <c r="L91" s="173">
        <v>21</v>
      </c>
      <c r="M91" s="173">
        <f>G91*(1+L91/100)</f>
        <v>0</v>
      </c>
      <c r="N91" s="171">
        <v>0</v>
      </c>
      <c r="O91" s="171">
        <f>ROUND(E91*N91,2)</f>
        <v>0</v>
      </c>
      <c r="P91" s="171">
        <v>0</v>
      </c>
      <c r="Q91" s="171">
        <f>ROUND(E91*P91,2)</f>
        <v>0</v>
      </c>
      <c r="R91" s="173" t="s">
        <v>163</v>
      </c>
      <c r="S91" s="173" t="s">
        <v>107</v>
      </c>
      <c r="T91" s="174" t="s">
        <v>107</v>
      </c>
      <c r="U91" s="157">
        <v>0</v>
      </c>
      <c r="V91" s="157">
        <f>ROUND(E91*U91,2)</f>
        <v>0</v>
      </c>
      <c r="W91" s="157"/>
      <c r="X91" s="157" t="s">
        <v>182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183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4"/>
      <c r="B92" s="155"/>
      <c r="C92" s="241" t="s">
        <v>210</v>
      </c>
      <c r="D92" s="242"/>
      <c r="E92" s="242"/>
      <c r="F92" s="242"/>
      <c r="G92" s="242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112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54"/>
      <c r="B93" s="155"/>
      <c r="C93" s="184" t="s">
        <v>185</v>
      </c>
      <c r="D93" s="182"/>
      <c r="E93" s="183"/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145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54"/>
      <c r="B94" s="155"/>
      <c r="C94" s="184" t="s">
        <v>186</v>
      </c>
      <c r="D94" s="182"/>
      <c r="E94" s="183"/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145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54"/>
      <c r="B95" s="155"/>
      <c r="C95" s="184" t="s">
        <v>211</v>
      </c>
      <c r="D95" s="182"/>
      <c r="E95" s="183">
        <v>1.35754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145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54"/>
      <c r="B96" s="155"/>
      <c r="C96" s="243"/>
      <c r="D96" s="244"/>
      <c r="E96" s="244"/>
      <c r="F96" s="244"/>
      <c r="G96" s="244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113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68">
        <v>16</v>
      </c>
      <c r="B97" s="169" t="s">
        <v>212</v>
      </c>
      <c r="C97" s="178" t="s">
        <v>213</v>
      </c>
      <c r="D97" s="170" t="s">
        <v>214</v>
      </c>
      <c r="E97" s="171">
        <v>7.1608000000000001</v>
      </c>
      <c r="F97" s="172"/>
      <c r="G97" s="173">
        <f>ROUND(E97*F97,2)</f>
        <v>0</v>
      </c>
      <c r="H97" s="172"/>
      <c r="I97" s="173">
        <f>ROUND(E97*H97,2)</f>
        <v>0</v>
      </c>
      <c r="J97" s="172"/>
      <c r="K97" s="173">
        <f>ROUND(E97*J97,2)</f>
        <v>0</v>
      </c>
      <c r="L97" s="173">
        <v>21</v>
      </c>
      <c r="M97" s="173">
        <f>G97*(1+L97/100)</f>
        <v>0</v>
      </c>
      <c r="N97" s="171">
        <v>0</v>
      </c>
      <c r="O97" s="171">
        <f>ROUND(E97*N97,2)</f>
        <v>0</v>
      </c>
      <c r="P97" s="171">
        <v>0</v>
      </c>
      <c r="Q97" s="171">
        <f>ROUND(E97*P97,2)</f>
        <v>0</v>
      </c>
      <c r="R97" s="173"/>
      <c r="S97" s="173" t="s">
        <v>132</v>
      </c>
      <c r="T97" s="174" t="s">
        <v>108</v>
      </c>
      <c r="U97" s="157">
        <v>0</v>
      </c>
      <c r="V97" s="157">
        <f>ROUND(E97*U97,2)</f>
        <v>0</v>
      </c>
      <c r="W97" s="157"/>
      <c r="X97" s="157" t="s">
        <v>182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183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54"/>
      <c r="B98" s="155"/>
      <c r="C98" s="184" t="s">
        <v>185</v>
      </c>
      <c r="D98" s="182"/>
      <c r="E98" s="183"/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145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54"/>
      <c r="B99" s="155"/>
      <c r="C99" s="184" t="s">
        <v>186</v>
      </c>
      <c r="D99" s="182"/>
      <c r="E99" s="183"/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145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54"/>
      <c r="B100" s="155"/>
      <c r="C100" s="184" t="s">
        <v>215</v>
      </c>
      <c r="D100" s="182"/>
      <c r="E100" s="183">
        <v>7.1608000000000001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145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54"/>
      <c r="B101" s="155"/>
      <c r="C101" s="243"/>
      <c r="D101" s="244"/>
      <c r="E101" s="244"/>
      <c r="F101" s="244"/>
      <c r="G101" s="244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113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68">
        <v>17</v>
      </c>
      <c r="B102" s="169" t="s">
        <v>216</v>
      </c>
      <c r="C102" s="178" t="s">
        <v>217</v>
      </c>
      <c r="D102" s="170" t="s">
        <v>181</v>
      </c>
      <c r="E102" s="171">
        <v>0.24723000000000001</v>
      </c>
      <c r="F102" s="172"/>
      <c r="G102" s="173">
        <f>ROUND(E102*F102,2)</f>
        <v>0</v>
      </c>
      <c r="H102" s="172"/>
      <c r="I102" s="173">
        <f>ROUND(E102*H102,2)</f>
        <v>0</v>
      </c>
      <c r="J102" s="172"/>
      <c r="K102" s="173">
        <f>ROUND(E102*J102,2)</f>
        <v>0</v>
      </c>
      <c r="L102" s="173">
        <v>21</v>
      </c>
      <c r="M102" s="173">
        <f>G102*(1+L102/100)</f>
        <v>0</v>
      </c>
      <c r="N102" s="171">
        <v>0</v>
      </c>
      <c r="O102" s="171">
        <f>ROUND(E102*N102,2)</f>
        <v>0</v>
      </c>
      <c r="P102" s="171">
        <v>0</v>
      </c>
      <c r="Q102" s="171">
        <f>ROUND(E102*P102,2)</f>
        <v>0</v>
      </c>
      <c r="R102" s="173"/>
      <c r="S102" s="173" t="s">
        <v>132</v>
      </c>
      <c r="T102" s="174" t="s">
        <v>108</v>
      </c>
      <c r="U102" s="157">
        <v>0</v>
      </c>
      <c r="V102" s="157">
        <f>ROUND(E102*U102,2)</f>
        <v>0</v>
      </c>
      <c r="W102" s="157"/>
      <c r="X102" s="157" t="s">
        <v>182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183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54"/>
      <c r="B103" s="155"/>
      <c r="C103" s="184" t="s">
        <v>185</v>
      </c>
      <c r="D103" s="182"/>
      <c r="E103" s="183"/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145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54"/>
      <c r="B104" s="155"/>
      <c r="C104" s="184" t="s">
        <v>186</v>
      </c>
      <c r="D104" s="182"/>
      <c r="E104" s="183"/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145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54"/>
      <c r="B105" s="155"/>
      <c r="C105" s="184" t="s">
        <v>218</v>
      </c>
      <c r="D105" s="182"/>
      <c r="E105" s="183">
        <v>0.24723000000000001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145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54"/>
      <c r="B106" s="155"/>
      <c r="C106" s="243"/>
      <c r="D106" s="244"/>
      <c r="E106" s="244"/>
      <c r="F106" s="244"/>
      <c r="G106" s="244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113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68">
        <v>18</v>
      </c>
      <c r="B107" s="169" t="s">
        <v>219</v>
      </c>
      <c r="C107" s="178" t="s">
        <v>220</v>
      </c>
      <c r="D107" s="170" t="s">
        <v>181</v>
      </c>
      <c r="E107" s="171">
        <v>0.89903</v>
      </c>
      <c r="F107" s="172"/>
      <c r="G107" s="173">
        <f>ROUND(E107*F107,2)</f>
        <v>0</v>
      </c>
      <c r="H107" s="172"/>
      <c r="I107" s="173">
        <f>ROUND(E107*H107,2)</f>
        <v>0</v>
      </c>
      <c r="J107" s="172"/>
      <c r="K107" s="173">
        <f>ROUND(E107*J107,2)</f>
        <v>0</v>
      </c>
      <c r="L107" s="173">
        <v>21</v>
      </c>
      <c r="M107" s="173">
        <f>G107*(1+L107/100)</f>
        <v>0</v>
      </c>
      <c r="N107" s="171">
        <v>0</v>
      </c>
      <c r="O107" s="171">
        <f>ROUND(E107*N107,2)</f>
        <v>0</v>
      </c>
      <c r="P107" s="171">
        <v>0</v>
      </c>
      <c r="Q107" s="171">
        <f>ROUND(E107*P107,2)</f>
        <v>0</v>
      </c>
      <c r="R107" s="173"/>
      <c r="S107" s="173" t="s">
        <v>132</v>
      </c>
      <c r="T107" s="174" t="s">
        <v>108</v>
      </c>
      <c r="U107" s="157">
        <v>0</v>
      </c>
      <c r="V107" s="157">
        <f>ROUND(E107*U107,2)</f>
        <v>0</v>
      </c>
      <c r="W107" s="157"/>
      <c r="X107" s="157" t="s">
        <v>182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183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54"/>
      <c r="B108" s="155"/>
      <c r="C108" s="184" t="s">
        <v>185</v>
      </c>
      <c r="D108" s="182"/>
      <c r="E108" s="183"/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145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54"/>
      <c r="B109" s="155"/>
      <c r="C109" s="184" t="s">
        <v>186</v>
      </c>
      <c r="D109" s="182"/>
      <c r="E109" s="183"/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145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54"/>
      <c r="B110" s="155"/>
      <c r="C110" s="184" t="s">
        <v>221</v>
      </c>
      <c r="D110" s="182"/>
      <c r="E110" s="183">
        <v>0.89903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145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54"/>
      <c r="B111" s="155"/>
      <c r="C111" s="243"/>
      <c r="D111" s="244"/>
      <c r="E111" s="244"/>
      <c r="F111" s="244"/>
      <c r="G111" s="244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113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68">
        <v>19</v>
      </c>
      <c r="B112" s="169" t="s">
        <v>222</v>
      </c>
      <c r="C112" s="178" t="s">
        <v>223</v>
      </c>
      <c r="D112" s="170" t="s">
        <v>181</v>
      </c>
      <c r="E112" s="171">
        <v>1.7980700000000001</v>
      </c>
      <c r="F112" s="172"/>
      <c r="G112" s="173">
        <f>ROUND(E112*F112,2)</f>
        <v>0</v>
      </c>
      <c r="H112" s="172"/>
      <c r="I112" s="173">
        <f>ROUND(E112*H112,2)</f>
        <v>0</v>
      </c>
      <c r="J112" s="172"/>
      <c r="K112" s="173">
        <f>ROUND(E112*J112,2)</f>
        <v>0</v>
      </c>
      <c r="L112" s="173">
        <v>21</v>
      </c>
      <c r="M112" s="173">
        <f>G112*(1+L112/100)</f>
        <v>0</v>
      </c>
      <c r="N112" s="171">
        <v>0</v>
      </c>
      <c r="O112" s="171">
        <f>ROUND(E112*N112,2)</f>
        <v>0</v>
      </c>
      <c r="P112" s="171">
        <v>0</v>
      </c>
      <c r="Q112" s="171">
        <f>ROUND(E112*P112,2)</f>
        <v>0</v>
      </c>
      <c r="R112" s="173"/>
      <c r="S112" s="173" t="s">
        <v>132</v>
      </c>
      <c r="T112" s="174" t="s">
        <v>108</v>
      </c>
      <c r="U112" s="157">
        <v>0</v>
      </c>
      <c r="V112" s="157">
        <f>ROUND(E112*U112,2)</f>
        <v>0</v>
      </c>
      <c r="W112" s="157"/>
      <c r="X112" s="157" t="s">
        <v>182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183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54"/>
      <c r="B113" s="155"/>
      <c r="C113" s="184" t="s">
        <v>185</v>
      </c>
      <c r="D113" s="182"/>
      <c r="E113" s="183"/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145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54"/>
      <c r="B114" s="155"/>
      <c r="C114" s="184" t="s">
        <v>186</v>
      </c>
      <c r="D114" s="182"/>
      <c r="E114" s="183"/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145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54"/>
      <c r="B115" s="155"/>
      <c r="C115" s="184" t="s">
        <v>224</v>
      </c>
      <c r="D115" s="182"/>
      <c r="E115" s="183">
        <v>1.7980700000000001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145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54"/>
      <c r="B116" s="155"/>
      <c r="C116" s="243"/>
      <c r="D116" s="244"/>
      <c r="E116" s="244"/>
      <c r="F116" s="244"/>
      <c r="G116" s="244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113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68">
        <v>20</v>
      </c>
      <c r="B117" s="169" t="s">
        <v>225</v>
      </c>
      <c r="C117" s="178" t="s">
        <v>226</v>
      </c>
      <c r="D117" s="170" t="s">
        <v>181</v>
      </c>
      <c r="E117" s="171">
        <v>1.1237900000000001</v>
      </c>
      <c r="F117" s="172"/>
      <c r="G117" s="173">
        <f>ROUND(E117*F117,2)</f>
        <v>0</v>
      </c>
      <c r="H117" s="172"/>
      <c r="I117" s="173">
        <f>ROUND(E117*H117,2)</f>
        <v>0</v>
      </c>
      <c r="J117" s="172"/>
      <c r="K117" s="173">
        <f>ROUND(E117*J117,2)</f>
        <v>0</v>
      </c>
      <c r="L117" s="173">
        <v>21</v>
      </c>
      <c r="M117" s="173">
        <f>G117*(1+L117/100)</f>
        <v>0</v>
      </c>
      <c r="N117" s="171">
        <v>0</v>
      </c>
      <c r="O117" s="171">
        <f>ROUND(E117*N117,2)</f>
        <v>0</v>
      </c>
      <c r="P117" s="171">
        <v>0</v>
      </c>
      <c r="Q117" s="171">
        <f>ROUND(E117*P117,2)</f>
        <v>0</v>
      </c>
      <c r="R117" s="173"/>
      <c r="S117" s="173" t="s">
        <v>132</v>
      </c>
      <c r="T117" s="174" t="s">
        <v>108</v>
      </c>
      <c r="U117" s="157">
        <v>0</v>
      </c>
      <c r="V117" s="157">
        <f>ROUND(E117*U117,2)</f>
        <v>0</v>
      </c>
      <c r="W117" s="157"/>
      <c r="X117" s="157" t="s">
        <v>182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183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54"/>
      <c r="B118" s="155"/>
      <c r="C118" s="184" t="s">
        <v>185</v>
      </c>
      <c r="D118" s="182"/>
      <c r="E118" s="183"/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145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54"/>
      <c r="B119" s="155"/>
      <c r="C119" s="184" t="s">
        <v>186</v>
      </c>
      <c r="D119" s="182"/>
      <c r="E119" s="183"/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145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54"/>
      <c r="B120" s="155"/>
      <c r="C120" s="184" t="s">
        <v>203</v>
      </c>
      <c r="D120" s="182"/>
      <c r="E120" s="183">
        <v>1.1237900000000001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145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54"/>
      <c r="B121" s="155"/>
      <c r="C121" s="243"/>
      <c r="D121" s="244"/>
      <c r="E121" s="244"/>
      <c r="F121" s="244"/>
      <c r="G121" s="244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113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x14ac:dyDescent="0.25">
      <c r="A122" s="3"/>
      <c r="B122" s="4"/>
      <c r="C122" s="179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AE122">
        <v>15</v>
      </c>
      <c r="AF122">
        <v>21</v>
      </c>
      <c r="AG122" t="s">
        <v>89</v>
      </c>
    </row>
    <row r="123" spans="1:60" x14ac:dyDescent="0.25">
      <c r="A123" s="150"/>
      <c r="B123" s="151" t="s">
        <v>29</v>
      </c>
      <c r="C123" s="180"/>
      <c r="D123" s="152"/>
      <c r="E123" s="153"/>
      <c r="F123" s="153"/>
      <c r="G123" s="176">
        <f>G8+G22+G25+G44+G53</f>
        <v>0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AE123">
        <f>SUMIF(L7:L121,AE122,G7:G121)</f>
        <v>0</v>
      </c>
      <c r="AF123">
        <f>SUMIF(L7:L121,AF122,G7:G121)</f>
        <v>0</v>
      </c>
      <c r="AG123" t="s">
        <v>133</v>
      </c>
    </row>
    <row r="124" spans="1:60" x14ac:dyDescent="0.25">
      <c r="C124" s="181"/>
      <c r="D124" s="10"/>
      <c r="AG124" t="s">
        <v>134</v>
      </c>
    </row>
    <row r="125" spans="1:60" x14ac:dyDescent="0.25">
      <c r="D125" s="10"/>
    </row>
    <row r="126" spans="1:60" x14ac:dyDescent="0.25">
      <c r="D126" s="10"/>
    </row>
    <row r="127" spans="1:60" x14ac:dyDescent="0.25">
      <c r="D127" s="10"/>
    </row>
    <row r="128" spans="1:60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DD13" sheet="1"/>
  <mergeCells count="32">
    <mergeCell ref="C38:G38"/>
    <mergeCell ref="A1:G1"/>
    <mergeCell ref="C2:G2"/>
    <mergeCell ref="C3:G3"/>
    <mergeCell ref="C4:G4"/>
    <mergeCell ref="C10:G10"/>
    <mergeCell ref="C13:G13"/>
    <mergeCell ref="C15:G15"/>
    <mergeCell ref="C21:G21"/>
    <mergeCell ref="C24:G24"/>
    <mergeCell ref="C27:G27"/>
    <mergeCell ref="C33:G33"/>
    <mergeCell ref="C86:G86"/>
    <mergeCell ref="C43:G43"/>
    <mergeCell ref="C46:G46"/>
    <mergeCell ref="C48:G48"/>
    <mergeCell ref="C52:G52"/>
    <mergeCell ref="C55:G55"/>
    <mergeCell ref="C59:G59"/>
    <mergeCell ref="C64:G64"/>
    <mergeCell ref="C69:G69"/>
    <mergeCell ref="C74:G74"/>
    <mergeCell ref="C79:G79"/>
    <mergeCell ref="C84:G84"/>
    <mergeCell ref="C116:G116"/>
    <mergeCell ref="C121:G121"/>
    <mergeCell ref="C90:G90"/>
    <mergeCell ref="C92:G92"/>
    <mergeCell ref="C96:G96"/>
    <mergeCell ref="C101:G101"/>
    <mergeCell ref="C106:G106"/>
    <mergeCell ref="C111:G11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50</vt:i4>
      </vt:variant>
    </vt:vector>
  </HeadingPairs>
  <TitlesOfParts>
    <vt:vector size="54" baseType="lpstr">
      <vt:lpstr>Stavba</vt:lpstr>
      <vt:lpstr>VzorPolozky</vt:lpstr>
      <vt:lpstr>00 00 Naklady</vt:lpstr>
      <vt:lpstr>SO 01 SO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'SO 01 SO 01 Pol'!Názvy_tisku</vt:lpstr>
      <vt:lpstr>oadresa</vt:lpstr>
      <vt:lpstr>Stavba!Objednatel</vt:lpstr>
      <vt:lpstr>Stavba!Objekt</vt:lpstr>
      <vt:lpstr>'00 00 Naklady'!Oblast_tisku</vt:lpstr>
      <vt:lpstr>'SO 01 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Michaela Hyblerova</cp:lastModifiedBy>
  <cp:lastPrinted>2019-03-19T12:27:02Z</cp:lastPrinted>
  <dcterms:created xsi:type="dcterms:W3CDTF">2009-04-08T07:15:50Z</dcterms:created>
  <dcterms:modified xsi:type="dcterms:W3CDTF">2024-09-04T12:43:06Z</dcterms:modified>
</cp:coreProperties>
</file>