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kova\.praetor\docs\125b66aa\Tracked\ed37661b-f22a-4ff0-a489-2fc42393fc3b\c1af0287-f8c8-4244-876b-5828ed785c71\"/>
    </mc:Choice>
  </mc:AlternateContent>
  <xr:revisionPtr revIDLastSave="0" documentId="13_ncr:1_{011BBD03-26AA-429B-BCB9-3EE4AE2B9EF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9" i="12" l="1"/>
  <c r="F39" i="1" s="1"/>
  <c r="F40" i="1" s="1"/>
  <c r="BA26" i="12"/>
  <c r="G9" i="12"/>
  <c r="AD49" i="12" s="1"/>
  <c r="G39" i="1" s="1"/>
  <c r="G40" i="1" s="1"/>
  <c r="G25" i="1" s="1"/>
  <c r="G26" i="1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8" i="12"/>
  <c r="G17" i="12" s="1"/>
  <c r="I49" i="1" s="1"/>
  <c r="I18" i="12"/>
  <c r="I17" i="12" s="1"/>
  <c r="K18" i="12"/>
  <c r="K17" i="12" s="1"/>
  <c r="O18" i="12"/>
  <c r="O17" i="12" s="1"/>
  <c r="Q18" i="12"/>
  <c r="Q17" i="12" s="1"/>
  <c r="U18" i="12"/>
  <c r="U17" i="12" s="1"/>
  <c r="Q19" i="12"/>
  <c r="G20" i="12"/>
  <c r="M20" i="12" s="1"/>
  <c r="M19" i="12" s="1"/>
  <c r="I20" i="12"/>
  <c r="I19" i="12" s="1"/>
  <c r="K20" i="12"/>
  <c r="K19" i="12" s="1"/>
  <c r="O20" i="12"/>
  <c r="O19" i="12" s="1"/>
  <c r="Q20" i="12"/>
  <c r="U20" i="12"/>
  <c r="U19" i="12" s="1"/>
  <c r="G23" i="12"/>
  <c r="G22" i="12" s="1"/>
  <c r="I51" i="1" s="1"/>
  <c r="I23" i="12"/>
  <c r="I22" i="12" s="1"/>
  <c r="K23" i="12"/>
  <c r="K22" i="12" s="1"/>
  <c r="O23" i="12"/>
  <c r="O22" i="12" s="1"/>
  <c r="Q23" i="12"/>
  <c r="Q22" i="12" s="1"/>
  <c r="U23" i="12"/>
  <c r="U22" i="12" s="1"/>
  <c r="G25" i="12"/>
  <c r="M25" i="12" s="1"/>
  <c r="I25" i="12"/>
  <c r="K25" i="12"/>
  <c r="O25" i="12"/>
  <c r="Q25" i="12"/>
  <c r="U25" i="12"/>
  <c r="G28" i="12"/>
  <c r="M28" i="12" s="1"/>
  <c r="I28" i="12"/>
  <c r="K28" i="12"/>
  <c r="O28" i="12"/>
  <c r="Q28" i="12"/>
  <c r="U28" i="12"/>
  <c r="G32" i="12"/>
  <c r="M32" i="12" s="1"/>
  <c r="I32" i="12"/>
  <c r="K32" i="12"/>
  <c r="O32" i="12"/>
  <c r="Q32" i="12"/>
  <c r="U32" i="12"/>
  <c r="G36" i="12"/>
  <c r="I36" i="12"/>
  <c r="K36" i="12"/>
  <c r="M36" i="12"/>
  <c r="O36" i="12"/>
  <c r="Q36" i="12"/>
  <c r="U36" i="12"/>
  <c r="G39" i="12"/>
  <c r="M39" i="12" s="1"/>
  <c r="I39" i="12"/>
  <c r="K39" i="12"/>
  <c r="O39" i="12"/>
  <c r="Q39" i="12"/>
  <c r="U39" i="12"/>
  <c r="G41" i="12"/>
  <c r="G40" i="12" s="1"/>
  <c r="I53" i="1" s="1"/>
  <c r="I41" i="12"/>
  <c r="I40" i="12" s="1"/>
  <c r="K41" i="12"/>
  <c r="K40" i="12" s="1"/>
  <c r="O41" i="12"/>
  <c r="O40" i="12" s="1"/>
  <c r="Q41" i="12"/>
  <c r="Q40" i="12" s="1"/>
  <c r="U41" i="12"/>
  <c r="U40" i="12" s="1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U44" i="12"/>
  <c r="U43" i="12" s="1"/>
  <c r="G47" i="12"/>
  <c r="G46" i="12" s="1"/>
  <c r="I55" i="1" s="1"/>
  <c r="I19" i="1" s="1"/>
  <c r="I47" i="12"/>
  <c r="I46" i="12" s="1"/>
  <c r="K47" i="12"/>
  <c r="K46" i="12" s="1"/>
  <c r="O47" i="12"/>
  <c r="O46" i="12" s="1"/>
  <c r="Q47" i="12"/>
  <c r="Q46" i="12" s="1"/>
  <c r="U47" i="12"/>
  <c r="U46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M9" i="12" l="1"/>
  <c r="M8" i="12" s="1"/>
  <c r="G8" i="12"/>
  <c r="I47" i="1" s="1"/>
  <c r="G10" i="12"/>
  <c r="I48" i="1" s="1"/>
  <c r="U24" i="12"/>
  <c r="Q24" i="12"/>
  <c r="I24" i="12"/>
  <c r="K10" i="12"/>
  <c r="O10" i="12"/>
  <c r="O24" i="12"/>
  <c r="U10" i="12"/>
  <c r="Q10" i="12"/>
  <c r="I10" i="12"/>
  <c r="K24" i="12"/>
  <c r="G23" i="1"/>
  <c r="G28" i="1"/>
  <c r="H39" i="1"/>
  <c r="H40" i="1" s="1"/>
  <c r="M24" i="12"/>
  <c r="M47" i="12"/>
  <c r="M46" i="12" s="1"/>
  <c r="G43" i="12"/>
  <c r="I54" i="1" s="1"/>
  <c r="I18" i="1" s="1"/>
  <c r="M41" i="12"/>
  <c r="M40" i="12" s="1"/>
  <c r="G24" i="12"/>
  <c r="I52" i="1" s="1"/>
  <c r="I17" i="1" s="1"/>
  <c r="M23" i="12"/>
  <c r="M22" i="12" s="1"/>
  <c r="G19" i="12"/>
  <c r="I50" i="1" s="1"/>
  <c r="I16" i="1" s="1"/>
  <c r="I21" i="1" s="1"/>
  <c r="M18" i="12"/>
  <c r="M17" i="12" s="1"/>
  <c r="M12" i="12"/>
  <c r="M10" i="12" s="1"/>
  <c r="G49" i="12" l="1"/>
  <c r="I56" i="1"/>
  <c r="G24" i="1"/>
  <c r="G29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<sst xmlns="http://schemas.openxmlformats.org/spreadsheetml/2006/main" count="281" uniqueCount="167">
  <si>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</si>
  <si>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</si>
  <si>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</si>
  <si>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</si>
  <si>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</si>
  <si>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</si>
  <si>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</si>
  <si>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</si>
  <si>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</si>
  <si>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</si>
  <si>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</si>
  <si>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</si>
  <si>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</si>
  <si>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</si>
  <si>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</si>
  <si>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</si>
  <si>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</si>
  <si>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</si>
  <si>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</si>
  <si>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</si>
  <si>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</si>
  <si>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</si>
  <si>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</si>
  <si>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</si>
  <si>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</si>
  <si>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</si>
  <si>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</si>
  <si>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</si>
  <si>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</si>
  <si>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</si>
  <si>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</si>
  <si>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</si>
  <si>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</si>
  <si>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</si>
  <si>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</si>
  <si>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</si>
  <si>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</si>
  <si>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</si>
  <si>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</si>
  <si>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</si>
  <si>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</si>
  <si>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</si>
  <si>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</si>
  <si>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Katastrální Tišnov [767379], parcelní číslo 1481</t>
  </si>
  <si>
    <t>Rozpočet:</t>
  </si>
  <si>
    <t>Misto</t>
  </si>
  <si>
    <t>VÝMĚNA ČÁSTI OPLOCENÍ AREÁLU NEMOCNICE - 2. ETAPA</t>
  </si>
  <si>
    <t>Nemocnice Tišnov, přís. organizace</t>
  </si>
  <si>
    <t>Purkyňova 279</t>
  </si>
  <si>
    <t xml:space="preserve">Tišnov	</t>
  </si>
  <si>
    <t xml:space="preserve">66601 </t>
  </si>
  <si>
    <t>44947909</t>
  </si>
  <si>
    <t>UNIPROJEKT spol. s r.o.</t>
  </si>
  <si>
    <t>Dvořáčkova 66</t>
  </si>
  <si>
    <t>Tišnov</t>
  </si>
  <si>
    <t>66601</t>
  </si>
  <si>
    <t>44041781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</si>
  <si>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</si>
  <si>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</si>
  <si>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</si>
  <si>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</si>
  <si>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</si>
  <si>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</si>
  <si>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</si>
  <si>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</si>
  <si>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</si>
  <si>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90</t>
  </si>
  <si>
    <t>Přípočty</t>
  </si>
  <si>
    <t>94</t>
  </si>
  <si>
    <t>Lešení a stavební výtahy</t>
  </si>
  <si>
    <t>99</t>
  </si>
  <si>
    <t>Staveništní přesun hmot</t>
  </si>
  <si>
    <t>767</t>
  </si>
  <si>
    <t>Konstrukce zámečnické</t>
  </si>
  <si>
    <t>783</t>
  </si>
  <si>
    <t>Nátěry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</si>
  <si>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</si>
  <si>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</si>
  <si>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</si>
  <si>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</si>
  <si>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</si>
  <si>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</si>
  <si>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</si>
  <si>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</si>
  <si>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</si>
  <si>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</si>
  <si>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</si>
  <si>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</si>
  <si>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</si>
  <si>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</si>
  <si>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</si>
  <si>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</si>
  <si>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</si>
  <si>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</si>
  <si>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</si>
  <si>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</si>
  <si>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</si>
  <si>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</si>
  <si>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</si>
  <si>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</si>
  <si>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</si>
  <si>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</si>
  <si>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</si>
  <si>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</si>
  <si>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</si>
  <si>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</si>
  <si>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</si>
  <si>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274361821R00</t>
  </si>
  <si>
    <t>Výztuž základových pasů, nadzáklad. stěn a pilířů, z betonářské oceli  B500B (10 505)</t>
  </si>
  <si>
    <t>t</t>
  </si>
  <si>
    <t>POL1_0</t>
  </si>
  <si>
    <t>318261312RT2</t>
  </si>
  <si>
    <t>m2</t>
  </si>
  <si>
    <t>318261323RT2</t>
  </si>
  <si>
    <t>m</t>
  </si>
  <si>
    <t>2,6*17</t>
  </si>
  <si>
    <t>VV</t>
  </si>
  <si>
    <t>338261315RT2</t>
  </si>
  <si>
    <t>1,85+0,9+0,5*16+1,7+2,5</t>
  </si>
  <si>
    <t>900      R24</t>
  </si>
  <si>
    <t>HZS elektromontér v tarifní třídě 8, přeložení škříňky Cetin do pilíře oplocení</t>
  </si>
  <si>
    <t>h</t>
  </si>
  <si>
    <t>941955001R00</t>
  </si>
  <si>
    <t>Lešení lehké pomocné, výška podlahy do 1,2 m</t>
  </si>
  <si>
    <t>61,4*1,5</t>
  </si>
  <si>
    <t>998152121R00</t>
  </si>
  <si>
    <t>Přesun hmot, oplocení, zvláštní obj. monol. do 3 m</t>
  </si>
  <si>
    <t>767995101R00</t>
  </si>
  <si>
    <t>Výroba a montáž kov. atypických konstr. do 5 kg</t>
  </si>
  <si>
    <t>kg</t>
  </si>
  <si>
    <t>včetně dodávky a provedení kotvení plotových polí, brány a branky a zamykacího mechanizmu u brány a branky a zdobných nýtků</t>
  </si>
  <si>
    <t>POP</t>
  </si>
  <si>
    <t>(1,05612+0,61588+0,0648)*1000</t>
  </si>
  <si>
    <t>13215540R</t>
  </si>
  <si>
    <t>Tyč ocelová čtvercová S235JR, rozměr 16 mm</t>
  </si>
  <si>
    <t>POL3_0</t>
  </si>
  <si>
    <t>(27,1+27,61)*17/1000</t>
  </si>
  <si>
    <t>(20,76+18,3+4,8+4,04)*2/1000</t>
  </si>
  <si>
    <t>(13,84+10,98+2,4+3,03)/1000</t>
  </si>
  <si>
    <t>13227700R</t>
  </si>
  <si>
    <t>Tyč ocelová plochá S235JR, rozměr 50 x 5 mm</t>
  </si>
  <si>
    <t>14,9/1000</t>
  </si>
  <si>
    <t>22,88*2/1000</t>
  </si>
  <si>
    <t>32,66*17/1000</t>
  </si>
  <si>
    <t>13227818R</t>
  </si>
  <si>
    <t>Tyč ocelová plochá S235JR, rozměr 50 x 16 mm</t>
  </si>
  <si>
    <t>21,6*2/1000</t>
  </si>
  <si>
    <t>21,6/1000</t>
  </si>
  <si>
    <t>998767101R00</t>
  </si>
  <si>
    <t>Přesun hmot pro zámečnické konstr., výšky do 6 m</t>
  </si>
  <si>
    <t>783222130RT2</t>
  </si>
  <si>
    <t>69,4+6,65+2,3</t>
  </si>
  <si>
    <t>460620006RT1</t>
  </si>
  <si>
    <t>Osetí povrchu trávou, včetně dodávky osiva</t>
  </si>
  <si>
    <t>50+28+25+5</t>
  </si>
  <si>
    <t>005121010R</t>
  </si>
  <si>
    <t>Vybudování, provoz a odstranění zařízení stav.</t>
  </si>
  <si>
    <t>Soubor</t>
  </si>
  <si>
    <t/>
  </si>
  <si>
    <t>SUM</t>
  </si>
  <si>
    <t>POPUZIV</t>
  </si>
  <si>
    <t>END</t>
  </si>
  <si>
    <t>Zdivo plotové z tvárnic, betonová zálivka, tl. 190 mm, tvárnice rumplovaná, barevná</t>
  </si>
  <si>
    <t>Stříška plotu z desek, šířky 300 mm, zákrytová deska rumplovaná ZDR 200, barevná</t>
  </si>
  <si>
    <t>Pilíř plotový z betonových tvárnic, 400x400mm, tvárnice rumplovaná barevná, vč. betonu</t>
  </si>
  <si>
    <t>Stříška pilířků z dese, šířky 500 mm, zákrytová deska rumplovaná ZDR 200, barevná</t>
  </si>
  <si>
    <t>Nátěr syntetický kov.konstrukcí , kovářská barva S 2160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</si>
</sst>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39" xfId="0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left" vertical="top" wrapText="1"/>
    </xf>
    <xf numFmtId="0" fontId="17" fillId="0" borderId="33" xfId="0" quotePrefix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4" t="s">
        <v>42</v>
      </c>
      <c r="C1" s="185"/>
      <c r="D1" s="185"/>
      <c r="E1" s="185"/>
      <c r="F1" s="185"/>
      <c r="G1" s="185"/>
      <c r="H1" s="185"/>
      <c r="I1" s="185"/>
      <c r="J1" s="186"/>
    </row>
    <row r="2" spans="1:15" ht="23.25" customHeight="1" x14ac:dyDescent="0.2">
      <c r="A2" s="3"/>
      <c r="B2" s="71" t="s">
        <v>40</v>
      </c>
      <c r="C2" s="72"/>
      <c r="D2" s="210" t="s">
        <v>46</v>
      </c>
      <c r="E2" s="211"/>
      <c r="F2" s="211"/>
      <c r="G2" s="211"/>
      <c r="H2" s="211"/>
      <c r="I2" s="211"/>
      <c r="J2" s="212"/>
      <c r="O2" s="1"/>
    </row>
    <row r="3" spans="1:15" ht="23.25" customHeight="1" x14ac:dyDescent="0.2">
      <c r="A3" s="3"/>
      <c r="B3" s="73" t="s">
        <v>45</v>
      </c>
      <c r="C3" s="74"/>
      <c r="D3" s="203" t="s">
        <v>43</v>
      </c>
      <c r="E3" s="204"/>
      <c r="F3" s="204"/>
      <c r="G3" s="204"/>
      <c r="H3" s="204"/>
      <c r="I3" s="204"/>
      <c r="J3" s="205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 t="s">
        <v>51</v>
      </c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 t="s">
        <v>50</v>
      </c>
      <c r="D7" s="70" t="s">
        <v>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4" t="s">
        <v>52</v>
      </c>
      <c r="E11" s="214"/>
      <c r="F11" s="214"/>
      <c r="G11" s="214"/>
      <c r="H11" s="25" t="s">
        <v>33</v>
      </c>
      <c r="I11" s="82" t="s">
        <v>56</v>
      </c>
      <c r="J11" s="9"/>
    </row>
    <row r="12" spans="1:15" ht="15.75" customHeight="1" x14ac:dyDescent="0.2">
      <c r="A12" s="3"/>
      <c r="B12" s="35"/>
      <c r="C12" s="23"/>
      <c r="D12" s="201" t="s">
        <v>53</v>
      </c>
      <c r="E12" s="201"/>
      <c r="F12" s="201"/>
      <c r="G12" s="201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 t="s">
        <v>55</v>
      </c>
      <c r="D13" s="202" t="s">
        <v>54</v>
      </c>
      <c r="E13" s="202"/>
      <c r="F13" s="202"/>
      <c r="G13" s="202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3"/>
      <c r="F15" s="213"/>
      <c r="G15" s="198"/>
      <c r="H15" s="198"/>
      <c r="I15" s="198" t="s">
        <v>28</v>
      </c>
      <c r="J15" s="199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3"/>
      <c r="F16" s="200"/>
      <c r="G16" s="193"/>
      <c r="H16" s="200"/>
      <c r="I16" s="193">
        <f>SUMIF(F47:F55,A16,I47:I55)+SUMIF(F47:F55,"PSU",I47:I55)</f>
        <v>0</v>
      </c>
      <c r="J16" s="194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3"/>
      <c r="F17" s="200"/>
      <c r="G17" s="193"/>
      <c r="H17" s="200"/>
      <c r="I17" s="193">
        <f>SUMIF(F47:F55,A17,I47:I55)</f>
        <v>0</v>
      </c>
      <c r="J17" s="194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3"/>
      <c r="F18" s="200"/>
      <c r="G18" s="193"/>
      <c r="H18" s="200"/>
      <c r="I18" s="193">
        <f>SUMIF(F47:F55,A18,I47:I55)</f>
        <v>0</v>
      </c>
      <c r="J18" s="194"/>
    </row>
    <row r="19" spans="1:10" ht="23.25" customHeight="1" x14ac:dyDescent="0.2">
      <c r="A19" s="129" t="s">
        <v>78</v>
      </c>
      <c r="B19" s="130" t="s">
        <v>26</v>
      </c>
      <c r="C19" s="48"/>
      <c r="D19" s="49"/>
      <c r="E19" s="193"/>
      <c r="F19" s="200"/>
      <c r="G19" s="193"/>
      <c r="H19" s="200"/>
      <c r="I19" s="193">
        <f>SUMIF(F47:F55,A19,I47:I55)</f>
        <v>0</v>
      </c>
      <c r="J19" s="194"/>
    </row>
    <row r="20" spans="1:10" ht="23.25" customHeight="1" x14ac:dyDescent="0.2">
      <c r="A20" s="129" t="s">
        <v>79</v>
      </c>
      <c r="B20" s="130" t="s">
        <v>27</v>
      </c>
      <c r="C20" s="48"/>
      <c r="D20" s="49"/>
      <c r="E20" s="193"/>
      <c r="F20" s="200"/>
      <c r="G20" s="193"/>
      <c r="H20" s="200"/>
      <c r="I20" s="193">
        <f>SUMIF(F47:F55,A20,I47:I55)</f>
        <v>0</v>
      </c>
      <c r="J20" s="194"/>
    </row>
    <row r="21" spans="1:10" ht="23.25" customHeight="1" x14ac:dyDescent="0.2">
      <c r="A21" s="3"/>
      <c r="B21" s="64" t="s">
        <v>28</v>
      </c>
      <c r="C21" s="65"/>
      <c r="D21" s="66"/>
      <c r="E21" s="195"/>
      <c r="F21" s="196"/>
      <c r="G21" s="195"/>
      <c r="H21" s="196"/>
      <c r="I21" s="195">
        <f>SUM(I16:J20)</f>
        <v>0</v>
      </c>
      <c r="J21" s="206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1">
        <f>ZakladDPHSniVypocet</f>
        <v>0</v>
      </c>
      <c r="H23" s="192"/>
      <c r="I23" s="19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6">
        <f>ZakladDPHSni*SazbaDPH1/100</f>
        <v>0</v>
      </c>
      <c r="H24" s="217"/>
      <c r="I24" s="217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1">
        <f>ZakladDPHZaklVypocet</f>
        <v>0</v>
      </c>
      <c r="H25" s="192"/>
      <c r="I25" s="19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7">
        <f>ZakladDPHZakl*SazbaDPH2/100</f>
        <v>0</v>
      </c>
      <c r="H26" s="188"/>
      <c r="I26" s="188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89">
        <f>0</f>
        <v>0</v>
      </c>
      <c r="H27" s="189"/>
      <c r="I27" s="189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7">
        <f>ZakladDPHSniVypocet+ZakladDPHZaklVypocet</f>
        <v>0</v>
      </c>
      <c r="H28" s="197"/>
      <c r="I28" s="197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0">
        <f>ZakladDPHSni+DPHSni+ZakladDPHZakl+DPHZakl+Zaokrouhleni</f>
        <v>0</v>
      </c>
      <c r="H29" s="190"/>
      <c r="I29" s="190"/>
      <c r="J29" s="108" t="s">
        <v>59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45477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5" t="s">
        <v>2</v>
      </c>
      <c r="E35" s="21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57</v>
      </c>
      <c r="C39" s="218" t="s">
        <v>46</v>
      </c>
      <c r="D39" s="219"/>
      <c r="E39" s="219"/>
      <c r="F39" s="97">
        <f>'Rozpočet Pol'!AC49</f>
        <v>0</v>
      </c>
      <c r="G39" s="98">
        <f>'Rozpočet Pol'!AD49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10" ht="25.5" hidden="1" customHeight="1" x14ac:dyDescent="0.2">
      <c r="A40" s="86"/>
      <c r="B40" s="220" t="s">
        <v>58</v>
      </c>
      <c r="C40" s="221"/>
      <c r="D40" s="221"/>
      <c r="E40" s="222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60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61</v>
      </c>
      <c r="G46" s="118"/>
      <c r="H46" s="118"/>
      <c r="I46" s="223" t="s">
        <v>28</v>
      </c>
      <c r="J46" s="223"/>
    </row>
    <row r="47" spans="1:10" ht="25.5" customHeight="1" x14ac:dyDescent="0.2">
      <c r="A47" s="111"/>
      <c r="B47" s="119" t="s">
        <v>62</v>
      </c>
      <c r="C47" s="225" t="s">
        <v>63</v>
      </c>
      <c r="D47" s="226"/>
      <c r="E47" s="226"/>
      <c r="F47" s="121" t="s">
        <v>23</v>
      </c>
      <c r="G47" s="122"/>
      <c r="H47" s="122"/>
      <c r="I47" s="224">
        <f>'Rozpočet Pol'!G8</f>
        <v>0</v>
      </c>
      <c r="J47" s="224"/>
    </row>
    <row r="48" spans="1:10" ht="25.5" customHeight="1" x14ac:dyDescent="0.2">
      <c r="A48" s="111"/>
      <c r="B48" s="113" t="s">
        <v>64</v>
      </c>
      <c r="C48" s="208" t="s">
        <v>65</v>
      </c>
      <c r="D48" s="209"/>
      <c r="E48" s="209"/>
      <c r="F48" s="123" t="s">
        <v>23</v>
      </c>
      <c r="G48" s="124"/>
      <c r="H48" s="124"/>
      <c r="I48" s="207">
        <f>'Rozpočet Pol'!G10</f>
        <v>0</v>
      </c>
      <c r="J48" s="207"/>
    </row>
    <row r="49" spans="1:10" ht="25.5" customHeight="1" x14ac:dyDescent="0.2">
      <c r="A49" s="111"/>
      <c r="B49" s="113" t="s">
        <v>66</v>
      </c>
      <c r="C49" s="208" t="s">
        <v>67</v>
      </c>
      <c r="D49" s="209"/>
      <c r="E49" s="209"/>
      <c r="F49" s="123" t="s">
        <v>23</v>
      </c>
      <c r="G49" s="124"/>
      <c r="H49" s="124"/>
      <c r="I49" s="207">
        <f>'Rozpočet Pol'!G17</f>
        <v>0</v>
      </c>
      <c r="J49" s="207"/>
    </row>
    <row r="50" spans="1:10" ht="25.5" customHeight="1" x14ac:dyDescent="0.2">
      <c r="A50" s="111"/>
      <c r="B50" s="113" t="s">
        <v>68</v>
      </c>
      <c r="C50" s="208" t="s">
        <v>69</v>
      </c>
      <c r="D50" s="209"/>
      <c r="E50" s="209"/>
      <c r="F50" s="123" t="s">
        <v>23</v>
      </c>
      <c r="G50" s="124"/>
      <c r="H50" s="124"/>
      <c r="I50" s="207">
        <f>'Rozpočet Pol'!G19</f>
        <v>0</v>
      </c>
      <c r="J50" s="207"/>
    </row>
    <row r="51" spans="1:10" ht="25.5" customHeight="1" x14ac:dyDescent="0.2">
      <c r="A51" s="111"/>
      <c r="B51" s="113" t="s">
        <v>70</v>
      </c>
      <c r="C51" s="208" t="s">
        <v>71</v>
      </c>
      <c r="D51" s="209"/>
      <c r="E51" s="209"/>
      <c r="F51" s="123" t="s">
        <v>23</v>
      </c>
      <c r="G51" s="124"/>
      <c r="H51" s="124"/>
      <c r="I51" s="207">
        <f>'Rozpočet Pol'!G22</f>
        <v>0</v>
      </c>
      <c r="J51" s="207"/>
    </row>
    <row r="52" spans="1:10" ht="25.5" customHeight="1" x14ac:dyDescent="0.2">
      <c r="A52" s="111"/>
      <c r="B52" s="113" t="s">
        <v>72</v>
      </c>
      <c r="C52" s="208" t="s">
        <v>73</v>
      </c>
      <c r="D52" s="209"/>
      <c r="E52" s="209"/>
      <c r="F52" s="123" t="s">
        <v>24</v>
      </c>
      <c r="G52" s="124"/>
      <c r="H52" s="124"/>
      <c r="I52" s="207">
        <f>'Rozpočet Pol'!G24</f>
        <v>0</v>
      </c>
      <c r="J52" s="207"/>
    </row>
    <row r="53" spans="1:10" ht="25.5" customHeight="1" x14ac:dyDescent="0.2">
      <c r="A53" s="111"/>
      <c r="B53" s="113" t="s">
        <v>74</v>
      </c>
      <c r="C53" s="208" t="s">
        <v>75</v>
      </c>
      <c r="D53" s="209"/>
      <c r="E53" s="209"/>
      <c r="F53" s="123" t="s">
        <v>24</v>
      </c>
      <c r="G53" s="124"/>
      <c r="H53" s="124"/>
      <c r="I53" s="207">
        <f>'Rozpočet Pol'!G40</f>
        <v>0</v>
      </c>
      <c r="J53" s="207"/>
    </row>
    <row r="54" spans="1:10" ht="25.5" customHeight="1" x14ac:dyDescent="0.2">
      <c r="A54" s="111"/>
      <c r="B54" s="113" t="s">
        <v>76</v>
      </c>
      <c r="C54" s="208" t="s">
        <v>77</v>
      </c>
      <c r="D54" s="209"/>
      <c r="E54" s="209"/>
      <c r="F54" s="123" t="s">
        <v>25</v>
      </c>
      <c r="G54" s="124"/>
      <c r="H54" s="124"/>
      <c r="I54" s="207">
        <f>'Rozpočet Pol'!G43</f>
        <v>0</v>
      </c>
      <c r="J54" s="207"/>
    </row>
    <row r="55" spans="1:10" ht="25.5" customHeight="1" x14ac:dyDescent="0.2">
      <c r="A55" s="111"/>
      <c r="B55" s="120" t="s">
        <v>78</v>
      </c>
      <c r="C55" s="228" t="s">
        <v>26</v>
      </c>
      <c r="D55" s="229"/>
      <c r="E55" s="229"/>
      <c r="F55" s="125" t="s">
        <v>78</v>
      </c>
      <c r="G55" s="126"/>
      <c r="H55" s="126"/>
      <c r="I55" s="227">
        <f>'Rozpočet Pol'!G46</f>
        <v>0</v>
      </c>
      <c r="J55" s="227"/>
    </row>
    <row r="56" spans="1:10" ht="25.5" customHeight="1" x14ac:dyDescent="0.2">
      <c r="A56" s="112"/>
      <c r="B56" s="116" t="s">
        <v>1</v>
      </c>
      <c r="C56" s="116"/>
      <c r="D56" s="117"/>
      <c r="E56" s="117"/>
      <c r="F56" s="127"/>
      <c r="G56" s="128"/>
      <c r="H56" s="128"/>
      <c r="I56" s="230">
        <f>SUM(I47:I55)</f>
        <v>0</v>
      </c>
      <c r="J56" s="230"/>
    </row>
    <row r="57" spans="1:10" x14ac:dyDescent="0.2">
      <c r="F57" s="85"/>
      <c r="G57" s="85"/>
      <c r="H57" s="85"/>
      <c r="I57" s="85"/>
      <c r="J57" s="85"/>
    </row>
    <row r="58" spans="1:10" x14ac:dyDescent="0.2">
      <c r="F58" s="85"/>
      <c r="G58" s="85"/>
      <c r="H58" s="85"/>
      <c r="I58" s="85"/>
      <c r="J58" s="85"/>
    </row>
    <row r="59" spans="1:10" x14ac:dyDescent="0.2">
      <c r="F59" s="85"/>
      <c r="G59" s="85"/>
      <c r="H59" s="85"/>
      <c r="I59" s="85"/>
      <c r="J59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9"/>
  <sheetViews>
    <sheetView tabSelected="1" topLeftCell="A8" workbookViewId="0">
      <selection activeCell="C41" sqref="C41"/>
    </sheetView>
  </sheetViews>
  <sheetFormatPr defaultRowHeight="12.75" outlineLevelRow="1" x14ac:dyDescent="0.2"/>
  <cols>
    <col min="1" max="1" width="4.140625" customWidth="1"/>
    <col min="2" max="2" width="14.42578125" style="84" customWidth="1"/>
    <col min="3" max="3" width="38.140625" style="84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13" width="0" hidden="1" customWidth="1"/>
    <col min="18" max="21" width="0" hidden="1" customWidth="1"/>
    <col min="29" max="39" width="0" hidden="1" customWidth="1"/>
    <col min="53" max="53" width="73.28515625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81</v>
      </c>
    </row>
    <row r="2" spans="1:60" ht="24.95" customHeight="1" x14ac:dyDescent="0.2">
      <c r="A2" s="133" t="s">
        <v>80</v>
      </c>
      <c r="B2" s="131"/>
      <c r="C2" s="248" t="s">
        <v>46</v>
      </c>
      <c r="D2" s="249"/>
      <c r="E2" s="249"/>
      <c r="F2" s="249"/>
      <c r="G2" s="250"/>
      <c r="AE2" t="s">
        <v>82</v>
      </c>
    </row>
    <row r="3" spans="1:60" ht="24.95" customHeight="1" x14ac:dyDescent="0.2">
      <c r="A3" s="134" t="s">
        <v>7</v>
      </c>
      <c r="B3" s="132"/>
      <c r="C3" s="251" t="s">
        <v>43</v>
      </c>
      <c r="D3" s="252"/>
      <c r="E3" s="252"/>
      <c r="F3" s="252"/>
      <c r="G3" s="253"/>
      <c r="AE3" t="s">
        <v>83</v>
      </c>
    </row>
    <row r="4" spans="1:60" ht="24.95" hidden="1" customHeight="1" x14ac:dyDescent="0.2">
      <c r="A4" s="134" t="s">
        <v>8</v>
      </c>
      <c r="B4" s="132"/>
      <c r="C4" s="251"/>
      <c r="D4" s="252"/>
      <c r="E4" s="252"/>
      <c r="F4" s="252"/>
      <c r="G4" s="253"/>
      <c r="AE4" t="s">
        <v>84</v>
      </c>
    </row>
    <row r="5" spans="1:60" hidden="1" x14ac:dyDescent="0.2">
      <c r="A5" s="135" t="s">
        <v>85</v>
      </c>
      <c r="B5" s="136"/>
      <c r="C5" s="136"/>
      <c r="D5" s="137"/>
      <c r="E5" s="137"/>
      <c r="F5" s="137"/>
      <c r="G5" s="138"/>
      <c r="AE5" t="s">
        <v>86</v>
      </c>
    </row>
    <row r="7" spans="1:60" ht="38.25" x14ac:dyDescent="0.2">
      <c r="A7" s="144" t="s">
        <v>87</v>
      </c>
      <c r="B7" s="145" t="s">
        <v>88</v>
      </c>
      <c r="C7" s="145" t="s">
        <v>89</v>
      </c>
      <c r="D7" s="144" t="s">
        <v>90</v>
      </c>
      <c r="E7" s="144" t="s">
        <v>91</v>
      </c>
      <c r="F7" s="139" t="s">
        <v>92</v>
      </c>
      <c r="G7" s="159" t="s">
        <v>28</v>
      </c>
      <c r="H7" s="160" t="s">
        <v>29</v>
      </c>
      <c r="I7" s="160" t="s">
        <v>93</v>
      </c>
      <c r="J7" s="160" t="s">
        <v>30</v>
      </c>
      <c r="K7" s="160" t="s">
        <v>94</v>
      </c>
      <c r="L7" s="160" t="s">
        <v>95</v>
      </c>
      <c r="M7" s="160" t="s">
        <v>96</v>
      </c>
      <c r="N7" s="160" t="s">
        <v>97</v>
      </c>
      <c r="O7" s="160" t="s">
        <v>98</v>
      </c>
      <c r="P7" s="160" t="s">
        <v>99</v>
      </c>
      <c r="Q7" s="160" t="s">
        <v>100</v>
      </c>
      <c r="R7" s="160" t="s">
        <v>101</v>
      </c>
      <c r="S7" s="160" t="s">
        <v>102</v>
      </c>
      <c r="T7" s="160" t="s">
        <v>103</v>
      </c>
      <c r="U7" s="147" t="s">
        <v>104</v>
      </c>
    </row>
    <row r="8" spans="1:60" x14ac:dyDescent="0.2">
      <c r="A8" s="161" t="s">
        <v>105</v>
      </c>
      <c r="B8" s="162" t="s">
        <v>62</v>
      </c>
      <c r="C8" s="163" t="s">
        <v>63</v>
      </c>
      <c r="D8" s="146"/>
      <c r="E8" s="164"/>
      <c r="F8" s="165"/>
      <c r="G8" s="165">
        <f>SUMIF(AE9:AE9,"&lt;&gt;NOR",G9:G9)</f>
        <v>0</v>
      </c>
      <c r="H8" s="165"/>
      <c r="I8" s="165">
        <f>SUM(I9:I9)</f>
        <v>0</v>
      </c>
      <c r="J8" s="165"/>
      <c r="K8" s="165">
        <f>SUM(K9:K9)</f>
        <v>0</v>
      </c>
      <c r="L8" s="165"/>
      <c r="M8" s="165">
        <f>SUM(M9:M9)</f>
        <v>0</v>
      </c>
      <c r="N8" s="146"/>
      <c r="O8" s="146">
        <f>SUM(O9:O9)</f>
        <v>0.20422999999999999</v>
      </c>
      <c r="P8" s="146"/>
      <c r="Q8" s="146">
        <f>SUM(Q9:Q9)</f>
        <v>0</v>
      </c>
      <c r="R8" s="146"/>
      <c r="S8" s="146"/>
      <c r="T8" s="161"/>
      <c r="U8" s="146">
        <f>SUM(U9:U9)</f>
        <v>4.71</v>
      </c>
      <c r="AE8" t="s">
        <v>106</v>
      </c>
    </row>
    <row r="9" spans="1:60" ht="22.5" outlineLevel="1" x14ac:dyDescent="0.2">
      <c r="A9" s="141">
        <v>1</v>
      </c>
      <c r="B9" s="141" t="s">
        <v>107</v>
      </c>
      <c r="C9" s="176" t="s">
        <v>108</v>
      </c>
      <c r="D9" s="148" t="s">
        <v>109</v>
      </c>
      <c r="E9" s="153">
        <v>0.2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48">
        <v>1.0211600000000001</v>
      </c>
      <c r="O9" s="148">
        <f>ROUND(E9*N9,5)</f>
        <v>0.20422999999999999</v>
      </c>
      <c r="P9" s="148">
        <v>0</v>
      </c>
      <c r="Q9" s="148">
        <f>ROUND(E9*P9,5)</f>
        <v>0</v>
      </c>
      <c r="R9" s="148"/>
      <c r="S9" s="148"/>
      <c r="T9" s="149">
        <v>23.530999999999999</v>
      </c>
      <c r="U9" s="148">
        <f>ROUND(E9*T9,2)</f>
        <v>4.71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110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x14ac:dyDescent="0.2">
      <c r="A10" s="142" t="s">
        <v>105</v>
      </c>
      <c r="B10" s="142" t="s">
        <v>64</v>
      </c>
      <c r="C10" s="261" t="s">
        <v>65</v>
      </c>
      <c r="D10" s="150"/>
      <c r="E10" s="154"/>
      <c r="F10" s="158"/>
      <c r="G10" s="158">
        <f>SUMIF(AE11:AE16,"&lt;&gt;NOR",G11:G16)</f>
        <v>0</v>
      </c>
      <c r="H10" s="158"/>
      <c r="I10" s="158">
        <f>SUM(I11:I16)</f>
        <v>0</v>
      </c>
      <c r="J10" s="158"/>
      <c r="K10" s="158">
        <f>SUM(K11:K16)</f>
        <v>0</v>
      </c>
      <c r="L10" s="158"/>
      <c r="M10" s="158">
        <f>SUM(M11:M16)</f>
        <v>0</v>
      </c>
      <c r="N10" s="150"/>
      <c r="O10" s="150">
        <f>SUM(O11:O16)</f>
        <v>23.000639999999997</v>
      </c>
      <c r="P10" s="150"/>
      <c r="Q10" s="150">
        <f>SUM(Q11:Q16)</f>
        <v>0</v>
      </c>
      <c r="R10" s="150"/>
      <c r="S10" s="150"/>
      <c r="T10" s="151"/>
      <c r="U10" s="150">
        <f>SUM(U11:U16)</f>
        <v>48.48</v>
      </c>
      <c r="AE10" t="s">
        <v>106</v>
      </c>
    </row>
    <row r="11" spans="1:60" ht="22.5" outlineLevel="1" x14ac:dyDescent="0.2">
      <c r="A11" s="141">
        <v>2</v>
      </c>
      <c r="B11" s="141" t="s">
        <v>111</v>
      </c>
      <c r="C11" s="262" t="s">
        <v>162</v>
      </c>
      <c r="D11" s="148" t="s">
        <v>112</v>
      </c>
      <c r="E11" s="153">
        <v>19.5</v>
      </c>
      <c r="F11" s="156"/>
      <c r="G11" s="157">
        <f>ROUND(E11*F11,2)</f>
        <v>0</v>
      </c>
      <c r="H11" s="156"/>
      <c r="I11" s="157">
        <f>ROUND(E11*H11,2)</f>
        <v>0</v>
      </c>
      <c r="J11" s="156"/>
      <c r="K11" s="157">
        <f>ROUND(E11*J11,2)</f>
        <v>0</v>
      </c>
      <c r="L11" s="157">
        <v>21</v>
      </c>
      <c r="M11" s="157">
        <f>G11*(1+L11/100)</f>
        <v>0</v>
      </c>
      <c r="N11" s="148">
        <v>0.48246</v>
      </c>
      <c r="O11" s="148">
        <f>ROUND(E11*N11,5)</f>
        <v>9.4079700000000006</v>
      </c>
      <c r="P11" s="148">
        <v>0</v>
      </c>
      <c r="Q11" s="148">
        <f>ROUND(E11*P11,5)</f>
        <v>0</v>
      </c>
      <c r="R11" s="148"/>
      <c r="S11" s="148"/>
      <c r="T11" s="149">
        <v>0.9</v>
      </c>
      <c r="U11" s="148">
        <f>ROUND(E11*T11,2)</f>
        <v>17.55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110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>
        <v>3</v>
      </c>
      <c r="B12" s="141" t="s">
        <v>113</v>
      </c>
      <c r="C12" s="262" t="s">
        <v>163</v>
      </c>
      <c r="D12" s="148" t="s">
        <v>114</v>
      </c>
      <c r="E12" s="153">
        <v>44.2</v>
      </c>
      <c r="F12" s="156"/>
      <c r="G12" s="157">
        <f>ROUND(E12*F12,2)</f>
        <v>0</v>
      </c>
      <c r="H12" s="156"/>
      <c r="I12" s="157">
        <f>ROUND(E12*H12,2)</f>
        <v>0</v>
      </c>
      <c r="J12" s="156"/>
      <c r="K12" s="157">
        <f>ROUND(E12*J12,2)</f>
        <v>0</v>
      </c>
      <c r="L12" s="157">
        <v>21</v>
      </c>
      <c r="M12" s="157">
        <f>G12*(1+L12/100)</f>
        <v>0</v>
      </c>
      <c r="N12" s="148">
        <v>5.6610000000000001E-2</v>
      </c>
      <c r="O12" s="148">
        <f>ROUND(E12*N12,5)</f>
        <v>2.5021599999999999</v>
      </c>
      <c r="P12" s="148">
        <v>0</v>
      </c>
      <c r="Q12" s="148">
        <f>ROUND(E12*P12,5)</f>
        <v>0</v>
      </c>
      <c r="R12" s="148"/>
      <c r="S12" s="148"/>
      <c r="T12" s="149">
        <v>0.23899999999999999</v>
      </c>
      <c r="U12" s="148">
        <f>ROUND(E12*T12,2)</f>
        <v>10.56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110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1"/>
      <c r="C13" s="263" t="s">
        <v>115</v>
      </c>
      <c r="D13" s="152"/>
      <c r="E13" s="155">
        <v>44.2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116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ht="22.5" outlineLevel="1" x14ac:dyDescent="0.2">
      <c r="A14" s="141">
        <v>4</v>
      </c>
      <c r="B14" s="141" t="s">
        <v>117</v>
      </c>
      <c r="C14" s="262" t="s">
        <v>164</v>
      </c>
      <c r="D14" s="148" t="s">
        <v>114</v>
      </c>
      <c r="E14" s="153">
        <v>22.4</v>
      </c>
      <c r="F14" s="156"/>
      <c r="G14" s="157">
        <f>ROUND(E14*F14,2)</f>
        <v>0</v>
      </c>
      <c r="H14" s="156"/>
      <c r="I14" s="157">
        <f>ROUND(E14*H14,2)</f>
        <v>0</v>
      </c>
      <c r="J14" s="156"/>
      <c r="K14" s="157">
        <f>ROUND(E14*J14,2)</f>
        <v>0</v>
      </c>
      <c r="L14" s="157">
        <v>21</v>
      </c>
      <c r="M14" s="157">
        <f>G14*(1+L14/100)</f>
        <v>0</v>
      </c>
      <c r="N14" s="148">
        <v>0.45733000000000001</v>
      </c>
      <c r="O14" s="148">
        <f>ROUND(E14*N14,5)</f>
        <v>10.24419</v>
      </c>
      <c r="P14" s="148">
        <v>0</v>
      </c>
      <c r="Q14" s="148">
        <f>ROUND(E14*P14,5)</f>
        <v>0</v>
      </c>
      <c r="R14" s="148"/>
      <c r="S14" s="148"/>
      <c r="T14" s="149">
        <v>0.75</v>
      </c>
      <c r="U14" s="148">
        <f>ROUND(E14*T14,2)</f>
        <v>16.8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110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2.5" outlineLevel="1" x14ac:dyDescent="0.2">
      <c r="A15" s="141">
        <v>5</v>
      </c>
      <c r="B15" s="141" t="s">
        <v>113</v>
      </c>
      <c r="C15" s="262" t="s">
        <v>165</v>
      </c>
      <c r="D15" s="148" t="s">
        <v>114</v>
      </c>
      <c r="E15" s="153">
        <v>14.95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48">
        <v>5.6610000000000001E-2</v>
      </c>
      <c r="O15" s="148">
        <f>ROUND(E15*N15,5)</f>
        <v>0.84631999999999996</v>
      </c>
      <c r="P15" s="148">
        <v>0</v>
      </c>
      <c r="Q15" s="148">
        <f>ROUND(E15*P15,5)</f>
        <v>0</v>
      </c>
      <c r="R15" s="148"/>
      <c r="S15" s="148"/>
      <c r="T15" s="149">
        <v>0.23899999999999999</v>
      </c>
      <c r="U15" s="148">
        <f>ROUND(E15*T15,2)</f>
        <v>3.57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110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8" t="s">
        <v>118</v>
      </c>
      <c r="D16" s="152"/>
      <c r="E16" s="155">
        <v>14.95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116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x14ac:dyDescent="0.2">
      <c r="A17" s="142" t="s">
        <v>105</v>
      </c>
      <c r="B17" s="142" t="s">
        <v>66</v>
      </c>
      <c r="C17" s="177" t="s">
        <v>67</v>
      </c>
      <c r="D17" s="150"/>
      <c r="E17" s="154"/>
      <c r="F17" s="158"/>
      <c r="G17" s="158">
        <f>SUMIF(AE18:AE18,"&lt;&gt;NOR",G18:G18)</f>
        <v>0</v>
      </c>
      <c r="H17" s="158"/>
      <c r="I17" s="158">
        <f>SUM(I18:I18)</f>
        <v>0</v>
      </c>
      <c r="J17" s="158"/>
      <c r="K17" s="158">
        <f>SUM(K18:K18)</f>
        <v>0</v>
      </c>
      <c r="L17" s="158"/>
      <c r="M17" s="158">
        <f>SUM(M18:M18)</f>
        <v>0</v>
      </c>
      <c r="N17" s="150"/>
      <c r="O17" s="150">
        <f>SUM(O18:O18)</f>
        <v>0</v>
      </c>
      <c r="P17" s="150"/>
      <c r="Q17" s="150">
        <f>SUM(Q18:Q18)</f>
        <v>0</v>
      </c>
      <c r="R17" s="150"/>
      <c r="S17" s="150"/>
      <c r="T17" s="151"/>
      <c r="U17" s="150">
        <f>SUM(U18:U18)</f>
        <v>12</v>
      </c>
      <c r="AE17" t="s">
        <v>106</v>
      </c>
    </row>
    <row r="18" spans="1:60" ht="22.5" outlineLevel="1" x14ac:dyDescent="0.2">
      <c r="A18" s="141">
        <v>6</v>
      </c>
      <c r="B18" s="141" t="s">
        <v>119</v>
      </c>
      <c r="C18" s="176" t="s">
        <v>120</v>
      </c>
      <c r="D18" s="148" t="s">
        <v>121</v>
      </c>
      <c r="E18" s="153">
        <v>12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48">
        <v>0</v>
      </c>
      <c r="O18" s="148">
        <f>ROUND(E18*N18,5)</f>
        <v>0</v>
      </c>
      <c r="P18" s="148">
        <v>0</v>
      </c>
      <c r="Q18" s="148">
        <f>ROUND(E18*P18,5)</f>
        <v>0</v>
      </c>
      <c r="R18" s="148"/>
      <c r="S18" s="148"/>
      <c r="T18" s="149">
        <v>1</v>
      </c>
      <c r="U18" s="148">
        <f>ROUND(E18*T18,2)</f>
        <v>12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110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x14ac:dyDescent="0.2">
      <c r="A19" s="142" t="s">
        <v>105</v>
      </c>
      <c r="B19" s="142" t="s">
        <v>68</v>
      </c>
      <c r="C19" s="177" t="s">
        <v>69</v>
      </c>
      <c r="D19" s="150"/>
      <c r="E19" s="154"/>
      <c r="F19" s="158"/>
      <c r="G19" s="158">
        <f>SUMIF(AE20:AE21,"&lt;&gt;NOR",G20:G21)</f>
        <v>0</v>
      </c>
      <c r="H19" s="158"/>
      <c r="I19" s="158">
        <f>SUM(I20:I21)</f>
        <v>0</v>
      </c>
      <c r="J19" s="158"/>
      <c r="K19" s="158">
        <f>SUM(K20:K21)</f>
        <v>0</v>
      </c>
      <c r="L19" s="158"/>
      <c r="M19" s="158">
        <f>SUM(M20:M21)</f>
        <v>0</v>
      </c>
      <c r="N19" s="150"/>
      <c r="O19" s="150">
        <f>SUM(O20:O21)</f>
        <v>0.11144</v>
      </c>
      <c r="P19" s="150"/>
      <c r="Q19" s="150">
        <f>SUM(Q20:Q21)</f>
        <v>0</v>
      </c>
      <c r="R19" s="150"/>
      <c r="S19" s="150"/>
      <c r="T19" s="151"/>
      <c r="U19" s="150">
        <f>SUM(U20:U21)</f>
        <v>16.3</v>
      </c>
      <c r="AE19" t="s">
        <v>106</v>
      </c>
    </row>
    <row r="20" spans="1:60" outlineLevel="1" x14ac:dyDescent="0.2">
      <c r="A20" s="141">
        <v>7</v>
      </c>
      <c r="B20" s="141" t="s">
        <v>122</v>
      </c>
      <c r="C20" s="176" t="s">
        <v>123</v>
      </c>
      <c r="D20" s="148" t="s">
        <v>112</v>
      </c>
      <c r="E20" s="153">
        <v>92.1</v>
      </c>
      <c r="F20" s="156"/>
      <c r="G20" s="157">
        <f>ROUND(E20*F20,2)</f>
        <v>0</v>
      </c>
      <c r="H20" s="156"/>
      <c r="I20" s="157">
        <f>ROUND(E20*H20,2)</f>
        <v>0</v>
      </c>
      <c r="J20" s="156"/>
      <c r="K20" s="157">
        <f>ROUND(E20*J20,2)</f>
        <v>0</v>
      </c>
      <c r="L20" s="157">
        <v>21</v>
      </c>
      <c r="M20" s="157">
        <f>G20*(1+L20/100)</f>
        <v>0</v>
      </c>
      <c r="N20" s="148">
        <v>1.2099999999999999E-3</v>
      </c>
      <c r="O20" s="148">
        <f>ROUND(E20*N20,5)</f>
        <v>0.11144</v>
      </c>
      <c r="P20" s="148">
        <v>0</v>
      </c>
      <c r="Q20" s="148">
        <f>ROUND(E20*P20,5)</f>
        <v>0</v>
      </c>
      <c r="R20" s="148"/>
      <c r="S20" s="148"/>
      <c r="T20" s="149">
        <v>0.17699999999999999</v>
      </c>
      <c r="U20" s="148">
        <f>ROUND(E20*T20,2)</f>
        <v>16.3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110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78" t="s">
        <v>124</v>
      </c>
      <c r="D21" s="152"/>
      <c r="E21" s="155">
        <v>92.1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116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x14ac:dyDescent="0.2">
      <c r="A22" s="142" t="s">
        <v>105</v>
      </c>
      <c r="B22" s="142" t="s">
        <v>70</v>
      </c>
      <c r="C22" s="177" t="s">
        <v>71</v>
      </c>
      <c r="D22" s="150"/>
      <c r="E22" s="154"/>
      <c r="F22" s="158"/>
      <c r="G22" s="158">
        <f>SUMIF(AE23:AE23,"&lt;&gt;NOR",G23:G23)</f>
        <v>0</v>
      </c>
      <c r="H22" s="158"/>
      <c r="I22" s="158">
        <f>SUM(I23:I23)</f>
        <v>0</v>
      </c>
      <c r="J22" s="158"/>
      <c r="K22" s="158">
        <f>SUM(K23:K23)</f>
        <v>0</v>
      </c>
      <c r="L22" s="158"/>
      <c r="M22" s="158">
        <f>SUM(M23:M23)</f>
        <v>0</v>
      </c>
      <c r="N22" s="150"/>
      <c r="O22" s="150">
        <f>SUM(O23:O23)</f>
        <v>0</v>
      </c>
      <c r="P22" s="150"/>
      <c r="Q22" s="150">
        <f>SUM(Q23:Q23)</f>
        <v>0</v>
      </c>
      <c r="R22" s="150"/>
      <c r="S22" s="150"/>
      <c r="T22" s="151"/>
      <c r="U22" s="150">
        <f>SUM(U23:U23)</f>
        <v>14.16</v>
      </c>
      <c r="AE22" t="s">
        <v>106</v>
      </c>
    </row>
    <row r="23" spans="1:60" outlineLevel="1" x14ac:dyDescent="0.2">
      <c r="A23" s="141">
        <v>8</v>
      </c>
      <c r="B23" s="141" t="s">
        <v>125</v>
      </c>
      <c r="C23" s="176" t="s">
        <v>126</v>
      </c>
      <c r="D23" s="148" t="s">
        <v>109</v>
      </c>
      <c r="E23" s="153">
        <v>23.253019999999999</v>
      </c>
      <c r="F23" s="156"/>
      <c r="G23" s="157">
        <f>ROUND(E23*F23,2)</f>
        <v>0</v>
      </c>
      <c r="H23" s="156"/>
      <c r="I23" s="157">
        <f>ROUND(E23*H23,2)</f>
        <v>0</v>
      </c>
      <c r="J23" s="156"/>
      <c r="K23" s="157">
        <f>ROUND(E23*J23,2)</f>
        <v>0</v>
      </c>
      <c r="L23" s="157">
        <v>21</v>
      </c>
      <c r="M23" s="157">
        <f>G23*(1+L23/100)</f>
        <v>0</v>
      </c>
      <c r="N23" s="148">
        <v>0</v>
      </c>
      <c r="O23" s="148">
        <f>ROUND(E23*N23,5)</f>
        <v>0</v>
      </c>
      <c r="P23" s="148">
        <v>0</v>
      </c>
      <c r="Q23" s="148">
        <f>ROUND(E23*P23,5)</f>
        <v>0</v>
      </c>
      <c r="R23" s="148"/>
      <c r="S23" s="148"/>
      <c r="T23" s="149">
        <v>0.60899999999999999</v>
      </c>
      <c r="U23" s="148">
        <f>ROUND(E23*T23,2)</f>
        <v>14.16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110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x14ac:dyDescent="0.2">
      <c r="A24" s="142" t="s">
        <v>105</v>
      </c>
      <c r="B24" s="142" t="s">
        <v>72</v>
      </c>
      <c r="C24" s="177" t="s">
        <v>73</v>
      </c>
      <c r="D24" s="150"/>
      <c r="E24" s="154"/>
      <c r="F24" s="158"/>
      <c r="G24" s="158">
        <f>SUMIF(AE25:AE39,"&lt;&gt;NOR",G25:G39)</f>
        <v>0</v>
      </c>
      <c r="H24" s="158"/>
      <c r="I24" s="158">
        <f>SUM(I25:I39)</f>
        <v>0</v>
      </c>
      <c r="J24" s="158"/>
      <c r="K24" s="158">
        <f>SUM(K25:K39)</f>
        <v>0</v>
      </c>
      <c r="L24" s="158"/>
      <c r="M24" s="158">
        <f>SUM(M25:M39)</f>
        <v>0</v>
      </c>
      <c r="N24" s="150"/>
      <c r="O24" s="150">
        <f>SUM(O25:O39)</f>
        <v>1.8410099999999998</v>
      </c>
      <c r="P24" s="150"/>
      <c r="Q24" s="150">
        <f>SUM(Q25:Q39)</f>
        <v>0</v>
      </c>
      <c r="R24" s="150"/>
      <c r="S24" s="150"/>
      <c r="T24" s="151"/>
      <c r="U24" s="150">
        <f>SUM(U25:U39)</f>
        <v>746.01</v>
      </c>
      <c r="AE24" t="s">
        <v>106</v>
      </c>
    </row>
    <row r="25" spans="1:60" outlineLevel="1" x14ac:dyDescent="0.2">
      <c r="A25" s="141">
        <v>9</v>
      </c>
      <c r="B25" s="141" t="s">
        <v>127</v>
      </c>
      <c r="C25" s="176" t="s">
        <v>128</v>
      </c>
      <c r="D25" s="148" t="s">
        <v>129</v>
      </c>
      <c r="E25" s="153">
        <v>1736.8</v>
      </c>
      <c r="F25" s="156"/>
      <c r="G25" s="157">
        <f>ROUND(E25*F25,2)</f>
        <v>0</v>
      </c>
      <c r="H25" s="156"/>
      <c r="I25" s="157">
        <f>ROUND(E25*H25,2)</f>
        <v>0</v>
      </c>
      <c r="J25" s="156"/>
      <c r="K25" s="157">
        <f>ROUND(E25*J25,2)</f>
        <v>0</v>
      </c>
      <c r="L25" s="157">
        <v>21</v>
      </c>
      <c r="M25" s="157">
        <f>G25*(1+L25/100)</f>
        <v>0</v>
      </c>
      <c r="N25" s="148">
        <v>6.0000000000000002E-5</v>
      </c>
      <c r="O25" s="148">
        <f>ROUND(E25*N25,5)</f>
        <v>0.10421</v>
      </c>
      <c r="P25" s="148">
        <v>0</v>
      </c>
      <c r="Q25" s="148">
        <f>ROUND(E25*P25,5)</f>
        <v>0</v>
      </c>
      <c r="R25" s="148"/>
      <c r="S25" s="148"/>
      <c r="T25" s="149">
        <v>0.42599999999999999</v>
      </c>
      <c r="U25" s="148">
        <f>ROUND(E25*T25,2)</f>
        <v>739.88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110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1" x14ac:dyDescent="0.2">
      <c r="A26" s="141"/>
      <c r="B26" s="141"/>
      <c r="C26" s="254" t="s">
        <v>130</v>
      </c>
      <c r="D26" s="255"/>
      <c r="E26" s="256"/>
      <c r="F26" s="257"/>
      <c r="G26" s="258"/>
      <c r="H26" s="157"/>
      <c r="I26" s="157"/>
      <c r="J26" s="157"/>
      <c r="K26" s="157"/>
      <c r="L26" s="157"/>
      <c r="M26" s="157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131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3" t="str">
        <f>C26</f>
        <v>včetně dodávky a provedení kotvení plotových polí, brány a branky a zamykacího mechanizmu u brány a branky a zdobných nýtků</v>
      </c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1"/>
      <c r="C27" s="178" t="s">
        <v>132</v>
      </c>
      <c r="D27" s="152"/>
      <c r="E27" s="155">
        <v>1736.8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116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>
        <v>10</v>
      </c>
      <c r="B28" s="141" t="s">
        <v>133</v>
      </c>
      <c r="C28" s="176" t="s">
        <v>134</v>
      </c>
      <c r="D28" s="148" t="s">
        <v>109</v>
      </c>
      <c r="E28" s="153">
        <v>1.0561199999999999</v>
      </c>
      <c r="F28" s="156"/>
      <c r="G28" s="157">
        <f>ROUND(E28*F28,2)</f>
        <v>0</v>
      </c>
      <c r="H28" s="156"/>
      <c r="I28" s="157">
        <f>ROUND(E28*H28,2)</f>
        <v>0</v>
      </c>
      <c r="J28" s="156"/>
      <c r="K28" s="157">
        <f>ROUND(E28*J28,2)</f>
        <v>0</v>
      </c>
      <c r="L28" s="157">
        <v>21</v>
      </c>
      <c r="M28" s="157">
        <f>G28*(1+L28/100)</f>
        <v>0</v>
      </c>
      <c r="N28" s="148">
        <v>1</v>
      </c>
      <c r="O28" s="148">
        <f>ROUND(E28*N28,5)</f>
        <v>1.0561199999999999</v>
      </c>
      <c r="P28" s="148">
        <v>0</v>
      </c>
      <c r="Q28" s="148">
        <f>ROUND(E28*P28,5)</f>
        <v>0</v>
      </c>
      <c r="R28" s="148"/>
      <c r="S28" s="148"/>
      <c r="T28" s="149">
        <v>0</v>
      </c>
      <c r="U28" s="148">
        <f>ROUND(E28*T28,2)</f>
        <v>0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135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1"/>
      <c r="C29" s="178" t="s">
        <v>136</v>
      </c>
      <c r="D29" s="152"/>
      <c r="E29" s="155">
        <v>0.93006999999999995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116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8" t="s">
        <v>137</v>
      </c>
      <c r="D30" s="152"/>
      <c r="E30" s="155">
        <v>9.5799999999999996E-2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116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8" t="s">
        <v>138</v>
      </c>
      <c r="D31" s="152"/>
      <c r="E31" s="155">
        <v>3.0249999999999999E-2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116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>
        <v>11</v>
      </c>
      <c r="B32" s="141" t="s">
        <v>139</v>
      </c>
      <c r="C32" s="176" t="s">
        <v>140</v>
      </c>
      <c r="D32" s="148" t="s">
        <v>109</v>
      </c>
      <c r="E32" s="153">
        <v>0.61587999999999998</v>
      </c>
      <c r="F32" s="156"/>
      <c r="G32" s="157">
        <f>ROUND(E32*F32,2)</f>
        <v>0</v>
      </c>
      <c r="H32" s="156"/>
      <c r="I32" s="157">
        <f>ROUND(E32*H32,2)</f>
        <v>0</v>
      </c>
      <c r="J32" s="156"/>
      <c r="K32" s="157">
        <f>ROUND(E32*J32,2)</f>
        <v>0</v>
      </c>
      <c r="L32" s="157">
        <v>21</v>
      </c>
      <c r="M32" s="157">
        <f>G32*(1+L32/100)</f>
        <v>0</v>
      </c>
      <c r="N32" s="148">
        <v>1</v>
      </c>
      <c r="O32" s="148">
        <f>ROUND(E32*N32,5)</f>
        <v>0.61587999999999998</v>
      </c>
      <c r="P32" s="148">
        <v>0</v>
      </c>
      <c r="Q32" s="148">
        <f>ROUND(E32*P32,5)</f>
        <v>0</v>
      </c>
      <c r="R32" s="148"/>
      <c r="S32" s="148"/>
      <c r="T32" s="149">
        <v>0</v>
      </c>
      <c r="U32" s="148">
        <f>ROUND(E32*T32,2)</f>
        <v>0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135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178" t="s">
        <v>141</v>
      </c>
      <c r="D33" s="152"/>
      <c r="E33" s="155">
        <v>1.49E-2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116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178" t="s">
        <v>142</v>
      </c>
      <c r="D34" s="152"/>
      <c r="E34" s="155">
        <v>4.5760000000000002E-2</v>
      </c>
      <c r="F34" s="157"/>
      <c r="G34" s="157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116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/>
      <c r="B35" s="141"/>
      <c r="C35" s="178" t="s">
        <v>143</v>
      </c>
      <c r="D35" s="152"/>
      <c r="E35" s="155">
        <v>0.55522000000000005</v>
      </c>
      <c r="F35" s="157"/>
      <c r="G35" s="157"/>
      <c r="H35" s="157"/>
      <c r="I35" s="157"/>
      <c r="J35" s="157"/>
      <c r="K35" s="157"/>
      <c r="L35" s="157"/>
      <c r="M35" s="157"/>
      <c r="N35" s="148"/>
      <c r="O35" s="148"/>
      <c r="P35" s="148"/>
      <c r="Q35" s="148"/>
      <c r="R35" s="148"/>
      <c r="S35" s="148"/>
      <c r="T35" s="149"/>
      <c r="U35" s="148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116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>
        <v>12</v>
      </c>
      <c r="B36" s="141" t="s">
        <v>144</v>
      </c>
      <c r="C36" s="176" t="s">
        <v>145</v>
      </c>
      <c r="D36" s="148" t="s">
        <v>109</v>
      </c>
      <c r="E36" s="153">
        <v>6.4799999999999996E-2</v>
      </c>
      <c r="F36" s="156"/>
      <c r="G36" s="157">
        <f>ROUND(E36*F36,2)</f>
        <v>0</v>
      </c>
      <c r="H36" s="156"/>
      <c r="I36" s="157">
        <f>ROUND(E36*H36,2)</f>
        <v>0</v>
      </c>
      <c r="J36" s="156"/>
      <c r="K36" s="157">
        <f>ROUND(E36*J36,2)</f>
        <v>0</v>
      </c>
      <c r="L36" s="157">
        <v>21</v>
      </c>
      <c r="M36" s="157">
        <f>G36*(1+L36/100)</f>
        <v>0</v>
      </c>
      <c r="N36" s="148">
        <v>1</v>
      </c>
      <c r="O36" s="148">
        <f>ROUND(E36*N36,5)</f>
        <v>6.4799999999999996E-2</v>
      </c>
      <c r="P36" s="148">
        <v>0</v>
      </c>
      <c r="Q36" s="148">
        <f>ROUND(E36*P36,5)</f>
        <v>0</v>
      </c>
      <c r="R36" s="148"/>
      <c r="S36" s="148"/>
      <c r="T36" s="149">
        <v>0</v>
      </c>
      <c r="U36" s="148">
        <f>ROUND(E36*T36,2)</f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135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1"/>
      <c r="C37" s="178" t="s">
        <v>146</v>
      </c>
      <c r="D37" s="152"/>
      <c r="E37" s="155">
        <v>4.3200000000000002E-2</v>
      </c>
      <c r="F37" s="157"/>
      <c r="G37" s="157"/>
      <c r="H37" s="157"/>
      <c r="I37" s="157"/>
      <c r="J37" s="157"/>
      <c r="K37" s="157"/>
      <c r="L37" s="157"/>
      <c r="M37" s="157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116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8" t="s">
        <v>147</v>
      </c>
      <c r="D38" s="152"/>
      <c r="E38" s="155">
        <v>2.1600000000000001E-2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116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>
        <v>13</v>
      </c>
      <c r="B39" s="141" t="s">
        <v>148</v>
      </c>
      <c r="C39" s="176" t="s">
        <v>149</v>
      </c>
      <c r="D39" s="148" t="s">
        <v>109</v>
      </c>
      <c r="E39" s="153">
        <v>1.84101</v>
      </c>
      <c r="F39" s="156"/>
      <c r="G39" s="157">
        <f>ROUND(E39*F39,2)</f>
        <v>0</v>
      </c>
      <c r="H39" s="156"/>
      <c r="I39" s="157">
        <f>ROUND(E39*H39,2)</f>
        <v>0</v>
      </c>
      <c r="J39" s="156"/>
      <c r="K39" s="157">
        <f>ROUND(E39*J39,2)</f>
        <v>0</v>
      </c>
      <c r="L39" s="157">
        <v>21</v>
      </c>
      <c r="M39" s="157">
        <f>G39*(1+L39/100)</f>
        <v>0</v>
      </c>
      <c r="N39" s="148">
        <v>0</v>
      </c>
      <c r="O39" s="148">
        <f>ROUND(E39*N39,5)</f>
        <v>0</v>
      </c>
      <c r="P39" s="148">
        <v>0</v>
      </c>
      <c r="Q39" s="148">
        <f>ROUND(E39*P39,5)</f>
        <v>0</v>
      </c>
      <c r="R39" s="148"/>
      <c r="S39" s="148"/>
      <c r="T39" s="149">
        <v>3.327</v>
      </c>
      <c r="U39" s="148">
        <f>ROUND(E39*T39,2)</f>
        <v>6.13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110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x14ac:dyDescent="0.2">
      <c r="A40" s="142" t="s">
        <v>105</v>
      </c>
      <c r="B40" s="142" t="s">
        <v>74</v>
      </c>
      <c r="C40" s="177" t="s">
        <v>75</v>
      </c>
      <c r="D40" s="150"/>
      <c r="E40" s="154"/>
      <c r="F40" s="158"/>
      <c r="G40" s="158">
        <f>SUMIF(AE41:AE42,"&lt;&gt;NOR",G41:G42)</f>
        <v>0</v>
      </c>
      <c r="H40" s="158"/>
      <c r="I40" s="158">
        <f>SUM(I41:I42)</f>
        <v>0</v>
      </c>
      <c r="J40" s="158"/>
      <c r="K40" s="158">
        <f>SUM(K41:K42)</f>
        <v>0</v>
      </c>
      <c r="L40" s="158"/>
      <c r="M40" s="158">
        <f>SUM(M41:M42)</f>
        <v>0</v>
      </c>
      <c r="N40" s="150"/>
      <c r="O40" s="150">
        <f>SUM(O41:O42)</f>
        <v>3.134E-2</v>
      </c>
      <c r="P40" s="150"/>
      <c r="Q40" s="150">
        <f>SUM(Q41:Q42)</f>
        <v>0</v>
      </c>
      <c r="R40" s="150"/>
      <c r="S40" s="150"/>
      <c r="T40" s="151"/>
      <c r="U40" s="150">
        <f>SUM(U41:U42)</f>
        <v>22.49</v>
      </c>
      <c r="AE40" t="s">
        <v>106</v>
      </c>
    </row>
    <row r="41" spans="1:60" ht="22.5" outlineLevel="1" x14ac:dyDescent="0.2">
      <c r="A41" s="141">
        <v>14</v>
      </c>
      <c r="B41" s="141" t="s">
        <v>150</v>
      </c>
      <c r="C41" s="262" t="s">
        <v>166</v>
      </c>
      <c r="D41" s="148" t="s">
        <v>112</v>
      </c>
      <c r="E41" s="153">
        <v>78.349999999999994</v>
      </c>
      <c r="F41" s="156"/>
      <c r="G41" s="157">
        <f>ROUND(E41*F41,2)</f>
        <v>0</v>
      </c>
      <c r="H41" s="156"/>
      <c r="I41" s="157">
        <f>ROUND(E41*H41,2)</f>
        <v>0</v>
      </c>
      <c r="J41" s="156"/>
      <c r="K41" s="157">
        <f>ROUND(E41*J41,2)</f>
        <v>0</v>
      </c>
      <c r="L41" s="157">
        <v>21</v>
      </c>
      <c r="M41" s="157">
        <f>G41*(1+L41/100)</f>
        <v>0</v>
      </c>
      <c r="N41" s="148">
        <v>4.0000000000000002E-4</v>
      </c>
      <c r="O41" s="148">
        <f>ROUND(E41*N41,5)</f>
        <v>3.134E-2</v>
      </c>
      <c r="P41" s="148">
        <v>0</v>
      </c>
      <c r="Q41" s="148">
        <f>ROUND(E41*P41,5)</f>
        <v>0</v>
      </c>
      <c r="R41" s="148"/>
      <c r="S41" s="148"/>
      <c r="T41" s="149">
        <v>0.28699999999999998</v>
      </c>
      <c r="U41" s="148">
        <f>ROUND(E41*T41,2)</f>
        <v>22.49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110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8" t="s">
        <v>151</v>
      </c>
      <c r="D42" s="152"/>
      <c r="E42" s="155">
        <v>78.349999999999994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116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x14ac:dyDescent="0.2">
      <c r="A43" s="142" t="s">
        <v>105</v>
      </c>
      <c r="B43" s="142" t="s">
        <v>76</v>
      </c>
      <c r="C43" s="177" t="s">
        <v>77</v>
      </c>
      <c r="D43" s="150"/>
      <c r="E43" s="154"/>
      <c r="F43" s="158"/>
      <c r="G43" s="158">
        <f>SUMIF(AE44:AE45,"&lt;&gt;NOR",G44:G45)</f>
        <v>0</v>
      </c>
      <c r="H43" s="158"/>
      <c r="I43" s="158">
        <f>SUM(I44:I45)</f>
        <v>0</v>
      </c>
      <c r="J43" s="158"/>
      <c r="K43" s="158">
        <f>SUM(K44:K45)</f>
        <v>0</v>
      </c>
      <c r="L43" s="158"/>
      <c r="M43" s="158">
        <f>SUM(M44:M45)</f>
        <v>0</v>
      </c>
      <c r="N43" s="150"/>
      <c r="O43" s="150">
        <f>SUM(O44:O45)</f>
        <v>2.16E-3</v>
      </c>
      <c r="P43" s="150"/>
      <c r="Q43" s="150">
        <f>SUM(Q44:Q45)</f>
        <v>0</v>
      </c>
      <c r="R43" s="150"/>
      <c r="S43" s="150"/>
      <c r="T43" s="151"/>
      <c r="U43" s="150">
        <f>SUM(U44:U45)</f>
        <v>5.4</v>
      </c>
      <c r="AE43" t="s">
        <v>106</v>
      </c>
    </row>
    <row r="44" spans="1:60" outlineLevel="1" x14ac:dyDescent="0.2">
      <c r="A44" s="141">
        <v>15</v>
      </c>
      <c r="B44" s="141" t="s">
        <v>152</v>
      </c>
      <c r="C44" s="176" t="s">
        <v>153</v>
      </c>
      <c r="D44" s="148" t="s">
        <v>112</v>
      </c>
      <c r="E44" s="153">
        <v>108</v>
      </c>
      <c r="F44" s="156"/>
      <c r="G44" s="157">
        <f>ROUND(E44*F44,2)</f>
        <v>0</v>
      </c>
      <c r="H44" s="156"/>
      <c r="I44" s="157">
        <f>ROUND(E44*H44,2)</f>
        <v>0</v>
      </c>
      <c r="J44" s="156"/>
      <c r="K44" s="157">
        <f>ROUND(E44*J44,2)</f>
        <v>0</v>
      </c>
      <c r="L44" s="157">
        <v>21</v>
      </c>
      <c r="M44" s="157">
        <f>G44*(1+L44/100)</f>
        <v>0</v>
      </c>
      <c r="N44" s="148">
        <v>2.0000000000000002E-5</v>
      </c>
      <c r="O44" s="148">
        <f>ROUND(E44*N44,5)</f>
        <v>2.16E-3</v>
      </c>
      <c r="P44" s="148">
        <v>0</v>
      </c>
      <c r="Q44" s="148">
        <f>ROUND(E44*P44,5)</f>
        <v>0</v>
      </c>
      <c r="R44" s="148"/>
      <c r="S44" s="148"/>
      <c r="T44" s="149">
        <v>0.05</v>
      </c>
      <c r="U44" s="148">
        <f>ROUND(E44*T44,2)</f>
        <v>5.4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110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178" t="s">
        <v>154</v>
      </c>
      <c r="D45" s="152"/>
      <c r="E45" s="155">
        <v>108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116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x14ac:dyDescent="0.2">
      <c r="A46" s="142" t="s">
        <v>105</v>
      </c>
      <c r="B46" s="142" t="s">
        <v>78</v>
      </c>
      <c r="C46" s="177" t="s">
        <v>26</v>
      </c>
      <c r="D46" s="150"/>
      <c r="E46" s="154"/>
      <c r="F46" s="158"/>
      <c r="G46" s="158">
        <f>SUMIF(AE47:AE47,"&lt;&gt;NOR",G47:G47)</f>
        <v>0</v>
      </c>
      <c r="H46" s="158"/>
      <c r="I46" s="158">
        <f>SUM(I47:I47)</f>
        <v>0</v>
      </c>
      <c r="J46" s="158"/>
      <c r="K46" s="158">
        <f>SUM(K47:K47)</f>
        <v>0</v>
      </c>
      <c r="L46" s="158"/>
      <c r="M46" s="158">
        <f>SUM(M47:M47)</f>
        <v>0</v>
      </c>
      <c r="N46" s="150"/>
      <c r="O46" s="150">
        <f>SUM(O47:O47)</f>
        <v>0</v>
      </c>
      <c r="P46" s="150"/>
      <c r="Q46" s="150">
        <f>SUM(Q47:Q47)</f>
        <v>0</v>
      </c>
      <c r="R46" s="150"/>
      <c r="S46" s="150"/>
      <c r="T46" s="151"/>
      <c r="U46" s="150">
        <f>SUM(U47:U47)</f>
        <v>0</v>
      </c>
      <c r="AE46" t="s">
        <v>106</v>
      </c>
    </row>
    <row r="47" spans="1:60" outlineLevel="1" x14ac:dyDescent="0.2">
      <c r="A47" s="166">
        <v>16</v>
      </c>
      <c r="B47" s="166" t="s">
        <v>155</v>
      </c>
      <c r="C47" s="179" t="s">
        <v>156</v>
      </c>
      <c r="D47" s="167" t="s">
        <v>157</v>
      </c>
      <c r="E47" s="168">
        <v>1</v>
      </c>
      <c r="F47" s="169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67">
        <v>0</v>
      </c>
      <c r="O47" s="167">
        <f>ROUND(E47*N47,5)</f>
        <v>0</v>
      </c>
      <c r="P47" s="167">
        <v>0</v>
      </c>
      <c r="Q47" s="167">
        <f>ROUND(E47*P47,5)</f>
        <v>0</v>
      </c>
      <c r="R47" s="167"/>
      <c r="S47" s="167"/>
      <c r="T47" s="171">
        <v>0</v>
      </c>
      <c r="U47" s="167">
        <f>ROUND(E47*T47,2)</f>
        <v>0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110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x14ac:dyDescent="0.2">
      <c r="A48" s="4"/>
      <c r="B48" s="5" t="s">
        <v>158</v>
      </c>
      <c r="C48" s="180" t="s">
        <v>158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C48">
        <v>15</v>
      </c>
      <c r="AD48">
        <v>21</v>
      </c>
    </row>
    <row r="49" spans="1:31" x14ac:dyDescent="0.2">
      <c r="A49" s="172"/>
      <c r="B49" s="173">
        <v>26</v>
      </c>
      <c r="C49" s="181" t="s">
        <v>158</v>
      </c>
      <c r="D49" s="174"/>
      <c r="E49" s="174"/>
      <c r="F49" s="174"/>
      <c r="G49" s="175">
        <f>G8+G10+G17+G19+G22+G24+G40+G43+G46</f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C49">
        <f>SUMIF(L7:L47,AC48,G7:G47)</f>
        <v>0</v>
      </c>
      <c r="AD49">
        <f>SUMIF(L7:L47,AD48,G7:G47)</f>
        <v>0</v>
      </c>
      <c r="AE49" t="s">
        <v>159</v>
      </c>
    </row>
    <row r="50" spans="1:31" x14ac:dyDescent="0.2">
      <c r="A50" s="4"/>
      <c r="B50" s="5" t="s">
        <v>158</v>
      </c>
      <c r="C50" s="180" t="s">
        <v>158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31" x14ac:dyDescent="0.2">
      <c r="A51" s="4"/>
      <c r="B51" s="5" t="s">
        <v>158</v>
      </c>
      <c r="C51" s="180" t="s">
        <v>158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31" x14ac:dyDescent="0.2">
      <c r="A52" s="259">
        <v>33</v>
      </c>
      <c r="B52" s="259"/>
      <c r="C52" s="260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31" x14ac:dyDescent="0.2">
      <c r="A53" s="235"/>
      <c r="B53" s="236"/>
      <c r="C53" s="237"/>
      <c r="D53" s="236"/>
      <c r="E53" s="236"/>
      <c r="F53" s="236"/>
      <c r="G53" s="23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AE53" t="s">
        <v>160</v>
      </c>
    </row>
    <row r="54" spans="1:31" x14ac:dyDescent="0.2">
      <c r="A54" s="239"/>
      <c r="B54" s="240"/>
      <c r="C54" s="241"/>
      <c r="D54" s="240"/>
      <c r="E54" s="240"/>
      <c r="F54" s="240"/>
      <c r="G54" s="24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31" x14ac:dyDescent="0.2">
      <c r="A55" s="239"/>
      <c r="B55" s="240"/>
      <c r="C55" s="241"/>
      <c r="D55" s="240"/>
      <c r="E55" s="240"/>
      <c r="F55" s="240"/>
      <c r="G55" s="24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31" x14ac:dyDescent="0.2">
      <c r="A56" s="239"/>
      <c r="B56" s="240"/>
      <c r="C56" s="241"/>
      <c r="D56" s="240"/>
      <c r="E56" s="240"/>
      <c r="F56" s="240"/>
      <c r="G56" s="24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31" x14ac:dyDescent="0.2">
      <c r="A57" s="243"/>
      <c r="B57" s="244"/>
      <c r="C57" s="245"/>
      <c r="D57" s="244"/>
      <c r="E57" s="244"/>
      <c r="F57" s="244"/>
      <c r="G57" s="246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31" x14ac:dyDescent="0.2">
      <c r="A58" s="4"/>
      <c r="B58" s="5" t="s">
        <v>158</v>
      </c>
      <c r="C58" s="180" t="s">
        <v>158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31" x14ac:dyDescent="0.2">
      <c r="C59" s="182"/>
      <c r="AE59" t="s">
        <v>161</v>
      </c>
    </row>
  </sheetData>
  <mergeCells count="7">
    <mergeCell ref="A53:G57"/>
    <mergeCell ref="A1:G1"/>
    <mergeCell ref="C2:G2"/>
    <mergeCell ref="C3:G3"/>
    <mergeCell ref="C4:G4"/>
    <mergeCell ref="C26:G26"/>
    <mergeCell ref="A52:C5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Uniprojekt</dc:creator>
  <cp:lastModifiedBy>Petra Hájková</cp:lastModifiedBy>
  <cp:lastPrinted>2014-02-28T09:52:57Z</cp:lastPrinted>
  <dcterms:created xsi:type="dcterms:W3CDTF">2009-04-08T07:15:50Z</dcterms:created>
  <dcterms:modified xsi:type="dcterms:W3CDTF">2024-07-04T12:54:50Z</dcterms:modified>
</cp:coreProperties>
</file>