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bm-file2\vz\VZ stavební\2024\1 ZMR\62 Brno, havarie Olomoucká\Podklady\"/>
    </mc:Choice>
  </mc:AlternateContent>
  <xr:revisionPtr revIDLastSave="0" documentId="13_ncr:1_{C9C45AE2-FD59-4452-9A97-CB16882DB057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Rekapitulace stavby" sheetId="1" r:id="rId1"/>
    <sheet name="001-1 - Provádění hornick..." sheetId="2" r:id="rId2"/>
  </sheets>
  <definedNames>
    <definedName name="_xlnm._FilterDatabase" localSheetId="1" hidden="1">'001-1 - Provádění hornick...'!$C$123:$K$173</definedName>
    <definedName name="_xlnm.Print_Titles" localSheetId="1">'001-1 - Provádění hornick...'!$123:$123</definedName>
    <definedName name="_xlnm.Print_Titles" localSheetId="0">'Rekapitulace stavby'!$92:$92</definedName>
    <definedName name="_xlnm.Print_Area" localSheetId="1">'001-1 - Provádění hornick...'!$C$4:$J$76,'001-1 - Provádění hornick...'!$C$82:$J$105,'001-1 - Provádění hornick...'!$C$111:$J$173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T165" i="2" s="1"/>
  <c r="R166" i="2"/>
  <c r="R165" i="2"/>
  <c r="P166" i="2"/>
  <c r="P165" i="2" s="1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114" i="2" s="1"/>
  <c r="L90" i="1"/>
  <c r="AM90" i="1"/>
  <c r="AM89" i="1"/>
  <c r="L89" i="1"/>
  <c r="AM87" i="1"/>
  <c r="L87" i="1"/>
  <c r="L85" i="1"/>
  <c r="L84" i="1"/>
  <c r="J158" i="2"/>
  <c r="BK154" i="2"/>
  <c r="BK142" i="2"/>
  <c r="BK131" i="2"/>
  <c r="J173" i="2"/>
  <c r="BK162" i="2"/>
  <c r="J146" i="2"/>
  <c r="J140" i="2"/>
  <c r="J129" i="2"/>
  <c r="BK171" i="2"/>
  <c r="BK161" i="2"/>
  <c r="BK153" i="2"/>
  <c r="J149" i="2"/>
  <c r="J141" i="2"/>
  <c r="J137" i="2"/>
  <c r="J133" i="2"/>
  <c r="BK172" i="2"/>
  <c r="BK168" i="2"/>
  <c r="J153" i="2"/>
  <c r="BK138" i="2"/>
  <c r="J135" i="2"/>
  <c r="J159" i="2"/>
  <c r="J155" i="2"/>
  <c r="J143" i="2"/>
  <c r="BK132" i="2"/>
  <c r="BK166" i="2"/>
  <c r="J154" i="2"/>
  <c r="BK143" i="2"/>
  <c r="BK137" i="2"/>
  <c r="BK173" i="2"/>
  <c r="J166" i="2"/>
  <c r="BK157" i="2"/>
  <c r="BK151" i="2"/>
  <c r="J145" i="2"/>
  <c r="BK135" i="2"/>
  <c r="J131" i="2"/>
  <c r="BK170" i="2"/>
  <c r="J162" i="2"/>
  <c r="J151" i="2"/>
  <c r="J130" i="2"/>
  <c r="J163" i="2"/>
  <c r="J157" i="2"/>
  <c r="J150" i="2"/>
  <c r="BK134" i="2"/>
  <c r="J127" i="2"/>
  <c r="J168" i="2"/>
  <c r="BK147" i="2"/>
  <c r="BK141" i="2"/>
  <c r="BK130" i="2"/>
  <c r="BK127" i="2"/>
  <c r="J169" i="2"/>
  <c r="BK163" i="2"/>
  <c r="J156" i="2"/>
  <c r="BK150" i="2"/>
  <c r="BK146" i="2"/>
  <c r="BK136" i="2"/>
  <c r="J132" i="2"/>
  <c r="BK128" i="2"/>
  <c r="BK164" i="2"/>
  <c r="BK159" i="2"/>
  <c r="J147" i="2"/>
  <c r="AS94" i="1"/>
  <c r="J170" i="2"/>
  <c r="BK156" i="2"/>
  <c r="BK145" i="2"/>
  <c r="BK133" i="2"/>
  <c r="J171" i="2"/>
  <c r="J148" i="2"/>
  <c r="J142" i="2"/>
  <c r="J138" i="2"/>
  <c r="J128" i="2"/>
  <c r="J172" i="2"/>
  <c r="J164" i="2"/>
  <c r="BK158" i="2"/>
  <c r="BK155" i="2"/>
  <c r="BK148" i="2"/>
  <c r="BK140" i="2"/>
  <c r="J134" i="2"/>
  <c r="BK129" i="2"/>
  <c r="BK169" i="2"/>
  <c r="J161" i="2"/>
  <c r="BK149" i="2"/>
  <c r="J136" i="2"/>
  <c r="BK126" i="2" l="1"/>
  <c r="T126" i="2"/>
  <c r="R139" i="2"/>
  <c r="P144" i="2"/>
  <c r="T144" i="2"/>
  <c r="R152" i="2"/>
  <c r="T160" i="2"/>
  <c r="P167" i="2"/>
  <c r="P126" i="2"/>
  <c r="BK139" i="2"/>
  <c r="J139" i="2" s="1"/>
  <c r="J99" i="2" s="1"/>
  <c r="BK144" i="2"/>
  <c r="J144" i="2"/>
  <c r="J100" i="2" s="1"/>
  <c r="R144" i="2"/>
  <c r="P152" i="2"/>
  <c r="BK160" i="2"/>
  <c r="J160" i="2" s="1"/>
  <c r="J102" i="2" s="1"/>
  <c r="P160" i="2"/>
  <c r="BK167" i="2"/>
  <c r="J167" i="2" s="1"/>
  <c r="J104" i="2" s="1"/>
  <c r="R167" i="2"/>
  <c r="R126" i="2"/>
  <c r="P139" i="2"/>
  <c r="T139" i="2"/>
  <c r="BK152" i="2"/>
  <c r="J152" i="2"/>
  <c r="J101" i="2" s="1"/>
  <c r="T152" i="2"/>
  <c r="R160" i="2"/>
  <c r="T167" i="2"/>
  <c r="BK165" i="2"/>
  <c r="J165" i="2"/>
  <c r="J103" i="2" s="1"/>
  <c r="J118" i="2"/>
  <c r="F121" i="2"/>
  <c r="BE128" i="2"/>
  <c r="BE131" i="2"/>
  <c r="BE132" i="2"/>
  <c r="BE136" i="2"/>
  <c r="BE141" i="2"/>
  <c r="BE143" i="2"/>
  <c r="BE145" i="2"/>
  <c r="BE147" i="2"/>
  <c r="BE149" i="2"/>
  <c r="BE155" i="2"/>
  <c r="BE157" i="2"/>
  <c r="BE163" i="2"/>
  <c r="BE166" i="2"/>
  <c r="BE168" i="2"/>
  <c r="BE173" i="2"/>
  <c r="BE130" i="2"/>
  <c r="BE137" i="2"/>
  <c r="BE142" i="2"/>
  <c r="BE162" i="2"/>
  <c r="BE172" i="2"/>
  <c r="E85" i="2"/>
  <c r="BE133" i="2"/>
  <c r="BE135" i="2"/>
  <c r="BE150" i="2"/>
  <c r="BE154" i="2"/>
  <c r="BE156" i="2"/>
  <c r="BE158" i="2"/>
  <c r="BE159" i="2"/>
  <c r="BE171" i="2"/>
  <c r="BE127" i="2"/>
  <c r="BE129" i="2"/>
  <c r="BE134" i="2"/>
  <c r="BE138" i="2"/>
  <c r="BE140" i="2"/>
  <c r="BE146" i="2"/>
  <c r="BE148" i="2"/>
  <c r="BE151" i="2"/>
  <c r="BE153" i="2"/>
  <c r="BE161" i="2"/>
  <c r="BE164" i="2"/>
  <c r="BE169" i="2"/>
  <c r="BE170" i="2"/>
  <c r="F36" i="2"/>
  <c r="BC95" i="1" s="1"/>
  <c r="BC94" i="1" s="1"/>
  <c r="AY94" i="1" s="1"/>
  <c r="F35" i="2"/>
  <c r="BB95" i="1" s="1"/>
  <c r="BB94" i="1" s="1"/>
  <c r="W31" i="1" s="1"/>
  <c r="F34" i="2"/>
  <c r="BA95" i="1" s="1"/>
  <c r="BA94" i="1" s="1"/>
  <c r="W30" i="1" s="1"/>
  <c r="F37" i="2"/>
  <c r="BD95" i="1" s="1"/>
  <c r="BD94" i="1" s="1"/>
  <c r="W33" i="1" s="1"/>
  <c r="J34" i="2"/>
  <c r="AW95" i="1" s="1"/>
  <c r="T125" i="2" l="1"/>
  <c r="T124" i="2" s="1"/>
  <c r="R125" i="2"/>
  <c r="R124" i="2"/>
  <c r="P125" i="2"/>
  <c r="P124" i="2" s="1"/>
  <c r="AU95" i="1" s="1"/>
  <c r="AU94" i="1" s="1"/>
  <c r="BK125" i="2"/>
  <c r="J125" i="2" s="1"/>
  <c r="J97" i="2" s="1"/>
  <c r="J126" i="2"/>
  <c r="J98" i="2"/>
  <c r="AX94" i="1"/>
  <c r="F33" i="2"/>
  <c r="AZ95" i="1" s="1"/>
  <c r="AZ94" i="1" s="1"/>
  <c r="W29" i="1" s="1"/>
  <c r="W32" i="1"/>
  <c r="J33" i="2"/>
  <c r="AV95" i="1" s="1"/>
  <c r="AT95" i="1" s="1"/>
  <c r="AW94" i="1"/>
  <c r="AK30" i="1"/>
  <c r="BK124" i="2" l="1"/>
  <c r="J124" i="2"/>
  <c r="J96" i="2"/>
  <c r="AV94" i="1"/>
  <c r="AK29" i="1" s="1"/>
  <c r="J30" i="2" l="1"/>
  <c r="AG95" i="1"/>
  <c r="AG94" i="1" s="1"/>
  <c r="AT94" i="1"/>
  <c r="AK26" i="1" l="1"/>
  <c r="AN94" i="1"/>
  <c r="J39" i="2"/>
  <c r="AN95" i="1"/>
  <c r="AK35" i="1"/>
</calcChain>
</file>

<file path=xl/sharedStrings.xml><?xml version="1.0" encoding="utf-8"?>
<sst xmlns="http://schemas.openxmlformats.org/spreadsheetml/2006/main" count="883" uniqueCount="293">
  <si>
    <t>Export Komplet</t>
  </si>
  <si>
    <t/>
  </si>
  <si>
    <t>2.0</t>
  </si>
  <si>
    <t>ZAMOK</t>
  </si>
  <si>
    <t>False</t>
  </si>
  <si>
    <t>{97305742-f536-409e-bd34-4ab0236159f1}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</si>
  <si>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</si>
  <si>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</si>
  <si>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</si>
  <si>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</si>
  <si>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</si>
  <si>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</si>
  <si>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</si>
  <si>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</si>
  <si>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24255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</si>
  <si>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</si>
  <si>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</si>
  <si>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Olomoucká 91 - kaverna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</si>
  <si>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</si>
  <si>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</si>
  <si>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</si>
  <si>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</si>
  <si>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</si>
  <si>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</si>
  <si>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</si>
  <si>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</si>
  <si>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</si>
  <si>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</si>
  <si>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</si>
  <si>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</si>
  <si>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</si>
  <si>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</si>
  <si>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</si>
  <si>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</si>
  <si>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</si>
  <si>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</si>
  <si>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</si>
  <si>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</si>
  <si>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</si>
  <si>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</si>
  <si>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</si>
  <si>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</si>
  <si>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</si>
  <si>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</si>
  <si>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</si>
  <si>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</si>
  <si>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</si>
  <si>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</si>
  <si>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</si>
  <si>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</si>
  <si>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</si>
  <si>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</si>
  <si>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</si>
  <si>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</si>
  <si>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</si>
  <si>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</si>
  <si>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</si>
  <si>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</si>
  <si>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</si>
  <si>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</si>
  <si>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</si>
  <si>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</si>
  <si>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</si>
  <si>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</si>
  <si>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</si>
  <si>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</si>
  <si>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</si>
  <si>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</si>
  <si>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</si>
  <si>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</si>
  <si>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</si>
  <si>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</si>
  <si>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</si>
  <si>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</si>
  <si>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</si>
  <si>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</si>
  <si>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</si>
  <si>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001-1</t>
  </si>
  <si>
    <t>Provádění hornickým způsobem</t>
  </si>
  <si>
    <t>STA</t>
  </si>
  <si>
    <t>1</t>
  </si>
  <si>
    <t>{7c77c52a-3a12-4ad8-bc64-7b1622fca3e7}</t>
  </si>
  <si>
    <t>2</t>
  </si>
  <si>
    <t>KRYCÍ LIST SOUPISU PRACÍ</t>
  </si>
  <si>
    <t>Objekt:</t>
  </si>
  <si>
    <t>001-1 - Provádění hornickým způsobem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</si>
  <si>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</si>
  <si>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</si>
  <si>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</si>
  <si>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</si>
  <si>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</si>
  <si>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</si>
  <si>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</si>
  <si>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</si>
  <si>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</si>
  <si>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</si>
  <si>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</si>
  <si>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</si>
  <si>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</si>
  <si>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</si>
  <si>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</si>
  <si>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</si>
  <si>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</si>
  <si>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</si>
  <si>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</si>
  <si>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</si>
  <si>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</si>
  <si>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</si>
  <si>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</si>
  <si>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</si>
  <si>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</si>
  <si>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</si>
  <si>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</si>
  <si>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</si>
  <si>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</si>
  <si>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</si>
  <si>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</si>
  <si>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113107431</t>
  </si>
  <si>
    <t>Odstranění podkladu z betonu prostého tl přes 100 do 150 mm při překopech strojně pl do 15 m2</t>
  </si>
  <si>
    <t>m2</t>
  </si>
  <si>
    <t>4</t>
  </si>
  <si>
    <t>1578363709</t>
  </si>
  <si>
    <t>113202111</t>
  </si>
  <si>
    <t>Vytrhání obrub krajníků obrubníků stojatých</t>
  </si>
  <si>
    <t>m</t>
  </si>
  <si>
    <t>1338286093</t>
  </si>
  <si>
    <t>3</t>
  </si>
  <si>
    <t>R1</t>
  </si>
  <si>
    <t>Ražení šachet svislých hl do 15 m I stupeň ražnosti suchá průřez do 10 m2</t>
  </si>
  <si>
    <t>m3</t>
  </si>
  <si>
    <t>1302590782</t>
  </si>
  <si>
    <t>R2</t>
  </si>
  <si>
    <t>Montáž a demonáž pažení, vč. ohrazení starovací šachty, zpevnění obetonováním pažení (předpoklad do 4m3), zesílené pažení, lezní oddělení</t>
  </si>
  <si>
    <t>746135465</t>
  </si>
  <si>
    <t>5</t>
  </si>
  <si>
    <t>161111502</t>
  </si>
  <si>
    <t>Svislé přemístění výkopku z horniny třídy těžitelnosti I skupiny 1 až 3 hl výkopu do 10 m nošením</t>
  </si>
  <si>
    <t>635361458</t>
  </si>
  <si>
    <t>6</t>
  </si>
  <si>
    <t>162751117</t>
  </si>
  <si>
    <t>Vodorovné přemístění přes 9 000 do 10000 m výkopku/sypaniny z horniny třídy těžitelnosti I skupiny 1 až 3</t>
  </si>
  <si>
    <t>323957858</t>
  </si>
  <si>
    <t>7</t>
  </si>
  <si>
    <t>162751119</t>
  </si>
  <si>
    <t>Příplatek k vodorovnému přemístění výkopku/sypaniny z horniny třídy těžitelnosti I skupiny 1 až 3 ZKD 1000 m přes 10000 m</t>
  </si>
  <si>
    <t>-515588547</t>
  </si>
  <si>
    <t>8</t>
  </si>
  <si>
    <t>167151101</t>
  </si>
  <si>
    <t>Nakládání výkopku z hornin třídy těžitelnosti I skupiny 1 až 3 do 100 m3</t>
  </si>
  <si>
    <t>-2126970168</t>
  </si>
  <si>
    <t>9</t>
  </si>
  <si>
    <t>171201231</t>
  </si>
  <si>
    <t>Poplatek za uložení zeminy a kamení na recyklační skládce (skládkovné) kód odpadu 17 05 04</t>
  </si>
  <si>
    <t>t</t>
  </si>
  <si>
    <t>500530973</t>
  </si>
  <si>
    <t>10</t>
  </si>
  <si>
    <t>171251201</t>
  </si>
  <si>
    <t>Uložení sypaniny na skládky nebo meziskládky</t>
  </si>
  <si>
    <t>-1289526121</t>
  </si>
  <si>
    <t>11</t>
  </si>
  <si>
    <t>174151101</t>
  </si>
  <si>
    <t>Zásyp jam, šachet rýh nebo kolem objektů sypaninou se zhutněním vč. dodání betonu B10 pro zásyp</t>
  </si>
  <si>
    <t>-979318438</t>
  </si>
  <si>
    <t>181912112</t>
  </si>
  <si>
    <t>Úprava pláně v hornině třídy těžitelnosti I skupiny 3 se zhutněním ručně</t>
  </si>
  <si>
    <t>726172716</t>
  </si>
  <si>
    <t>Komunikace pozemní</t>
  </si>
  <si>
    <t>13</t>
  </si>
  <si>
    <t>566901161</t>
  </si>
  <si>
    <t>Vyspravení podkladu po překopech inženýrských sítí plochy do 15 m2 obalovaným kamenivem ACP (OK) tl. 50 mm</t>
  </si>
  <si>
    <t>1340907698</t>
  </si>
  <si>
    <t>14</t>
  </si>
  <si>
    <t>566901173</t>
  </si>
  <si>
    <t>Vyspravení podkladu po překopech inženýrských sítí plochy do 15 m2 směsí stmelenou cementem SC 20/25 tl 200 mm</t>
  </si>
  <si>
    <t>1848215707</t>
  </si>
  <si>
    <t>15</t>
  </si>
  <si>
    <t>572340111</t>
  </si>
  <si>
    <t>Vyspravení krytu komunikací po překopech pl do 15 m2 asfaltovým betonem ACO (AB) tl 50 mm</t>
  </si>
  <si>
    <t>-1886805484</t>
  </si>
  <si>
    <t>16</t>
  </si>
  <si>
    <t>577145112</t>
  </si>
  <si>
    <t>Asfaltový beton vrstva ložní ACL 16 (ABH) tl 50 mm š do 3 m z nemodifikovaného asfaltu</t>
  </si>
  <si>
    <t>790081951</t>
  </si>
  <si>
    <t>Trubní vedení</t>
  </si>
  <si>
    <t>17</t>
  </si>
  <si>
    <t>831312121</t>
  </si>
  <si>
    <t>Montáž potrubí z trub kameninových hrdlových s integrovaným těsněním výkop sklon do 20 % DN 150 vč. souvisejících napojení</t>
  </si>
  <si>
    <t>228695327</t>
  </si>
  <si>
    <t>18</t>
  </si>
  <si>
    <t>M</t>
  </si>
  <si>
    <t>59710632</t>
  </si>
  <si>
    <t>trouba kameninová glazovaná DN 150 dl 1,00m spojovací systém F</t>
  </si>
  <si>
    <t>-843173122</t>
  </si>
  <si>
    <t>19</t>
  </si>
  <si>
    <t>837312221</t>
  </si>
  <si>
    <t>Montáž kameninových tvarovek jednoosých s integrovaným těsněním otevřený výkop DN 150</t>
  </si>
  <si>
    <t>kus</t>
  </si>
  <si>
    <t>-421462705</t>
  </si>
  <si>
    <t>20</t>
  </si>
  <si>
    <t>59710944</t>
  </si>
  <si>
    <t xml:space="preserve">koleno kameninové glazované DN 150 </t>
  </si>
  <si>
    <t>1325427681</t>
  </si>
  <si>
    <t>R3</t>
  </si>
  <si>
    <t>Navrtávka přípojky na hlavní řad, předání BVK, K1</t>
  </si>
  <si>
    <t>937394839</t>
  </si>
  <si>
    <t>22</t>
  </si>
  <si>
    <t>R4</t>
  </si>
  <si>
    <t>Napojení na stávající UV</t>
  </si>
  <si>
    <t>1159186735</t>
  </si>
  <si>
    <t>23</t>
  </si>
  <si>
    <t>899133211</t>
  </si>
  <si>
    <t>Výměna (výšková úprava) vtokové mříže uliční vpusti s použitím betonových vyrovnávacích prvků</t>
  </si>
  <si>
    <t>620332036</t>
  </si>
  <si>
    <t>Ostatní konstrukce a práce, bourání</t>
  </si>
  <si>
    <t>24</t>
  </si>
  <si>
    <t>915121111</t>
  </si>
  <si>
    <t>Vodorovné dopravní značení vodící čáry souvislé š 250 mm základní bílá barva</t>
  </si>
  <si>
    <t>686286076</t>
  </si>
  <si>
    <t>25</t>
  </si>
  <si>
    <t>915611111</t>
  </si>
  <si>
    <t>Předznačení vodorovného liniového značení</t>
  </si>
  <si>
    <t>-1102911357</t>
  </si>
  <si>
    <t>26</t>
  </si>
  <si>
    <t>916131213</t>
  </si>
  <si>
    <t>Osazení silničního obrubníku betonového stojatého s boční opěrou do lože z betonu prostého</t>
  </si>
  <si>
    <t>-1550145736</t>
  </si>
  <si>
    <t>27</t>
  </si>
  <si>
    <t>59217031</t>
  </si>
  <si>
    <t>obrubník silniční betonový 1000x150x250mm</t>
  </si>
  <si>
    <t>-1111026068</t>
  </si>
  <si>
    <t>28</t>
  </si>
  <si>
    <t>916991121</t>
  </si>
  <si>
    <t>Lože pod obrubníky, krajníky nebo obruby z dlažebních kostek z betonu prostého</t>
  </si>
  <si>
    <t>-1049444031</t>
  </si>
  <si>
    <t>29</t>
  </si>
  <si>
    <t>919121231</t>
  </si>
  <si>
    <t>Těsnění spár zálivkou za studena pro komůrky š 20 mm hl 25 mm bez těsnicího profilu</t>
  </si>
  <si>
    <t>-234377053</t>
  </si>
  <si>
    <t>30</t>
  </si>
  <si>
    <t>R5</t>
  </si>
  <si>
    <t>Úprava za obrbou - doplnění ornice, zatravění</t>
  </si>
  <si>
    <t>-874513582</t>
  </si>
  <si>
    <t>997</t>
  </si>
  <si>
    <t>Přesun sutě</t>
  </si>
  <si>
    <t>31</t>
  </si>
  <si>
    <t>997221571</t>
  </si>
  <si>
    <t>Vodorovná doprava vybouraných hmot do 1 km</t>
  </si>
  <si>
    <t>511993126</t>
  </si>
  <si>
    <t>32</t>
  </si>
  <si>
    <t>997221579</t>
  </si>
  <si>
    <t>Příplatek ZKD 1 km u vodorovné dopravy vybouraných hmot</t>
  </si>
  <si>
    <t>747731066</t>
  </si>
  <si>
    <t>33</t>
  </si>
  <si>
    <t>997221612</t>
  </si>
  <si>
    <t>Nakládání vybouraných hmot na dopravní prostředky pro vodorovnou dopravu</t>
  </si>
  <si>
    <t>187702217</t>
  </si>
  <si>
    <t>34</t>
  </si>
  <si>
    <t>997221862</t>
  </si>
  <si>
    <t>Poplatek za uložení na recyklační skládce (skládkovné) stavebního odpadu</t>
  </si>
  <si>
    <t>2062807967</t>
  </si>
  <si>
    <t>998</t>
  </si>
  <si>
    <t>Přesun hmot</t>
  </si>
  <si>
    <t>35</t>
  </si>
  <si>
    <t>998275101</t>
  </si>
  <si>
    <t>Přesun hmot pro trubní vedení z trub kameninových otevřený výkop</t>
  </si>
  <si>
    <t>-1568432715</t>
  </si>
  <si>
    <t>VRN</t>
  </si>
  <si>
    <t>Vedlejší rozpočtové náklady</t>
  </si>
  <si>
    <t>36</t>
  </si>
  <si>
    <t>01</t>
  </si>
  <si>
    <t>Provizorní dopravní značení vč. přejezdových plechů</t>
  </si>
  <si>
    <t>kpl</t>
  </si>
  <si>
    <t>-365746945</t>
  </si>
  <si>
    <t>37</t>
  </si>
  <si>
    <t>02</t>
  </si>
  <si>
    <t>Zvláštní užívání komunikace</t>
  </si>
  <si>
    <t>-1172223748</t>
  </si>
  <si>
    <t>38</t>
  </si>
  <si>
    <t>03</t>
  </si>
  <si>
    <t>Zřízení staveniště</t>
  </si>
  <si>
    <t>1409824561</t>
  </si>
  <si>
    <t>39</t>
  </si>
  <si>
    <t>04</t>
  </si>
  <si>
    <t>Ohlášení prací OBÚ, dokumentace pro OBÚ, projekt pažení</t>
  </si>
  <si>
    <t>480946161</t>
  </si>
  <si>
    <t>40</t>
  </si>
  <si>
    <t>05</t>
  </si>
  <si>
    <t>Báňská záchranná služba</t>
  </si>
  <si>
    <t>798533151</t>
  </si>
  <si>
    <t>41</t>
  </si>
  <si>
    <t>06</t>
  </si>
  <si>
    <t>Zkoušky zhutnění</t>
  </si>
  <si>
    <t>894525766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</si>
</sst>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0" workbookViewId="0">
      <selection activeCell="BK13" sqref="BK1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19"/>
      <c r="AQ5" s="19"/>
      <c r="AR5" s="17"/>
      <c r="BE5" s="210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19"/>
      <c r="AQ6" s="19"/>
      <c r="AR6" s="17"/>
      <c r="BE6" s="211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1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/>
      <c r="AO8" s="19"/>
      <c r="AP8" s="19"/>
      <c r="AQ8" s="19"/>
      <c r="AR8" s="17"/>
      <c r="BE8" s="211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1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11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11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1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27</v>
      </c>
      <c r="AO13" s="19"/>
      <c r="AP13" s="19"/>
      <c r="AQ13" s="19"/>
      <c r="AR13" s="17"/>
      <c r="BE13" s="211"/>
      <c r="BS13" s="14" t="s">
        <v>6</v>
      </c>
    </row>
    <row r="14" spans="1:74" ht="12.75">
      <c r="B14" s="18"/>
      <c r="C14" s="19"/>
      <c r="D14" s="19"/>
      <c r="E14" s="216" t="s">
        <v>27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11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1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1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11"/>
      <c r="BS17" s="14" t="s">
        <v>29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1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1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11"/>
      <c r="BS20" s="14" t="s">
        <v>29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1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1"/>
    </row>
    <row r="23" spans="1:71" s="1" customFormat="1" ht="16.5" customHeight="1">
      <c r="B23" s="18"/>
      <c r="C23" s="19"/>
      <c r="D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19"/>
      <c r="AP23" s="19"/>
      <c r="AQ23" s="19"/>
      <c r="AR23" s="17"/>
      <c r="BE23" s="211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1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1"/>
    </row>
    <row r="26" spans="1:71" s="2" customFormat="1" ht="25.9" customHeight="1">
      <c r="A26" s="31"/>
      <c r="B26" s="32"/>
      <c r="C26" s="33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9">
        <f>ROUND(AG94,2)</f>
        <v>0</v>
      </c>
      <c r="AL26" s="220"/>
      <c r="AM26" s="220"/>
      <c r="AN26" s="220"/>
      <c r="AO26" s="220"/>
      <c r="AP26" s="33"/>
      <c r="AQ26" s="33"/>
      <c r="AR26" s="36"/>
      <c r="BE26" s="21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1" t="s">
        <v>33</v>
      </c>
      <c r="M28" s="221"/>
      <c r="N28" s="221"/>
      <c r="O28" s="221"/>
      <c r="P28" s="221"/>
      <c r="Q28" s="33"/>
      <c r="R28" s="33"/>
      <c r="S28" s="33"/>
      <c r="T28" s="33"/>
      <c r="U28" s="33"/>
      <c r="V28" s="33"/>
      <c r="W28" s="221" t="s">
        <v>34</v>
      </c>
      <c r="X28" s="221"/>
      <c r="Y28" s="221"/>
      <c r="Z28" s="221"/>
      <c r="AA28" s="221"/>
      <c r="AB28" s="221"/>
      <c r="AC28" s="221"/>
      <c r="AD28" s="221"/>
      <c r="AE28" s="221"/>
      <c r="AF28" s="33"/>
      <c r="AG28" s="33"/>
      <c r="AH28" s="33"/>
      <c r="AI28" s="33"/>
      <c r="AJ28" s="33"/>
      <c r="AK28" s="221" t="s">
        <v>35</v>
      </c>
      <c r="AL28" s="221"/>
      <c r="AM28" s="221"/>
      <c r="AN28" s="221"/>
      <c r="AO28" s="221"/>
      <c r="AP28" s="33"/>
      <c r="AQ28" s="33"/>
      <c r="AR28" s="36"/>
      <c r="BE28" s="211"/>
    </row>
    <row r="29" spans="1:71" s="3" customFormat="1" ht="14.45" customHeight="1">
      <c r="B29" s="37"/>
      <c r="C29" s="38"/>
      <c r="D29" s="26" t="s">
        <v>36</v>
      </c>
      <c r="E29" s="38"/>
      <c r="F29" s="26" t="s">
        <v>37</v>
      </c>
      <c r="G29" s="38"/>
      <c r="H29" s="38"/>
      <c r="I29" s="38"/>
      <c r="J29" s="38"/>
      <c r="K29" s="38"/>
      <c r="L29" s="224">
        <v>0.21</v>
      </c>
      <c r="M29" s="223"/>
      <c r="N29" s="223"/>
      <c r="O29" s="223"/>
      <c r="P29" s="223"/>
      <c r="Q29" s="38"/>
      <c r="R29" s="38"/>
      <c r="S29" s="38"/>
      <c r="T29" s="38"/>
      <c r="U29" s="38"/>
      <c r="V29" s="38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F29" s="38"/>
      <c r="AG29" s="38"/>
      <c r="AH29" s="38"/>
      <c r="AI29" s="38"/>
      <c r="AJ29" s="38"/>
      <c r="AK29" s="222">
        <f>ROUND(AV94, 2)</f>
        <v>0</v>
      </c>
      <c r="AL29" s="223"/>
      <c r="AM29" s="223"/>
      <c r="AN29" s="223"/>
      <c r="AO29" s="223"/>
      <c r="AP29" s="38"/>
      <c r="AQ29" s="38"/>
      <c r="AR29" s="39"/>
      <c r="BE29" s="212"/>
    </row>
    <row r="30" spans="1:71" s="3" customFormat="1" ht="14.45" customHeight="1">
      <c r="B30" s="37"/>
      <c r="C30" s="38"/>
      <c r="D30" s="38"/>
      <c r="E30" s="38"/>
      <c r="F30" s="26" t="s">
        <v>38</v>
      </c>
      <c r="G30" s="38"/>
      <c r="H30" s="38"/>
      <c r="I30" s="38"/>
      <c r="J30" s="38"/>
      <c r="K30" s="38"/>
      <c r="L30" s="224">
        <v>0.12</v>
      </c>
      <c r="M30" s="223"/>
      <c r="N30" s="223"/>
      <c r="O30" s="223"/>
      <c r="P30" s="223"/>
      <c r="Q30" s="38"/>
      <c r="R30" s="38"/>
      <c r="S30" s="38"/>
      <c r="T30" s="38"/>
      <c r="U30" s="38"/>
      <c r="V30" s="38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F30" s="38"/>
      <c r="AG30" s="38"/>
      <c r="AH30" s="38"/>
      <c r="AI30" s="38"/>
      <c r="AJ30" s="38"/>
      <c r="AK30" s="222">
        <f>ROUND(AW94, 2)</f>
        <v>0</v>
      </c>
      <c r="AL30" s="223"/>
      <c r="AM30" s="223"/>
      <c r="AN30" s="223"/>
      <c r="AO30" s="223"/>
      <c r="AP30" s="38"/>
      <c r="AQ30" s="38"/>
      <c r="AR30" s="39"/>
      <c r="BE30" s="212"/>
    </row>
    <row r="31" spans="1:71" s="3" customFormat="1" ht="14.45" hidden="1" customHeight="1">
      <c r="B31" s="37"/>
      <c r="C31" s="38"/>
      <c r="D31" s="38"/>
      <c r="E31" s="38"/>
      <c r="F31" s="26" t="s">
        <v>39</v>
      </c>
      <c r="G31" s="38"/>
      <c r="H31" s="38"/>
      <c r="I31" s="38"/>
      <c r="J31" s="38"/>
      <c r="K31" s="38"/>
      <c r="L31" s="224">
        <v>0.21</v>
      </c>
      <c r="M31" s="223"/>
      <c r="N31" s="223"/>
      <c r="O31" s="223"/>
      <c r="P31" s="223"/>
      <c r="Q31" s="38"/>
      <c r="R31" s="38"/>
      <c r="S31" s="38"/>
      <c r="T31" s="38"/>
      <c r="U31" s="38"/>
      <c r="V31" s="38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F31" s="38"/>
      <c r="AG31" s="38"/>
      <c r="AH31" s="38"/>
      <c r="AI31" s="38"/>
      <c r="AJ31" s="38"/>
      <c r="AK31" s="222">
        <v>0</v>
      </c>
      <c r="AL31" s="223"/>
      <c r="AM31" s="223"/>
      <c r="AN31" s="223"/>
      <c r="AO31" s="223"/>
      <c r="AP31" s="38"/>
      <c r="AQ31" s="38"/>
      <c r="AR31" s="39"/>
      <c r="BE31" s="212"/>
    </row>
    <row r="32" spans="1:71" s="3" customFormat="1" ht="14.45" hidden="1" customHeight="1">
      <c r="B32" s="37"/>
      <c r="C32" s="38"/>
      <c r="D32" s="38"/>
      <c r="E32" s="38"/>
      <c r="F32" s="26" t="s">
        <v>40</v>
      </c>
      <c r="G32" s="38"/>
      <c r="H32" s="38"/>
      <c r="I32" s="38"/>
      <c r="J32" s="38"/>
      <c r="K32" s="38"/>
      <c r="L32" s="224">
        <v>0.12</v>
      </c>
      <c r="M32" s="223"/>
      <c r="N32" s="223"/>
      <c r="O32" s="223"/>
      <c r="P32" s="223"/>
      <c r="Q32" s="38"/>
      <c r="R32" s="38"/>
      <c r="S32" s="38"/>
      <c r="T32" s="38"/>
      <c r="U32" s="38"/>
      <c r="V32" s="38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F32" s="38"/>
      <c r="AG32" s="38"/>
      <c r="AH32" s="38"/>
      <c r="AI32" s="38"/>
      <c r="AJ32" s="38"/>
      <c r="AK32" s="222">
        <v>0</v>
      </c>
      <c r="AL32" s="223"/>
      <c r="AM32" s="223"/>
      <c r="AN32" s="223"/>
      <c r="AO32" s="223"/>
      <c r="AP32" s="38"/>
      <c r="AQ32" s="38"/>
      <c r="AR32" s="39"/>
      <c r="BE32" s="212"/>
    </row>
    <row r="33" spans="1:57" s="3" customFormat="1" ht="14.45" hidden="1" customHeight="1">
      <c r="B33" s="37"/>
      <c r="C33" s="38"/>
      <c r="D33" s="38"/>
      <c r="E33" s="38"/>
      <c r="F33" s="26" t="s">
        <v>41</v>
      </c>
      <c r="G33" s="38"/>
      <c r="H33" s="38"/>
      <c r="I33" s="38"/>
      <c r="J33" s="38"/>
      <c r="K33" s="38"/>
      <c r="L33" s="224">
        <v>0</v>
      </c>
      <c r="M33" s="223"/>
      <c r="N33" s="223"/>
      <c r="O33" s="223"/>
      <c r="P33" s="223"/>
      <c r="Q33" s="38"/>
      <c r="R33" s="38"/>
      <c r="S33" s="38"/>
      <c r="T33" s="38"/>
      <c r="U33" s="38"/>
      <c r="V33" s="38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F33" s="38"/>
      <c r="AG33" s="38"/>
      <c r="AH33" s="38"/>
      <c r="AI33" s="38"/>
      <c r="AJ33" s="38"/>
      <c r="AK33" s="222">
        <v>0</v>
      </c>
      <c r="AL33" s="223"/>
      <c r="AM33" s="223"/>
      <c r="AN33" s="223"/>
      <c r="AO33" s="223"/>
      <c r="AP33" s="38"/>
      <c r="AQ33" s="38"/>
      <c r="AR33" s="39"/>
      <c r="BE33" s="212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1"/>
    </row>
    <row r="35" spans="1:57" s="2" customFormat="1" ht="25.9" customHeight="1">
      <c r="A35" s="31"/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25" t="s">
        <v>44</v>
      </c>
      <c r="Y35" s="226"/>
      <c r="Z35" s="226"/>
      <c r="AA35" s="226"/>
      <c r="AB35" s="226"/>
      <c r="AC35" s="42"/>
      <c r="AD35" s="42"/>
      <c r="AE35" s="42"/>
      <c r="AF35" s="42"/>
      <c r="AG35" s="42"/>
      <c r="AH35" s="42"/>
      <c r="AI35" s="42"/>
      <c r="AJ35" s="42"/>
      <c r="AK35" s="227">
        <f>SUM(AK26:AK33)</f>
        <v>0</v>
      </c>
      <c r="AL35" s="226"/>
      <c r="AM35" s="226"/>
      <c r="AN35" s="226"/>
      <c r="AO35" s="228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46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47</v>
      </c>
      <c r="AI60" s="35"/>
      <c r="AJ60" s="35"/>
      <c r="AK60" s="35"/>
      <c r="AL60" s="35"/>
      <c r="AM60" s="49" t="s">
        <v>48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49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50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47</v>
      </c>
      <c r="AI75" s="35"/>
      <c r="AJ75" s="35"/>
      <c r="AK75" s="35"/>
      <c r="AL75" s="35"/>
      <c r="AM75" s="49" t="s">
        <v>48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24255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9" t="str">
        <f>K6</f>
        <v>Olomoucká 91 - kaverna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1" t="str">
        <f>IF(AN8= "","",AN8)</f>
        <v/>
      </c>
      <c r="AN87" s="231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32" t="str">
        <f>IF(E17="","",E17)</f>
        <v xml:space="preserve"> </v>
      </c>
      <c r="AN89" s="233"/>
      <c r="AO89" s="233"/>
      <c r="AP89" s="233"/>
      <c r="AQ89" s="33"/>
      <c r="AR89" s="36"/>
      <c r="AS89" s="234" t="s">
        <v>52</v>
      </c>
      <c r="AT89" s="23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30</v>
      </c>
      <c r="AJ90" s="33"/>
      <c r="AK90" s="33"/>
      <c r="AL90" s="33"/>
      <c r="AM90" s="232" t="str">
        <f>IF(E20="","",E20)</f>
        <v xml:space="preserve"> </v>
      </c>
      <c r="AN90" s="233"/>
      <c r="AO90" s="233"/>
      <c r="AP90" s="233"/>
      <c r="AQ90" s="33"/>
      <c r="AR90" s="36"/>
      <c r="AS90" s="236"/>
      <c r="AT90" s="23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8"/>
      <c r="AT91" s="23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0" t="s">
        <v>53</v>
      </c>
      <c r="D92" s="241"/>
      <c r="E92" s="241"/>
      <c r="F92" s="241"/>
      <c r="G92" s="241"/>
      <c r="H92" s="70"/>
      <c r="I92" s="242" t="s">
        <v>54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55</v>
      </c>
      <c r="AH92" s="241"/>
      <c r="AI92" s="241"/>
      <c r="AJ92" s="241"/>
      <c r="AK92" s="241"/>
      <c r="AL92" s="241"/>
      <c r="AM92" s="241"/>
      <c r="AN92" s="242" t="s">
        <v>56</v>
      </c>
      <c r="AO92" s="241"/>
      <c r="AP92" s="244"/>
      <c r="AQ92" s="71" t="s">
        <v>57</v>
      </c>
      <c r="AR92" s="36"/>
      <c r="AS92" s="72" t="s">
        <v>58</v>
      </c>
      <c r="AT92" s="73" t="s">
        <v>59</v>
      </c>
      <c r="AU92" s="73" t="s">
        <v>60</v>
      </c>
      <c r="AV92" s="73" t="s">
        <v>61</v>
      </c>
      <c r="AW92" s="73" t="s">
        <v>62</v>
      </c>
      <c r="AX92" s="73" t="s">
        <v>63</v>
      </c>
      <c r="AY92" s="73" t="s">
        <v>64</v>
      </c>
      <c r="AZ92" s="73" t="s">
        <v>65</v>
      </c>
      <c r="BA92" s="73" t="s">
        <v>66</v>
      </c>
      <c r="BB92" s="73" t="s">
        <v>67</v>
      </c>
      <c r="BC92" s="73" t="s">
        <v>68</v>
      </c>
      <c r="BD92" s="74" t="s">
        <v>69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70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71</v>
      </c>
      <c r="BT94" s="88" t="s">
        <v>72</v>
      </c>
      <c r="BU94" s="89" t="s">
        <v>73</v>
      </c>
      <c r="BV94" s="88" t="s">
        <v>74</v>
      </c>
      <c r="BW94" s="88" t="s">
        <v>5</v>
      </c>
      <c r="BX94" s="88" t="s">
        <v>75</v>
      </c>
      <c r="CL94" s="88" t="s">
        <v>1</v>
      </c>
    </row>
    <row r="95" spans="1:91" s="7" customFormat="1" ht="16.5" customHeight="1">
      <c r="A95" s="90" t="s">
        <v>76</v>
      </c>
      <c r="B95" s="91"/>
      <c r="C95" s="92"/>
      <c r="D95" s="247" t="s">
        <v>77</v>
      </c>
      <c r="E95" s="247"/>
      <c r="F95" s="247"/>
      <c r="G95" s="247"/>
      <c r="H95" s="247"/>
      <c r="I95" s="93"/>
      <c r="J95" s="247" t="s">
        <v>78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'001-1 - Provádění hornick...'!J30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94" t="s">
        <v>79</v>
      </c>
      <c r="AR95" s="95"/>
      <c r="AS95" s="96">
        <v>0</v>
      </c>
      <c r="AT95" s="97">
        <f>ROUND(SUM(AV95:AW95),2)</f>
        <v>0</v>
      </c>
      <c r="AU95" s="98">
        <f>'001-1 - Provádění hornick...'!P124</f>
        <v>0</v>
      </c>
      <c r="AV95" s="97">
        <f>'001-1 - Provádění hornick...'!J33</f>
        <v>0</v>
      </c>
      <c r="AW95" s="97">
        <f>'001-1 - Provádění hornick...'!J34</f>
        <v>0</v>
      </c>
      <c r="AX95" s="97">
        <f>'001-1 - Provádění hornick...'!J35</f>
        <v>0</v>
      </c>
      <c r="AY95" s="97">
        <f>'001-1 - Provádění hornick...'!J36</f>
        <v>0</v>
      </c>
      <c r="AZ95" s="97">
        <f>'001-1 - Provádění hornick...'!F33</f>
        <v>0</v>
      </c>
      <c r="BA95" s="97">
        <f>'001-1 - Provádění hornick...'!F34</f>
        <v>0</v>
      </c>
      <c r="BB95" s="97">
        <f>'001-1 - Provádění hornick...'!F35</f>
        <v>0</v>
      </c>
      <c r="BC95" s="97">
        <f>'001-1 - Provádění hornick...'!F36</f>
        <v>0</v>
      </c>
      <c r="BD95" s="99">
        <f>'001-1 - Provádění hornick...'!F37</f>
        <v>0</v>
      </c>
      <c r="BT95" s="100" t="s">
        <v>80</v>
      </c>
      <c r="BV95" s="100" t="s">
        <v>74</v>
      </c>
      <c r="BW95" s="100" t="s">
        <v>81</v>
      </c>
      <c r="BX95" s="100" t="s">
        <v>5</v>
      </c>
      <c r="CL95" s="100" t="s">
        <v>1</v>
      </c>
      <c r="CM95" s="100" t="s">
        <v>82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ahBCTGN26Kah1BLsQjf4sDY93UC2AJJnX9cR4+UzbLbXQSnvslkkbrhn9p5TM1sM7M+5//+E11oPZlC1S23kQA==" saltValue="XIdfdJUaEdD+5cd3f3ONr2Kil+bY3NaKwjCmeNk5H1BzQQmJJYhUM3Be2xYBbtZOsEDJKPqhf8ISpj/Gz+WJF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-1 - Provádění hornic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4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4" t="s">
        <v>81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82</v>
      </c>
    </row>
    <row r="4" spans="1:46" s="1" customFormat="1" ht="24.95" customHeight="1">
      <c r="B4" s="17"/>
      <c r="D4" s="103" t="s">
        <v>83</v>
      </c>
      <c r="L4" s="17"/>
      <c r="M4" s="104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5" t="s">
        <v>16</v>
      </c>
      <c r="L6" s="17"/>
    </row>
    <row r="7" spans="1:46" s="1" customFormat="1" ht="16.5" customHeight="1">
      <c r="B7" s="17"/>
      <c r="E7" s="251" t="str">
        <f>'Rekapitulace stavby'!K6</f>
        <v>Olomoucká 91 - kaverna</v>
      </c>
      <c r="F7" s="252"/>
      <c r="G7" s="252"/>
      <c r="H7" s="252"/>
      <c r="L7" s="17"/>
    </row>
    <row r="8" spans="1:46" s="2" customFormat="1" ht="12" customHeight="1">
      <c r="A8" s="31"/>
      <c r="B8" s="36"/>
      <c r="C8" s="31"/>
      <c r="D8" s="105" t="s">
        <v>84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3" t="s">
        <v>85</v>
      </c>
      <c r="F9" s="254"/>
      <c r="G9" s="254"/>
      <c r="H9" s="254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5" t="s">
        <v>18</v>
      </c>
      <c r="E11" s="31"/>
      <c r="F11" s="106" t="s">
        <v>1</v>
      </c>
      <c r="G11" s="31"/>
      <c r="H11" s="31"/>
      <c r="I11" s="105" t="s">
        <v>19</v>
      </c>
      <c r="J11" s="106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5" t="s">
        <v>20</v>
      </c>
      <c r="E12" s="31"/>
      <c r="F12" s="106" t="s">
        <v>21</v>
      </c>
      <c r="G12" s="31"/>
      <c r="H12" s="31"/>
      <c r="I12" s="105" t="s">
        <v>22</v>
      </c>
      <c r="J12" s="107">
        <f>'Rekapitulace stavby'!AN8</f>
        <v>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5" t="s">
        <v>23</v>
      </c>
      <c r="E14" s="31"/>
      <c r="F14" s="31"/>
      <c r="G14" s="31"/>
      <c r="H14" s="31"/>
      <c r="I14" s="105" t="s">
        <v>24</v>
      </c>
      <c r="J14" s="106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6" t="s">
        <v>21</v>
      </c>
      <c r="F15" s="31"/>
      <c r="G15" s="31"/>
      <c r="H15" s="31"/>
      <c r="I15" s="105" t="s">
        <v>25</v>
      </c>
      <c r="J15" s="106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5" t="s">
        <v>26</v>
      </c>
      <c r="E17" s="31"/>
      <c r="F17" s="31"/>
      <c r="G17" s="31"/>
      <c r="H17" s="31"/>
      <c r="I17" s="105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5" t="str">
        <f>'Rekapitulace stavby'!E14</f>
        <v>Vyplň údaj</v>
      </c>
      <c r="F18" s="256"/>
      <c r="G18" s="256"/>
      <c r="H18" s="256"/>
      <c r="I18" s="105" t="s">
        <v>25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5" t="s">
        <v>28</v>
      </c>
      <c r="E20" s="31"/>
      <c r="F20" s="31"/>
      <c r="G20" s="31"/>
      <c r="H20" s="31"/>
      <c r="I20" s="105" t="s">
        <v>24</v>
      </c>
      <c r="J20" s="106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6" t="s">
        <v>21</v>
      </c>
      <c r="F21" s="31"/>
      <c r="G21" s="31"/>
      <c r="H21" s="31"/>
      <c r="I21" s="105" t="s">
        <v>25</v>
      </c>
      <c r="J21" s="106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5" t="s">
        <v>30</v>
      </c>
      <c r="E23" s="31"/>
      <c r="F23" s="31"/>
      <c r="G23" s="31"/>
      <c r="H23" s="31"/>
      <c r="I23" s="105" t="s">
        <v>24</v>
      </c>
      <c r="J23" s="106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6" t="s">
        <v>21</v>
      </c>
      <c r="F24" s="31"/>
      <c r="G24" s="31"/>
      <c r="H24" s="31"/>
      <c r="I24" s="105" t="s">
        <v>25</v>
      </c>
      <c r="J24" s="106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5" t="s">
        <v>31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8"/>
      <c r="B27" s="109"/>
      <c r="C27" s="108"/>
      <c r="D27" s="108"/>
      <c r="E27" s="257" t="s">
        <v>1</v>
      </c>
      <c r="F27" s="257"/>
      <c r="G27" s="257"/>
      <c r="H27" s="257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2" t="s">
        <v>32</v>
      </c>
      <c r="E30" s="31"/>
      <c r="F30" s="31"/>
      <c r="G30" s="31"/>
      <c r="H30" s="31"/>
      <c r="I30" s="31"/>
      <c r="J30" s="113">
        <f>ROUND(J124,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1"/>
      <c r="E31" s="111"/>
      <c r="F31" s="111"/>
      <c r="G31" s="111"/>
      <c r="H31" s="111"/>
      <c r="I31" s="111"/>
      <c r="J31" s="111"/>
      <c r="K31" s="11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4" t="s">
        <v>34</v>
      </c>
      <c r="G32" s="31"/>
      <c r="H32" s="31"/>
      <c r="I32" s="114" t="s">
        <v>33</v>
      </c>
      <c r="J32" s="114" t="s">
        <v>35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5" t="s">
        <v>36</v>
      </c>
      <c r="E33" s="105" t="s">
        <v>37</v>
      </c>
      <c r="F33" s="116">
        <f>ROUND((SUM(BE124:BE173)),  2)</f>
        <v>0</v>
      </c>
      <c r="G33" s="31"/>
      <c r="H33" s="31"/>
      <c r="I33" s="117">
        <v>0.21</v>
      </c>
      <c r="J33" s="116">
        <f>ROUND(((SUM(BE124:BE173))*I33),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5" t="s">
        <v>38</v>
      </c>
      <c r="F34" s="116">
        <f>ROUND((SUM(BF124:BF173)),  2)</f>
        <v>0</v>
      </c>
      <c r="G34" s="31"/>
      <c r="H34" s="31"/>
      <c r="I34" s="117">
        <v>0.12</v>
      </c>
      <c r="J34" s="116">
        <f>ROUND(((SUM(BF124:BF173))*I34),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39</v>
      </c>
      <c r="F35" s="116">
        <f>ROUND((SUM(BG124:BG173)),  2)</f>
        <v>0</v>
      </c>
      <c r="G35" s="31"/>
      <c r="H35" s="31"/>
      <c r="I35" s="117">
        <v>0.21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5" t="s">
        <v>40</v>
      </c>
      <c r="F36" s="116">
        <f>ROUND((SUM(BH124:BH173)),  2)</f>
        <v>0</v>
      </c>
      <c r="G36" s="31"/>
      <c r="H36" s="31"/>
      <c r="I36" s="117">
        <v>0.12</v>
      </c>
      <c r="J36" s="116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5" t="s">
        <v>41</v>
      </c>
      <c r="F37" s="116">
        <f>ROUND((SUM(BI124:BI173)),  2)</f>
        <v>0</v>
      </c>
      <c r="G37" s="31"/>
      <c r="H37" s="31"/>
      <c r="I37" s="117">
        <v>0</v>
      </c>
      <c r="J37" s="11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8"/>
      <c r="D39" s="119" t="s">
        <v>42</v>
      </c>
      <c r="E39" s="120"/>
      <c r="F39" s="120"/>
      <c r="G39" s="121" t="s">
        <v>43</v>
      </c>
      <c r="H39" s="122" t="s">
        <v>44</v>
      </c>
      <c r="I39" s="120"/>
      <c r="J39" s="123">
        <f>SUM(J30:J37)</f>
        <v>0</v>
      </c>
      <c r="K39" s="124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5" t="s">
        <v>45</v>
      </c>
      <c r="E50" s="126"/>
      <c r="F50" s="126"/>
      <c r="G50" s="125" t="s">
        <v>46</v>
      </c>
      <c r="H50" s="126"/>
      <c r="I50" s="126"/>
      <c r="J50" s="126"/>
      <c r="K50" s="12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7" t="s">
        <v>47</v>
      </c>
      <c r="E61" s="128"/>
      <c r="F61" s="129" t="s">
        <v>48</v>
      </c>
      <c r="G61" s="127" t="s">
        <v>47</v>
      </c>
      <c r="H61" s="128"/>
      <c r="I61" s="128"/>
      <c r="J61" s="130" t="s">
        <v>48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5" t="s">
        <v>49</v>
      </c>
      <c r="E65" s="131"/>
      <c r="F65" s="131"/>
      <c r="G65" s="125" t="s">
        <v>50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7" t="s">
        <v>47</v>
      </c>
      <c r="E76" s="128"/>
      <c r="F76" s="129" t="s">
        <v>48</v>
      </c>
      <c r="G76" s="127" t="s">
        <v>47</v>
      </c>
      <c r="H76" s="128"/>
      <c r="I76" s="128"/>
      <c r="J76" s="130" t="s">
        <v>48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8" t="str">
        <f>E7</f>
        <v>Olomoucká 91 - kaverna</v>
      </c>
      <c r="F85" s="259"/>
      <c r="G85" s="259"/>
      <c r="H85" s="25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9" t="str">
        <f>E9</f>
        <v>001-1 - Provádění hornickým způsobem</v>
      </c>
      <c r="F87" s="260"/>
      <c r="G87" s="260"/>
      <c r="H87" s="26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>
        <f>IF(J12="","",J12)</f>
        <v>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6" t="s">
        <v>87</v>
      </c>
      <c r="D94" s="137"/>
      <c r="E94" s="137"/>
      <c r="F94" s="137"/>
      <c r="G94" s="137"/>
      <c r="H94" s="137"/>
      <c r="I94" s="137"/>
      <c r="J94" s="138" t="s">
        <v>88</v>
      </c>
      <c r="K94" s="137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39" t="s">
        <v>89</v>
      </c>
      <c r="D96" s="33"/>
      <c r="E96" s="33"/>
      <c r="F96" s="33"/>
      <c r="G96" s="33"/>
      <c r="H96" s="33"/>
      <c r="I96" s="33"/>
      <c r="J96" s="81">
        <f>J124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90</v>
      </c>
    </row>
    <row r="97" spans="1:31" s="9" customFormat="1" ht="24.95" customHeight="1">
      <c r="B97" s="140"/>
      <c r="C97" s="141"/>
      <c r="D97" s="142" t="s">
        <v>91</v>
      </c>
      <c r="E97" s="143"/>
      <c r="F97" s="143"/>
      <c r="G97" s="143"/>
      <c r="H97" s="143"/>
      <c r="I97" s="143"/>
      <c r="J97" s="144">
        <f>J125</f>
        <v>0</v>
      </c>
      <c r="K97" s="141"/>
      <c r="L97" s="145"/>
    </row>
    <row r="98" spans="1:31" s="10" customFormat="1" ht="19.899999999999999" customHeight="1">
      <c r="B98" s="146"/>
      <c r="C98" s="147"/>
      <c r="D98" s="148" t="s">
        <v>92</v>
      </c>
      <c r="E98" s="149"/>
      <c r="F98" s="149"/>
      <c r="G98" s="149"/>
      <c r="H98" s="149"/>
      <c r="I98" s="149"/>
      <c r="J98" s="150">
        <f>J126</f>
        <v>0</v>
      </c>
      <c r="K98" s="147"/>
      <c r="L98" s="151"/>
    </row>
    <row r="99" spans="1:31" s="10" customFormat="1" ht="19.899999999999999" customHeight="1">
      <c r="B99" s="146"/>
      <c r="C99" s="147"/>
      <c r="D99" s="148" t="s">
        <v>93</v>
      </c>
      <c r="E99" s="149"/>
      <c r="F99" s="149"/>
      <c r="G99" s="149"/>
      <c r="H99" s="149"/>
      <c r="I99" s="149"/>
      <c r="J99" s="150">
        <f>J139</f>
        <v>0</v>
      </c>
      <c r="K99" s="147"/>
      <c r="L99" s="151"/>
    </row>
    <row r="100" spans="1:31" s="10" customFormat="1" ht="19.899999999999999" customHeight="1">
      <c r="B100" s="146"/>
      <c r="C100" s="147"/>
      <c r="D100" s="148" t="s">
        <v>94</v>
      </c>
      <c r="E100" s="149"/>
      <c r="F100" s="149"/>
      <c r="G100" s="149"/>
      <c r="H100" s="149"/>
      <c r="I100" s="149"/>
      <c r="J100" s="150">
        <f>J144</f>
        <v>0</v>
      </c>
      <c r="K100" s="147"/>
      <c r="L100" s="151"/>
    </row>
    <row r="101" spans="1:31" s="10" customFormat="1" ht="19.899999999999999" customHeight="1">
      <c r="B101" s="146"/>
      <c r="C101" s="147"/>
      <c r="D101" s="148" t="s">
        <v>95</v>
      </c>
      <c r="E101" s="149"/>
      <c r="F101" s="149"/>
      <c r="G101" s="149"/>
      <c r="H101" s="149"/>
      <c r="I101" s="149"/>
      <c r="J101" s="150">
        <f>J152</f>
        <v>0</v>
      </c>
      <c r="K101" s="147"/>
      <c r="L101" s="151"/>
    </row>
    <row r="102" spans="1:31" s="10" customFormat="1" ht="19.899999999999999" customHeight="1">
      <c r="B102" s="146"/>
      <c r="C102" s="147"/>
      <c r="D102" s="148" t="s">
        <v>96</v>
      </c>
      <c r="E102" s="149"/>
      <c r="F102" s="149"/>
      <c r="G102" s="149"/>
      <c r="H102" s="149"/>
      <c r="I102" s="149"/>
      <c r="J102" s="150">
        <f>J160</f>
        <v>0</v>
      </c>
      <c r="K102" s="147"/>
      <c r="L102" s="151"/>
    </row>
    <row r="103" spans="1:31" s="10" customFormat="1" ht="19.899999999999999" customHeight="1">
      <c r="B103" s="146"/>
      <c r="C103" s="147"/>
      <c r="D103" s="148" t="s">
        <v>97</v>
      </c>
      <c r="E103" s="149"/>
      <c r="F103" s="149"/>
      <c r="G103" s="149"/>
      <c r="H103" s="149"/>
      <c r="I103" s="149"/>
      <c r="J103" s="150">
        <f>J165</f>
        <v>0</v>
      </c>
      <c r="K103" s="147"/>
      <c r="L103" s="151"/>
    </row>
    <row r="104" spans="1:31" s="9" customFormat="1" ht="24.95" customHeight="1">
      <c r="B104" s="140"/>
      <c r="C104" s="141"/>
      <c r="D104" s="142" t="s">
        <v>98</v>
      </c>
      <c r="E104" s="143"/>
      <c r="F104" s="143"/>
      <c r="G104" s="143"/>
      <c r="H104" s="143"/>
      <c r="I104" s="143"/>
      <c r="J104" s="144">
        <f>J167</f>
        <v>0</v>
      </c>
      <c r="K104" s="141"/>
      <c r="L104" s="145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99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58" t="str">
        <f>E7</f>
        <v>Olomoucká 91 - kaverna</v>
      </c>
      <c r="F114" s="259"/>
      <c r="G114" s="259"/>
      <c r="H114" s="259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84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29" t="str">
        <f>E9</f>
        <v>001-1 - Provádění hornickým způsobem</v>
      </c>
      <c r="F116" s="260"/>
      <c r="G116" s="260"/>
      <c r="H116" s="260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3"/>
      <c r="E118" s="33"/>
      <c r="F118" s="24" t="str">
        <f>F12</f>
        <v xml:space="preserve"> </v>
      </c>
      <c r="G118" s="33"/>
      <c r="H118" s="33"/>
      <c r="I118" s="26" t="s">
        <v>22</v>
      </c>
      <c r="J118" s="63">
        <f>IF(J12="","",J12)</f>
        <v>0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23</v>
      </c>
      <c r="D120" s="33"/>
      <c r="E120" s="33"/>
      <c r="F120" s="24" t="str">
        <f>E15</f>
        <v xml:space="preserve"> </v>
      </c>
      <c r="G120" s="33"/>
      <c r="H120" s="33"/>
      <c r="I120" s="26" t="s">
        <v>28</v>
      </c>
      <c r="J120" s="29" t="str">
        <f>E21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26</v>
      </c>
      <c r="D121" s="33"/>
      <c r="E121" s="33"/>
      <c r="F121" s="24" t="str">
        <f>IF(E18="","",E18)</f>
        <v>Vyplň údaj</v>
      </c>
      <c r="G121" s="33"/>
      <c r="H121" s="33"/>
      <c r="I121" s="26" t="s">
        <v>30</v>
      </c>
      <c r="J121" s="29" t="str">
        <f>E24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52"/>
      <c r="B123" s="153"/>
      <c r="C123" s="154" t="s">
        <v>100</v>
      </c>
      <c r="D123" s="155" t="s">
        <v>57</v>
      </c>
      <c r="E123" s="155" t="s">
        <v>53</v>
      </c>
      <c r="F123" s="155" t="s">
        <v>54</v>
      </c>
      <c r="G123" s="155" t="s">
        <v>101</v>
      </c>
      <c r="H123" s="155" t="s">
        <v>102</v>
      </c>
      <c r="I123" s="155" t="s">
        <v>103</v>
      </c>
      <c r="J123" s="156" t="s">
        <v>88</v>
      </c>
      <c r="K123" s="157" t="s">
        <v>104</v>
      </c>
      <c r="L123" s="158"/>
      <c r="M123" s="72" t="s">
        <v>1</v>
      </c>
      <c r="N123" s="73" t="s">
        <v>36</v>
      </c>
      <c r="O123" s="73" t="s">
        <v>105</v>
      </c>
      <c r="P123" s="73" t="s">
        <v>106</v>
      </c>
      <c r="Q123" s="73" t="s">
        <v>107</v>
      </c>
      <c r="R123" s="73" t="s">
        <v>108</v>
      </c>
      <c r="S123" s="73" t="s">
        <v>109</v>
      </c>
      <c r="T123" s="74" t="s">
        <v>110</v>
      </c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</row>
    <row r="124" spans="1:65" s="2" customFormat="1" ht="22.9" customHeight="1">
      <c r="A124" s="31"/>
      <c r="B124" s="32"/>
      <c r="C124" s="79" t="s">
        <v>111</v>
      </c>
      <c r="D124" s="33"/>
      <c r="E124" s="33"/>
      <c r="F124" s="33"/>
      <c r="G124" s="33"/>
      <c r="H124" s="33"/>
      <c r="I124" s="33"/>
      <c r="J124" s="159">
        <f>BK124</f>
        <v>0</v>
      </c>
      <c r="K124" s="33"/>
      <c r="L124" s="36"/>
      <c r="M124" s="75"/>
      <c r="N124" s="160"/>
      <c r="O124" s="76"/>
      <c r="P124" s="161">
        <f>P125+P167</f>
        <v>0</v>
      </c>
      <c r="Q124" s="76"/>
      <c r="R124" s="161">
        <f>R125+R167</f>
        <v>13.944719399999999</v>
      </c>
      <c r="S124" s="76"/>
      <c r="T124" s="162">
        <f>T125+T167</f>
        <v>1.3800000000000001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71</v>
      </c>
      <c r="AU124" s="14" t="s">
        <v>90</v>
      </c>
      <c r="BK124" s="163">
        <f>BK125+BK167</f>
        <v>0</v>
      </c>
    </row>
    <row r="125" spans="1:65" s="12" customFormat="1" ht="25.9" customHeight="1">
      <c r="B125" s="164"/>
      <c r="C125" s="165"/>
      <c r="D125" s="166" t="s">
        <v>71</v>
      </c>
      <c r="E125" s="167" t="s">
        <v>112</v>
      </c>
      <c r="F125" s="167" t="s">
        <v>113</v>
      </c>
      <c r="G125" s="165"/>
      <c r="H125" s="165"/>
      <c r="I125" s="168"/>
      <c r="J125" s="169">
        <f>BK125</f>
        <v>0</v>
      </c>
      <c r="K125" s="165"/>
      <c r="L125" s="170"/>
      <c r="M125" s="171"/>
      <c r="N125" s="172"/>
      <c r="O125" s="172"/>
      <c r="P125" s="173">
        <f>P126+P139+P144+P152+P160+P165</f>
        <v>0</v>
      </c>
      <c r="Q125" s="172"/>
      <c r="R125" s="173">
        <f>R126+R139+R144+R152+R160+R165</f>
        <v>13.944719399999999</v>
      </c>
      <c r="S125" s="172"/>
      <c r="T125" s="174">
        <f>T126+T139+T144+T152+T160+T165</f>
        <v>1.3800000000000001</v>
      </c>
      <c r="AR125" s="175" t="s">
        <v>80</v>
      </c>
      <c r="AT125" s="176" t="s">
        <v>71</v>
      </c>
      <c r="AU125" s="176" t="s">
        <v>72</v>
      </c>
      <c r="AY125" s="175" t="s">
        <v>114</v>
      </c>
      <c r="BK125" s="177">
        <f>BK126+BK139+BK144+BK152+BK160+BK165</f>
        <v>0</v>
      </c>
    </row>
    <row r="126" spans="1:65" s="12" customFormat="1" ht="22.9" customHeight="1">
      <c r="B126" s="164"/>
      <c r="C126" s="165"/>
      <c r="D126" s="166" t="s">
        <v>71</v>
      </c>
      <c r="E126" s="178" t="s">
        <v>80</v>
      </c>
      <c r="F126" s="178" t="s">
        <v>115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SUM(P127:P138)</f>
        <v>0</v>
      </c>
      <c r="Q126" s="172"/>
      <c r="R126" s="173">
        <f>SUM(R127:R138)</f>
        <v>1.8618080000000001</v>
      </c>
      <c r="S126" s="172"/>
      <c r="T126" s="174">
        <f>SUM(T127:T138)</f>
        <v>1.08</v>
      </c>
      <c r="AR126" s="175" t="s">
        <v>80</v>
      </c>
      <c r="AT126" s="176" t="s">
        <v>71</v>
      </c>
      <c r="AU126" s="176" t="s">
        <v>80</v>
      </c>
      <c r="AY126" s="175" t="s">
        <v>114</v>
      </c>
      <c r="BK126" s="177">
        <f>SUM(BK127:BK138)</f>
        <v>0</v>
      </c>
    </row>
    <row r="127" spans="1:65" s="2" customFormat="1" ht="33" customHeight="1">
      <c r="A127" s="31"/>
      <c r="B127" s="32"/>
      <c r="C127" s="180" t="s">
        <v>80</v>
      </c>
      <c r="D127" s="180" t="s">
        <v>116</v>
      </c>
      <c r="E127" s="181" t="s">
        <v>117</v>
      </c>
      <c r="F127" s="182" t="s">
        <v>118</v>
      </c>
      <c r="G127" s="183" t="s">
        <v>119</v>
      </c>
      <c r="H127" s="184">
        <v>0.8</v>
      </c>
      <c r="I127" s="185"/>
      <c r="J127" s="186">
        <f t="shared" ref="J127:J138" si="0">ROUND(I127*H127,2)</f>
        <v>0</v>
      </c>
      <c r="K127" s="187"/>
      <c r="L127" s="36"/>
      <c r="M127" s="188" t="s">
        <v>1</v>
      </c>
      <c r="N127" s="189" t="s">
        <v>37</v>
      </c>
      <c r="O127" s="68"/>
      <c r="P127" s="190">
        <f t="shared" ref="P127:P138" si="1">O127*H127</f>
        <v>0</v>
      </c>
      <c r="Q127" s="190">
        <v>0</v>
      </c>
      <c r="R127" s="190">
        <f t="shared" ref="R127:R138" si="2">Q127*H127</f>
        <v>0</v>
      </c>
      <c r="S127" s="190">
        <v>0.32500000000000001</v>
      </c>
      <c r="T127" s="191">
        <f t="shared" ref="T127:T138" si="3">S127*H127</f>
        <v>0.26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2" t="s">
        <v>120</v>
      </c>
      <c r="AT127" s="192" t="s">
        <v>116</v>
      </c>
      <c r="AU127" s="192" t="s">
        <v>82</v>
      </c>
      <c r="AY127" s="14" t="s">
        <v>114</v>
      </c>
      <c r="BE127" s="193">
        <f t="shared" ref="BE127:BE138" si="4">IF(N127="základní",J127,0)</f>
        <v>0</v>
      </c>
      <c r="BF127" s="193">
        <f t="shared" ref="BF127:BF138" si="5">IF(N127="snížená",J127,0)</f>
        <v>0</v>
      </c>
      <c r="BG127" s="193">
        <f t="shared" ref="BG127:BG138" si="6">IF(N127="zákl. přenesená",J127,0)</f>
        <v>0</v>
      </c>
      <c r="BH127" s="193">
        <f t="shared" ref="BH127:BH138" si="7">IF(N127="sníž. přenesená",J127,0)</f>
        <v>0</v>
      </c>
      <c r="BI127" s="193">
        <f t="shared" ref="BI127:BI138" si="8">IF(N127="nulová",J127,0)</f>
        <v>0</v>
      </c>
      <c r="BJ127" s="14" t="s">
        <v>80</v>
      </c>
      <c r="BK127" s="193">
        <f t="shared" ref="BK127:BK138" si="9">ROUND(I127*H127,2)</f>
        <v>0</v>
      </c>
      <c r="BL127" s="14" t="s">
        <v>120</v>
      </c>
      <c r="BM127" s="192" t="s">
        <v>121</v>
      </c>
    </row>
    <row r="128" spans="1:65" s="2" customFormat="1" ht="16.5" customHeight="1">
      <c r="A128" s="31"/>
      <c r="B128" s="32"/>
      <c r="C128" s="180" t="s">
        <v>82</v>
      </c>
      <c r="D128" s="180" t="s">
        <v>116</v>
      </c>
      <c r="E128" s="181" t="s">
        <v>122</v>
      </c>
      <c r="F128" s="182" t="s">
        <v>123</v>
      </c>
      <c r="G128" s="183" t="s">
        <v>124</v>
      </c>
      <c r="H128" s="184">
        <v>4</v>
      </c>
      <c r="I128" s="185"/>
      <c r="J128" s="186">
        <f t="shared" si="0"/>
        <v>0</v>
      </c>
      <c r="K128" s="187"/>
      <c r="L128" s="36"/>
      <c r="M128" s="188" t="s">
        <v>1</v>
      </c>
      <c r="N128" s="189" t="s">
        <v>37</v>
      </c>
      <c r="O128" s="68"/>
      <c r="P128" s="190">
        <f t="shared" si="1"/>
        <v>0</v>
      </c>
      <c r="Q128" s="190">
        <v>0</v>
      </c>
      <c r="R128" s="190">
        <f t="shared" si="2"/>
        <v>0</v>
      </c>
      <c r="S128" s="190">
        <v>0.20499999999999999</v>
      </c>
      <c r="T128" s="191">
        <f t="shared" si="3"/>
        <v>0.82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2" t="s">
        <v>120</v>
      </c>
      <c r="AT128" s="192" t="s">
        <v>116</v>
      </c>
      <c r="AU128" s="192" t="s">
        <v>82</v>
      </c>
      <c r="AY128" s="14" t="s">
        <v>114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4" t="s">
        <v>80</v>
      </c>
      <c r="BK128" s="193">
        <f t="shared" si="9"/>
        <v>0</v>
      </c>
      <c r="BL128" s="14" t="s">
        <v>120</v>
      </c>
      <c r="BM128" s="192" t="s">
        <v>125</v>
      </c>
    </row>
    <row r="129" spans="1:65" s="2" customFormat="1" ht="24.2" customHeight="1">
      <c r="A129" s="31"/>
      <c r="B129" s="32"/>
      <c r="C129" s="180" t="s">
        <v>126</v>
      </c>
      <c r="D129" s="180" t="s">
        <v>116</v>
      </c>
      <c r="E129" s="181" t="s">
        <v>127</v>
      </c>
      <c r="F129" s="182" t="s">
        <v>128</v>
      </c>
      <c r="G129" s="183" t="s">
        <v>129</v>
      </c>
      <c r="H129" s="184">
        <v>35.200000000000003</v>
      </c>
      <c r="I129" s="185"/>
      <c r="J129" s="186">
        <f t="shared" si="0"/>
        <v>0</v>
      </c>
      <c r="K129" s="187"/>
      <c r="L129" s="36"/>
      <c r="M129" s="188" t="s">
        <v>1</v>
      </c>
      <c r="N129" s="189" t="s">
        <v>37</v>
      </c>
      <c r="O129" s="68"/>
      <c r="P129" s="190">
        <f t="shared" si="1"/>
        <v>0</v>
      </c>
      <c r="Q129" s="190">
        <v>4.1399999999999996E-3</v>
      </c>
      <c r="R129" s="190">
        <f t="shared" si="2"/>
        <v>0.145728</v>
      </c>
      <c r="S129" s="190">
        <v>0</v>
      </c>
      <c r="T129" s="19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2" t="s">
        <v>120</v>
      </c>
      <c r="AT129" s="192" t="s">
        <v>116</v>
      </c>
      <c r="AU129" s="192" t="s">
        <v>82</v>
      </c>
      <c r="AY129" s="14" t="s">
        <v>114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4" t="s">
        <v>80</v>
      </c>
      <c r="BK129" s="193">
        <f t="shared" si="9"/>
        <v>0</v>
      </c>
      <c r="BL129" s="14" t="s">
        <v>120</v>
      </c>
      <c r="BM129" s="192" t="s">
        <v>130</v>
      </c>
    </row>
    <row r="130" spans="1:65" s="2" customFormat="1" ht="44.25" customHeight="1">
      <c r="A130" s="31"/>
      <c r="B130" s="32"/>
      <c r="C130" s="180" t="s">
        <v>120</v>
      </c>
      <c r="D130" s="180" t="s">
        <v>116</v>
      </c>
      <c r="E130" s="181" t="s">
        <v>131</v>
      </c>
      <c r="F130" s="182" t="s">
        <v>132</v>
      </c>
      <c r="G130" s="183" t="s">
        <v>119</v>
      </c>
      <c r="H130" s="184">
        <v>76</v>
      </c>
      <c r="I130" s="185"/>
      <c r="J130" s="186">
        <f t="shared" si="0"/>
        <v>0</v>
      </c>
      <c r="K130" s="187"/>
      <c r="L130" s="36"/>
      <c r="M130" s="188" t="s">
        <v>1</v>
      </c>
      <c r="N130" s="189" t="s">
        <v>37</v>
      </c>
      <c r="O130" s="68"/>
      <c r="P130" s="190">
        <f t="shared" si="1"/>
        <v>0</v>
      </c>
      <c r="Q130" s="190">
        <v>2.2579999999999999E-2</v>
      </c>
      <c r="R130" s="190">
        <f t="shared" si="2"/>
        <v>1.71608</v>
      </c>
      <c r="S130" s="190">
        <v>0</v>
      </c>
      <c r="T130" s="19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2" t="s">
        <v>120</v>
      </c>
      <c r="AT130" s="192" t="s">
        <v>116</v>
      </c>
      <c r="AU130" s="192" t="s">
        <v>82</v>
      </c>
      <c r="AY130" s="14" t="s">
        <v>114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4" t="s">
        <v>80</v>
      </c>
      <c r="BK130" s="193">
        <f t="shared" si="9"/>
        <v>0</v>
      </c>
      <c r="BL130" s="14" t="s">
        <v>120</v>
      </c>
      <c r="BM130" s="192" t="s">
        <v>133</v>
      </c>
    </row>
    <row r="131" spans="1:65" s="2" customFormat="1" ht="33" customHeight="1">
      <c r="A131" s="31"/>
      <c r="B131" s="32"/>
      <c r="C131" s="180" t="s">
        <v>134</v>
      </c>
      <c r="D131" s="180" t="s">
        <v>116</v>
      </c>
      <c r="E131" s="181" t="s">
        <v>135</v>
      </c>
      <c r="F131" s="182" t="s">
        <v>136</v>
      </c>
      <c r="G131" s="183" t="s">
        <v>129</v>
      </c>
      <c r="H131" s="184">
        <v>35.200000000000003</v>
      </c>
      <c r="I131" s="185"/>
      <c r="J131" s="186">
        <f t="shared" si="0"/>
        <v>0</v>
      </c>
      <c r="K131" s="187"/>
      <c r="L131" s="36"/>
      <c r="M131" s="188" t="s">
        <v>1</v>
      </c>
      <c r="N131" s="189" t="s">
        <v>37</v>
      </c>
      <c r="O131" s="68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2" t="s">
        <v>120</v>
      </c>
      <c r="AT131" s="192" t="s">
        <v>116</v>
      </c>
      <c r="AU131" s="192" t="s">
        <v>82</v>
      </c>
      <c r="AY131" s="14" t="s">
        <v>114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4" t="s">
        <v>80</v>
      </c>
      <c r="BK131" s="193">
        <f t="shared" si="9"/>
        <v>0</v>
      </c>
      <c r="BL131" s="14" t="s">
        <v>120</v>
      </c>
      <c r="BM131" s="192" t="s">
        <v>137</v>
      </c>
    </row>
    <row r="132" spans="1:65" s="2" customFormat="1" ht="37.9" customHeight="1">
      <c r="A132" s="31"/>
      <c r="B132" s="32"/>
      <c r="C132" s="180" t="s">
        <v>138</v>
      </c>
      <c r="D132" s="180" t="s">
        <v>116</v>
      </c>
      <c r="E132" s="181" t="s">
        <v>139</v>
      </c>
      <c r="F132" s="182" t="s">
        <v>140</v>
      </c>
      <c r="G132" s="183" t="s">
        <v>129</v>
      </c>
      <c r="H132" s="184">
        <v>35.200000000000003</v>
      </c>
      <c r="I132" s="185"/>
      <c r="J132" s="186">
        <f t="shared" si="0"/>
        <v>0</v>
      </c>
      <c r="K132" s="187"/>
      <c r="L132" s="36"/>
      <c r="M132" s="188" t="s">
        <v>1</v>
      </c>
      <c r="N132" s="189" t="s">
        <v>37</v>
      </c>
      <c r="O132" s="68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2" t="s">
        <v>120</v>
      </c>
      <c r="AT132" s="192" t="s">
        <v>116</v>
      </c>
      <c r="AU132" s="192" t="s">
        <v>82</v>
      </c>
      <c r="AY132" s="14" t="s">
        <v>114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4" t="s">
        <v>80</v>
      </c>
      <c r="BK132" s="193">
        <f t="shared" si="9"/>
        <v>0</v>
      </c>
      <c r="BL132" s="14" t="s">
        <v>120</v>
      </c>
      <c r="BM132" s="192" t="s">
        <v>141</v>
      </c>
    </row>
    <row r="133" spans="1:65" s="2" customFormat="1" ht="37.9" customHeight="1">
      <c r="A133" s="31"/>
      <c r="B133" s="32"/>
      <c r="C133" s="180" t="s">
        <v>142</v>
      </c>
      <c r="D133" s="180" t="s">
        <v>116</v>
      </c>
      <c r="E133" s="181" t="s">
        <v>143</v>
      </c>
      <c r="F133" s="182" t="s">
        <v>144</v>
      </c>
      <c r="G133" s="183" t="s">
        <v>129</v>
      </c>
      <c r="H133" s="184">
        <v>70.400000000000006</v>
      </c>
      <c r="I133" s="185"/>
      <c r="J133" s="186">
        <f t="shared" si="0"/>
        <v>0</v>
      </c>
      <c r="K133" s="187"/>
      <c r="L133" s="36"/>
      <c r="M133" s="188" t="s">
        <v>1</v>
      </c>
      <c r="N133" s="189" t="s">
        <v>37</v>
      </c>
      <c r="O133" s="68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2" t="s">
        <v>120</v>
      </c>
      <c r="AT133" s="192" t="s">
        <v>116</v>
      </c>
      <c r="AU133" s="192" t="s">
        <v>82</v>
      </c>
      <c r="AY133" s="14" t="s">
        <v>114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4" t="s">
        <v>80</v>
      </c>
      <c r="BK133" s="193">
        <f t="shared" si="9"/>
        <v>0</v>
      </c>
      <c r="BL133" s="14" t="s">
        <v>120</v>
      </c>
      <c r="BM133" s="192" t="s">
        <v>145</v>
      </c>
    </row>
    <row r="134" spans="1:65" s="2" customFormat="1" ht="24.2" customHeight="1">
      <c r="A134" s="31"/>
      <c r="B134" s="32"/>
      <c r="C134" s="180" t="s">
        <v>146</v>
      </c>
      <c r="D134" s="180" t="s">
        <v>116</v>
      </c>
      <c r="E134" s="181" t="s">
        <v>147</v>
      </c>
      <c r="F134" s="182" t="s">
        <v>148</v>
      </c>
      <c r="G134" s="183" t="s">
        <v>129</v>
      </c>
      <c r="H134" s="184">
        <v>35.200000000000003</v>
      </c>
      <c r="I134" s="185"/>
      <c r="J134" s="186">
        <f t="shared" si="0"/>
        <v>0</v>
      </c>
      <c r="K134" s="187"/>
      <c r="L134" s="36"/>
      <c r="M134" s="188" t="s">
        <v>1</v>
      </c>
      <c r="N134" s="189" t="s">
        <v>37</v>
      </c>
      <c r="O134" s="68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2" t="s">
        <v>120</v>
      </c>
      <c r="AT134" s="192" t="s">
        <v>116</v>
      </c>
      <c r="AU134" s="192" t="s">
        <v>82</v>
      </c>
      <c r="AY134" s="14" t="s">
        <v>114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4" t="s">
        <v>80</v>
      </c>
      <c r="BK134" s="193">
        <f t="shared" si="9"/>
        <v>0</v>
      </c>
      <c r="BL134" s="14" t="s">
        <v>120</v>
      </c>
      <c r="BM134" s="192" t="s">
        <v>149</v>
      </c>
    </row>
    <row r="135" spans="1:65" s="2" customFormat="1" ht="33" customHeight="1">
      <c r="A135" s="31"/>
      <c r="B135" s="32"/>
      <c r="C135" s="180" t="s">
        <v>150</v>
      </c>
      <c r="D135" s="180" t="s">
        <v>116</v>
      </c>
      <c r="E135" s="181" t="s">
        <v>151</v>
      </c>
      <c r="F135" s="182" t="s">
        <v>152</v>
      </c>
      <c r="G135" s="183" t="s">
        <v>153</v>
      </c>
      <c r="H135" s="184">
        <v>63.36</v>
      </c>
      <c r="I135" s="185"/>
      <c r="J135" s="186">
        <f t="shared" si="0"/>
        <v>0</v>
      </c>
      <c r="K135" s="187"/>
      <c r="L135" s="36"/>
      <c r="M135" s="188" t="s">
        <v>1</v>
      </c>
      <c r="N135" s="189" t="s">
        <v>37</v>
      </c>
      <c r="O135" s="68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120</v>
      </c>
      <c r="AT135" s="192" t="s">
        <v>116</v>
      </c>
      <c r="AU135" s="192" t="s">
        <v>82</v>
      </c>
      <c r="AY135" s="14" t="s">
        <v>114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4" t="s">
        <v>80</v>
      </c>
      <c r="BK135" s="193">
        <f t="shared" si="9"/>
        <v>0</v>
      </c>
      <c r="BL135" s="14" t="s">
        <v>120</v>
      </c>
      <c r="BM135" s="192" t="s">
        <v>154</v>
      </c>
    </row>
    <row r="136" spans="1:65" s="2" customFormat="1" ht="16.5" customHeight="1">
      <c r="A136" s="31"/>
      <c r="B136" s="32"/>
      <c r="C136" s="180" t="s">
        <v>155</v>
      </c>
      <c r="D136" s="180" t="s">
        <v>116</v>
      </c>
      <c r="E136" s="181" t="s">
        <v>156</v>
      </c>
      <c r="F136" s="182" t="s">
        <v>157</v>
      </c>
      <c r="G136" s="183" t="s">
        <v>129</v>
      </c>
      <c r="H136" s="184">
        <v>35.200000000000003</v>
      </c>
      <c r="I136" s="185"/>
      <c r="J136" s="186">
        <f t="shared" si="0"/>
        <v>0</v>
      </c>
      <c r="K136" s="187"/>
      <c r="L136" s="36"/>
      <c r="M136" s="188" t="s">
        <v>1</v>
      </c>
      <c r="N136" s="189" t="s">
        <v>37</v>
      </c>
      <c r="O136" s="68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2" t="s">
        <v>120</v>
      </c>
      <c r="AT136" s="192" t="s">
        <v>116</v>
      </c>
      <c r="AU136" s="192" t="s">
        <v>82</v>
      </c>
      <c r="AY136" s="14" t="s">
        <v>114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4" t="s">
        <v>80</v>
      </c>
      <c r="BK136" s="193">
        <f t="shared" si="9"/>
        <v>0</v>
      </c>
      <c r="BL136" s="14" t="s">
        <v>120</v>
      </c>
      <c r="BM136" s="192" t="s">
        <v>158</v>
      </c>
    </row>
    <row r="137" spans="1:65" s="2" customFormat="1" ht="33" customHeight="1">
      <c r="A137" s="31"/>
      <c r="B137" s="32"/>
      <c r="C137" s="180" t="s">
        <v>159</v>
      </c>
      <c r="D137" s="180" t="s">
        <v>116</v>
      </c>
      <c r="E137" s="181" t="s">
        <v>160</v>
      </c>
      <c r="F137" s="182" t="s">
        <v>161</v>
      </c>
      <c r="G137" s="183" t="s">
        <v>129</v>
      </c>
      <c r="H137" s="184">
        <v>35.200000000000003</v>
      </c>
      <c r="I137" s="185"/>
      <c r="J137" s="186">
        <f t="shared" si="0"/>
        <v>0</v>
      </c>
      <c r="K137" s="187"/>
      <c r="L137" s="36"/>
      <c r="M137" s="188" t="s">
        <v>1</v>
      </c>
      <c r="N137" s="189" t="s">
        <v>37</v>
      </c>
      <c r="O137" s="68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2" t="s">
        <v>120</v>
      </c>
      <c r="AT137" s="192" t="s">
        <v>116</v>
      </c>
      <c r="AU137" s="192" t="s">
        <v>82</v>
      </c>
      <c r="AY137" s="14" t="s">
        <v>114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4" t="s">
        <v>80</v>
      </c>
      <c r="BK137" s="193">
        <f t="shared" si="9"/>
        <v>0</v>
      </c>
      <c r="BL137" s="14" t="s">
        <v>120</v>
      </c>
      <c r="BM137" s="192" t="s">
        <v>162</v>
      </c>
    </row>
    <row r="138" spans="1:65" s="2" customFormat="1" ht="24.2" customHeight="1">
      <c r="A138" s="31"/>
      <c r="B138" s="32"/>
      <c r="C138" s="180" t="s">
        <v>8</v>
      </c>
      <c r="D138" s="180" t="s">
        <v>116</v>
      </c>
      <c r="E138" s="181" t="s">
        <v>163</v>
      </c>
      <c r="F138" s="182" t="s">
        <v>164</v>
      </c>
      <c r="G138" s="183" t="s">
        <v>119</v>
      </c>
      <c r="H138" s="184">
        <v>8.75</v>
      </c>
      <c r="I138" s="185"/>
      <c r="J138" s="186">
        <f t="shared" si="0"/>
        <v>0</v>
      </c>
      <c r="K138" s="187"/>
      <c r="L138" s="36"/>
      <c r="M138" s="188" t="s">
        <v>1</v>
      </c>
      <c r="N138" s="189" t="s">
        <v>37</v>
      </c>
      <c r="O138" s="68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120</v>
      </c>
      <c r="AT138" s="192" t="s">
        <v>116</v>
      </c>
      <c r="AU138" s="192" t="s">
        <v>82</v>
      </c>
      <c r="AY138" s="14" t="s">
        <v>114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4" t="s">
        <v>80</v>
      </c>
      <c r="BK138" s="193">
        <f t="shared" si="9"/>
        <v>0</v>
      </c>
      <c r="BL138" s="14" t="s">
        <v>120</v>
      </c>
      <c r="BM138" s="192" t="s">
        <v>165</v>
      </c>
    </row>
    <row r="139" spans="1:65" s="12" customFormat="1" ht="22.9" customHeight="1">
      <c r="B139" s="164"/>
      <c r="C139" s="165"/>
      <c r="D139" s="166" t="s">
        <v>71</v>
      </c>
      <c r="E139" s="178" t="s">
        <v>134</v>
      </c>
      <c r="F139" s="178" t="s">
        <v>166</v>
      </c>
      <c r="G139" s="165"/>
      <c r="H139" s="165"/>
      <c r="I139" s="168"/>
      <c r="J139" s="179">
        <f>BK139</f>
        <v>0</v>
      </c>
      <c r="K139" s="165"/>
      <c r="L139" s="170"/>
      <c r="M139" s="171"/>
      <c r="N139" s="172"/>
      <c r="O139" s="172"/>
      <c r="P139" s="173">
        <f>SUM(P140:P143)</f>
        <v>0</v>
      </c>
      <c r="Q139" s="172"/>
      <c r="R139" s="173">
        <f>SUM(R140:R143)</f>
        <v>9.558171999999999</v>
      </c>
      <c r="S139" s="172"/>
      <c r="T139" s="174">
        <f>SUM(T140:T143)</f>
        <v>0</v>
      </c>
      <c r="AR139" s="175" t="s">
        <v>80</v>
      </c>
      <c r="AT139" s="176" t="s">
        <v>71</v>
      </c>
      <c r="AU139" s="176" t="s">
        <v>80</v>
      </c>
      <c r="AY139" s="175" t="s">
        <v>114</v>
      </c>
      <c r="BK139" s="177">
        <f>SUM(BK140:BK143)</f>
        <v>0</v>
      </c>
    </row>
    <row r="140" spans="1:65" s="2" customFormat="1" ht="37.9" customHeight="1">
      <c r="A140" s="31"/>
      <c r="B140" s="32"/>
      <c r="C140" s="180" t="s">
        <v>167</v>
      </c>
      <c r="D140" s="180" t="s">
        <v>116</v>
      </c>
      <c r="E140" s="181" t="s">
        <v>168</v>
      </c>
      <c r="F140" s="182" t="s">
        <v>169</v>
      </c>
      <c r="G140" s="183" t="s">
        <v>119</v>
      </c>
      <c r="H140" s="184">
        <v>6.5</v>
      </c>
      <c r="I140" s="185"/>
      <c r="J140" s="186">
        <f>ROUND(I140*H140,2)</f>
        <v>0</v>
      </c>
      <c r="K140" s="187"/>
      <c r="L140" s="36"/>
      <c r="M140" s="188" t="s">
        <v>1</v>
      </c>
      <c r="N140" s="189" t="s">
        <v>37</v>
      </c>
      <c r="O140" s="68"/>
      <c r="P140" s="190">
        <f>O140*H140</f>
        <v>0</v>
      </c>
      <c r="Q140" s="190">
        <v>0.26375999999999999</v>
      </c>
      <c r="R140" s="190">
        <f>Q140*H140</f>
        <v>1.71444</v>
      </c>
      <c r="S140" s="190">
        <v>0</v>
      </c>
      <c r="T140" s="19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120</v>
      </c>
      <c r="AT140" s="192" t="s">
        <v>116</v>
      </c>
      <c r="AU140" s="192" t="s">
        <v>82</v>
      </c>
      <c r="AY140" s="14" t="s">
        <v>114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4" t="s">
        <v>80</v>
      </c>
      <c r="BK140" s="193">
        <f>ROUND(I140*H140,2)</f>
        <v>0</v>
      </c>
      <c r="BL140" s="14" t="s">
        <v>120</v>
      </c>
      <c r="BM140" s="192" t="s">
        <v>170</v>
      </c>
    </row>
    <row r="141" spans="1:65" s="2" customFormat="1" ht="37.9" customHeight="1">
      <c r="A141" s="31"/>
      <c r="B141" s="32"/>
      <c r="C141" s="180" t="s">
        <v>171</v>
      </c>
      <c r="D141" s="180" t="s">
        <v>116</v>
      </c>
      <c r="E141" s="181" t="s">
        <v>172</v>
      </c>
      <c r="F141" s="182" t="s">
        <v>173</v>
      </c>
      <c r="G141" s="183" t="s">
        <v>119</v>
      </c>
      <c r="H141" s="184">
        <v>12.32</v>
      </c>
      <c r="I141" s="185"/>
      <c r="J141" s="186">
        <f>ROUND(I141*H141,2)</f>
        <v>0</v>
      </c>
      <c r="K141" s="187"/>
      <c r="L141" s="36"/>
      <c r="M141" s="188" t="s">
        <v>1</v>
      </c>
      <c r="N141" s="189" t="s">
        <v>37</v>
      </c>
      <c r="O141" s="68"/>
      <c r="P141" s="190">
        <f>O141*H141</f>
        <v>0</v>
      </c>
      <c r="Q141" s="190">
        <v>0.49985000000000002</v>
      </c>
      <c r="R141" s="190">
        <f>Q141*H141</f>
        <v>6.1581520000000003</v>
      </c>
      <c r="S141" s="190">
        <v>0</v>
      </c>
      <c r="T141" s="191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2" t="s">
        <v>120</v>
      </c>
      <c r="AT141" s="192" t="s">
        <v>116</v>
      </c>
      <c r="AU141" s="192" t="s">
        <v>82</v>
      </c>
      <c r="AY141" s="14" t="s">
        <v>114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4" t="s">
        <v>80</v>
      </c>
      <c r="BK141" s="193">
        <f>ROUND(I141*H141,2)</f>
        <v>0</v>
      </c>
      <c r="BL141" s="14" t="s">
        <v>120</v>
      </c>
      <c r="BM141" s="192" t="s">
        <v>174</v>
      </c>
    </row>
    <row r="142" spans="1:65" s="2" customFormat="1" ht="33" customHeight="1">
      <c r="A142" s="31"/>
      <c r="B142" s="32"/>
      <c r="C142" s="180" t="s">
        <v>175</v>
      </c>
      <c r="D142" s="180" t="s">
        <v>116</v>
      </c>
      <c r="E142" s="181" t="s">
        <v>176</v>
      </c>
      <c r="F142" s="182" t="s">
        <v>177</v>
      </c>
      <c r="G142" s="183" t="s">
        <v>119</v>
      </c>
      <c r="H142" s="184">
        <v>6.5</v>
      </c>
      <c r="I142" s="185"/>
      <c r="J142" s="186">
        <f>ROUND(I142*H142,2)</f>
        <v>0</v>
      </c>
      <c r="K142" s="187"/>
      <c r="L142" s="36"/>
      <c r="M142" s="188" t="s">
        <v>1</v>
      </c>
      <c r="N142" s="189" t="s">
        <v>37</v>
      </c>
      <c r="O142" s="68"/>
      <c r="P142" s="190">
        <f>O142*H142</f>
        <v>0</v>
      </c>
      <c r="Q142" s="190">
        <v>0.12966</v>
      </c>
      <c r="R142" s="190">
        <f>Q142*H142</f>
        <v>0.84278999999999993</v>
      </c>
      <c r="S142" s="190">
        <v>0</v>
      </c>
      <c r="T142" s="19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120</v>
      </c>
      <c r="AT142" s="192" t="s">
        <v>116</v>
      </c>
      <c r="AU142" s="192" t="s">
        <v>82</v>
      </c>
      <c r="AY142" s="14" t="s">
        <v>114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4" t="s">
        <v>80</v>
      </c>
      <c r="BK142" s="193">
        <f>ROUND(I142*H142,2)</f>
        <v>0</v>
      </c>
      <c r="BL142" s="14" t="s">
        <v>120</v>
      </c>
      <c r="BM142" s="192" t="s">
        <v>178</v>
      </c>
    </row>
    <row r="143" spans="1:65" s="2" customFormat="1" ht="24.2" customHeight="1">
      <c r="A143" s="31"/>
      <c r="B143" s="32"/>
      <c r="C143" s="180" t="s">
        <v>179</v>
      </c>
      <c r="D143" s="180" t="s">
        <v>116</v>
      </c>
      <c r="E143" s="181" t="s">
        <v>180</v>
      </c>
      <c r="F143" s="182" t="s">
        <v>181</v>
      </c>
      <c r="G143" s="183" t="s">
        <v>119</v>
      </c>
      <c r="H143" s="184">
        <v>6.5</v>
      </c>
      <c r="I143" s="185"/>
      <c r="J143" s="186">
        <f>ROUND(I143*H143,2)</f>
        <v>0</v>
      </c>
      <c r="K143" s="187"/>
      <c r="L143" s="36"/>
      <c r="M143" s="188" t="s">
        <v>1</v>
      </c>
      <c r="N143" s="189" t="s">
        <v>37</v>
      </c>
      <c r="O143" s="68"/>
      <c r="P143" s="190">
        <f>O143*H143</f>
        <v>0</v>
      </c>
      <c r="Q143" s="190">
        <v>0.12966</v>
      </c>
      <c r="R143" s="190">
        <f>Q143*H143</f>
        <v>0.84278999999999993</v>
      </c>
      <c r="S143" s="190">
        <v>0</v>
      </c>
      <c r="T143" s="19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2" t="s">
        <v>120</v>
      </c>
      <c r="AT143" s="192" t="s">
        <v>116</v>
      </c>
      <c r="AU143" s="192" t="s">
        <v>82</v>
      </c>
      <c r="AY143" s="14" t="s">
        <v>114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4" t="s">
        <v>80</v>
      </c>
      <c r="BK143" s="193">
        <f>ROUND(I143*H143,2)</f>
        <v>0</v>
      </c>
      <c r="BL143" s="14" t="s">
        <v>120</v>
      </c>
      <c r="BM143" s="192" t="s">
        <v>182</v>
      </c>
    </row>
    <row r="144" spans="1:65" s="12" customFormat="1" ht="22.9" customHeight="1">
      <c r="B144" s="164"/>
      <c r="C144" s="165"/>
      <c r="D144" s="166" t="s">
        <v>71</v>
      </c>
      <c r="E144" s="178" t="s">
        <v>146</v>
      </c>
      <c r="F144" s="178" t="s">
        <v>183</v>
      </c>
      <c r="G144" s="165"/>
      <c r="H144" s="165"/>
      <c r="I144" s="168"/>
      <c r="J144" s="179">
        <f>BK144</f>
        <v>0</v>
      </c>
      <c r="K144" s="165"/>
      <c r="L144" s="170"/>
      <c r="M144" s="171"/>
      <c r="N144" s="172"/>
      <c r="O144" s="172"/>
      <c r="P144" s="173">
        <f>SUM(P145:P151)</f>
        <v>0</v>
      </c>
      <c r="Q144" s="172"/>
      <c r="R144" s="173">
        <f>SUM(R145:R151)</f>
        <v>1.2104499999999998</v>
      </c>
      <c r="S144" s="172"/>
      <c r="T144" s="174">
        <f>SUM(T145:T151)</f>
        <v>0.3</v>
      </c>
      <c r="AR144" s="175" t="s">
        <v>80</v>
      </c>
      <c r="AT144" s="176" t="s">
        <v>71</v>
      </c>
      <c r="AU144" s="176" t="s">
        <v>80</v>
      </c>
      <c r="AY144" s="175" t="s">
        <v>114</v>
      </c>
      <c r="BK144" s="177">
        <f>SUM(BK145:BK151)</f>
        <v>0</v>
      </c>
    </row>
    <row r="145" spans="1:65" s="2" customFormat="1" ht="37.9" customHeight="1">
      <c r="A145" s="31"/>
      <c r="B145" s="32"/>
      <c r="C145" s="180" t="s">
        <v>184</v>
      </c>
      <c r="D145" s="180" t="s">
        <v>116</v>
      </c>
      <c r="E145" s="181" t="s">
        <v>185</v>
      </c>
      <c r="F145" s="182" t="s">
        <v>186</v>
      </c>
      <c r="G145" s="183" t="s">
        <v>124</v>
      </c>
      <c r="H145" s="184">
        <v>9</v>
      </c>
      <c r="I145" s="185"/>
      <c r="J145" s="186">
        <f t="shared" ref="J145:J151" si="10">ROUND(I145*H145,2)</f>
        <v>0</v>
      </c>
      <c r="K145" s="187"/>
      <c r="L145" s="36"/>
      <c r="M145" s="188" t="s">
        <v>1</v>
      </c>
      <c r="N145" s="189" t="s">
        <v>37</v>
      </c>
      <c r="O145" s="68"/>
      <c r="P145" s="190">
        <f t="shared" ref="P145:P151" si="11">O145*H145</f>
        <v>0</v>
      </c>
      <c r="Q145" s="190">
        <v>3.0000000000000001E-5</v>
      </c>
      <c r="R145" s="190">
        <f t="shared" ref="R145:R151" si="12">Q145*H145</f>
        <v>2.7E-4</v>
      </c>
      <c r="S145" s="190">
        <v>0</v>
      </c>
      <c r="T145" s="191">
        <f t="shared" ref="T145:T151" si="13"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2" t="s">
        <v>120</v>
      </c>
      <c r="AT145" s="192" t="s">
        <v>116</v>
      </c>
      <c r="AU145" s="192" t="s">
        <v>82</v>
      </c>
      <c r="AY145" s="14" t="s">
        <v>114</v>
      </c>
      <c r="BE145" s="193">
        <f t="shared" ref="BE145:BE151" si="14">IF(N145="základní",J145,0)</f>
        <v>0</v>
      </c>
      <c r="BF145" s="193">
        <f t="shared" ref="BF145:BF151" si="15">IF(N145="snížená",J145,0)</f>
        <v>0</v>
      </c>
      <c r="BG145" s="193">
        <f t="shared" ref="BG145:BG151" si="16">IF(N145="zákl. přenesená",J145,0)</f>
        <v>0</v>
      </c>
      <c r="BH145" s="193">
        <f t="shared" ref="BH145:BH151" si="17">IF(N145="sníž. přenesená",J145,0)</f>
        <v>0</v>
      </c>
      <c r="BI145" s="193">
        <f t="shared" ref="BI145:BI151" si="18">IF(N145="nulová",J145,0)</f>
        <v>0</v>
      </c>
      <c r="BJ145" s="14" t="s">
        <v>80</v>
      </c>
      <c r="BK145" s="193">
        <f t="shared" ref="BK145:BK151" si="19">ROUND(I145*H145,2)</f>
        <v>0</v>
      </c>
      <c r="BL145" s="14" t="s">
        <v>120</v>
      </c>
      <c r="BM145" s="192" t="s">
        <v>187</v>
      </c>
    </row>
    <row r="146" spans="1:65" s="2" customFormat="1" ht="24.2" customHeight="1">
      <c r="A146" s="31"/>
      <c r="B146" s="32"/>
      <c r="C146" s="194" t="s">
        <v>188</v>
      </c>
      <c r="D146" s="194" t="s">
        <v>189</v>
      </c>
      <c r="E146" s="195" t="s">
        <v>190</v>
      </c>
      <c r="F146" s="196" t="s">
        <v>191</v>
      </c>
      <c r="G146" s="197" t="s">
        <v>124</v>
      </c>
      <c r="H146" s="198">
        <v>9.1349999999999998</v>
      </c>
      <c r="I146" s="199"/>
      <c r="J146" s="200">
        <f t="shared" si="10"/>
        <v>0</v>
      </c>
      <c r="K146" s="201"/>
      <c r="L146" s="202"/>
      <c r="M146" s="203" t="s">
        <v>1</v>
      </c>
      <c r="N146" s="204" t="s">
        <v>37</v>
      </c>
      <c r="O146" s="68"/>
      <c r="P146" s="190">
        <f t="shared" si="11"/>
        <v>0</v>
      </c>
      <c r="Q146" s="190">
        <v>2.4E-2</v>
      </c>
      <c r="R146" s="190">
        <f t="shared" si="12"/>
        <v>0.21923999999999999</v>
      </c>
      <c r="S146" s="190">
        <v>0</v>
      </c>
      <c r="T146" s="191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146</v>
      </c>
      <c r="AT146" s="192" t="s">
        <v>189</v>
      </c>
      <c r="AU146" s="192" t="s">
        <v>82</v>
      </c>
      <c r="AY146" s="14" t="s">
        <v>114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4" t="s">
        <v>80</v>
      </c>
      <c r="BK146" s="193">
        <f t="shared" si="19"/>
        <v>0</v>
      </c>
      <c r="BL146" s="14" t="s">
        <v>120</v>
      </c>
      <c r="BM146" s="192" t="s">
        <v>192</v>
      </c>
    </row>
    <row r="147" spans="1:65" s="2" customFormat="1" ht="24.2" customHeight="1">
      <c r="A147" s="31"/>
      <c r="B147" s="32"/>
      <c r="C147" s="180" t="s">
        <v>193</v>
      </c>
      <c r="D147" s="180" t="s">
        <v>116</v>
      </c>
      <c r="E147" s="181" t="s">
        <v>194</v>
      </c>
      <c r="F147" s="182" t="s">
        <v>195</v>
      </c>
      <c r="G147" s="183" t="s">
        <v>196</v>
      </c>
      <c r="H147" s="184">
        <v>4</v>
      </c>
      <c r="I147" s="185"/>
      <c r="J147" s="186">
        <f t="shared" si="10"/>
        <v>0</v>
      </c>
      <c r="K147" s="187"/>
      <c r="L147" s="36"/>
      <c r="M147" s="188" t="s">
        <v>1</v>
      </c>
      <c r="N147" s="189" t="s">
        <v>37</v>
      </c>
      <c r="O147" s="68"/>
      <c r="P147" s="190">
        <f t="shared" si="11"/>
        <v>0</v>
      </c>
      <c r="Q147" s="190">
        <v>6.9999999999999994E-5</v>
      </c>
      <c r="R147" s="190">
        <f t="shared" si="12"/>
        <v>2.7999999999999998E-4</v>
      </c>
      <c r="S147" s="190">
        <v>0</v>
      </c>
      <c r="T147" s="191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2" t="s">
        <v>120</v>
      </c>
      <c r="AT147" s="192" t="s">
        <v>116</v>
      </c>
      <c r="AU147" s="192" t="s">
        <v>82</v>
      </c>
      <c r="AY147" s="14" t="s">
        <v>114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4" t="s">
        <v>80</v>
      </c>
      <c r="BK147" s="193">
        <f t="shared" si="19"/>
        <v>0</v>
      </c>
      <c r="BL147" s="14" t="s">
        <v>120</v>
      </c>
      <c r="BM147" s="192" t="s">
        <v>197</v>
      </c>
    </row>
    <row r="148" spans="1:65" s="2" customFormat="1" ht="16.5" customHeight="1">
      <c r="A148" s="31"/>
      <c r="B148" s="32"/>
      <c r="C148" s="194" t="s">
        <v>198</v>
      </c>
      <c r="D148" s="194" t="s">
        <v>189</v>
      </c>
      <c r="E148" s="195" t="s">
        <v>199</v>
      </c>
      <c r="F148" s="196" t="s">
        <v>200</v>
      </c>
      <c r="G148" s="197" t="s">
        <v>196</v>
      </c>
      <c r="H148" s="198">
        <v>4</v>
      </c>
      <c r="I148" s="199"/>
      <c r="J148" s="200">
        <f t="shared" si="10"/>
        <v>0</v>
      </c>
      <c r="K148" s="201"/>
      <c r="L148" s="202"/>
      <c r="M148" s="203" t="s">
        <v>1</v>
      </c>
      <c r="N148" s="204" t="s">
        <v>37</v>
      </c>
      <c r="O148" s="68"/>
      <c r="P148" s="190">
        <f t="shared" si="11"/>
        <v>0</v>
      </c>
      <c r="Q148" s="190">
        <v>0.01</v>
      </c>
      <c r="R148" s="190">
        <f t="shared" si="12"/>
        <v>0.04</v>
      </c>
      <c r="S148" s="190">
        <v>0</v>
      </c>
      <c r="T148" s="191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146</v>
      </c>
      <c r="AT148" s="192" t="s">
        <v>189</v>
      </c>
      <c r="AU148" s="192" t="s">
        <v>82</v>
      </c>
      <c r="AY148" s="14" t="s">
        <v>114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4" t="s">
        <v>80</v>
      </c>
      <c r="BK148" s="193">
        <f t="shared" si="19"/>
        <v>0</v>
      </c>
      <c r="BL148" s="14" t="s">
        <v>120</v>
      </c>
      <c r="BM148" s="192" t="s">
        <v>201</v>
      </c>
    </row>
    <row r="149" spans="1:65" s="2" customFormat="1" ht="21.75" customHeight="1">
      <c r="A149" s="31"/>
      <c r="B149" s="32"/>
      <c r="C149" s="180" t="s">
        <v>7</v>
      </c>
      <c r="D149" s="180" t="s">
        <v>116</v>
      </c>
      <c r="E149" s="181" t="s">
        <v>202</v>
      </c>
      <c r="F149" s="182" t="s">
        <v>203</v>
      </c>
      <c r="G149" s="183" t="s">
        <v>196</v>
      </c>
      <c r="H149" s="184">
        <v>1</v>
      </c>
      <c r="I149" s="185"/>
      <c r="J149" s="186">
        <f t="shared" si="10"/>
        <v>0</v>
      </c>
      <c r="K149" s="187"/>
      <c r="L149" s="36"/>
      <c r="M149" s="188" t="s">
        <v>1</v>
      </c>
      <c r="N149" s="189" t="s">
        <v>37</v>
      </c>
      <c r="O149" s="68"/>
      <c r="P149" s="190">
        <f t="shared" si="11"/>
        <v>0</v>
      </c>
      <c r="Q149" s="190">
        <v>0.2087</v>
      </c>
      <c r="R149" s="190">
        <f t="shared" si="12"/>
        <v>0.2087</v>
      </c>
      <c r="S149" s="190">
        <v>0</v>
      </c>
      <c r="T149" s="191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2" t="s">
        <v>120</v>
      </c>
      <c r="AT149" s="192" t="s">
        <v>116</v>
      </c>
      <c r="AU149" s="192" t="s">
        <v>82</v>
      </c>
      <c r="AY149" s="14" t="s">
        <v>114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4" t="s">
        <v>80</v>
      </c>
      <c r="BK149" s="193">
        <f t="shared" si="19"/>
        <v>0</v>
      </c>
      <c r="BL149" s="14" t="s">
        <v>120</v>
      </c>
      <c r="BM149" s="192" t="s">
        <v>204</v>
      </c>
    </row>
    <row r="150" spans="1:65" s="2" customFormat="1" ht="16.5" customHeight="1">
      <c r="A150" s="31"/>
      <c r="B150" s="32"/>
      <c r="C150" s="180" t="s">
        <v>205</v>
      </c>
      <c r="D150" s="180" t="s">
        <v>116</v>
      </c>
      <c r="E150" s="181" t="s">
        <v>206</v>
      </c>
      <c r="F150" s="182" t="s">
        <v>207</v>
      </c>
      <c r="G150" s="183" t="s">
        <v>196</v>
      </c>
      <c r="H150" s="184">
        <v>1</v>
      </c>
      <c r="I150" s="185"/>
      <c r="J150" s="186">
        <f t="shared" si="10"/>
        <v>0</v>
      </c>
      <c r="K150" s="187"/>
      <c r="L150" s="36"/>
      <c r="M150" s="188" t="s">
        <v>1</v>
      </c>
      <c r="N150" s="189" t="s">
        <v>37</v>
      </c>
      <c r="O150" s="68"/>
      <c r="P150" s="190">
        <f t="shared" si="11"/>
        <v>0</v>
      </c>
      <c r="Q150" s="190">
        <v>0.2087</v>
      </c>
      <c r="R150" s="190">
        <f t="shared" si="12"/>
        <v>0.2087</v>
      </c>
      <c r="S150" s="190">
        <v>0</v>
      </c>
      <c r="T150" s="191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120</v>
      </c>
      <c r="AT150" s="192" t="s">
        <v>116</v>
      </c>
      <c r="AU150" s="192" t="s">
        <v>82</v>
      </c>
      <c r="AY150" s="14" t="s">
        <v>114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4" t="s">
        <v>80</v>
      </c>
      <c r="BK150" s="193">
        <f t="shared" si="19"/>
        <v>0</v>
      </c>
      <c r="BL150" s="14" t="s">
        <v>120</v>
      </c>
      <c r="BM150" s="192" t="s">
        <v>208</v>
      </c>
    </row>
    <row r="151" spans="1:65" s="2" customFormat="1" ht="24.2" customHeight="1">
      <c r="A151" s="31"/>
      <c r="B151" s="32"/>
      <c r="C151" s="180" t="s">
        <v>209</v>
      </c>
      <c r="D151" s="180" t="s">
        <v>116</v>
      </c>
      <c r="E151" s="181" t="s">
        <v>210</v>
      </c>
      <c r="F151" s="182" t="s">
        <v>211</v>
      </c>
      <c r="G151" s="183" t="s">
        <v>196</v>
      </c>
      <c r="H151" s="184">
        <v>1</v>
      </c>
      <c r="I151" s="185"/>
      <c r="J151" s="186">
        <f t="shared" si="10"/>
        <v>0</v>
      </c>
      <c r="K151" s="187"/>
      <c r="L151" s="36"/>
      <c r="M151" s="188" t="s">
        <v>1</v>
      </c>
      <c r="N151" s="189" t="s">
        <v>37</v>
      </c>
      <c r="O151" s="68"/>
      <c r="P151" s="190">
        <f t="shared" si="11"/>
        <v>0</v>
      </c>
      <c r="Q151" s="190">
        <v>0.53325999999999996</v>
      </c>
      <c r="R151" s="190">
        <f t="shared" si="12"/>
        <v>0.53325999999999996</v>
      </c>
      <c r="S151" s="190">
        <v>0.3</v>
      </c>
      <c r="T151" s="191">
        <f t="shared" si="13"/>
        <v>0.3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2" t="s">
        <v>120</v>
      </c>
      <c r="AT151" s="192" t="s">
        <v>116</v>
      </c>
      <c r="AU151" s="192" t="s">
        <v>82</v>
      </c>
      <c r="AY151" s="14" t="s">
        <v>114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4" t="s">
        <v>80</v>
      </c>
      <c r="BK151" s="193">
        <f t="shared" si="19"/>
        <v>0</v>
      </c>
      <c r="BL151" s="14" t="s">
        <v>120</v>
      </c>
      <c r="BM151" s="192" t="s">
        <v>212</v>
      </c>
    </row>
    <row r="152" spans="1:65" s="12" customFormat="1" ht="22.9" customHeight="1">
      <c r="B152" s="164"/>
      <c r="C152" s="165"/>
      <c r="D152" s="166" t="s">
        <v>71</v>
      </c>
      <c r="E152" s="178" t="s">
        <v>150</v>
      </c>
      <c r="F152" s="178" t="s">
        <v>213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SUM(P153:P159)</f>
        <v>0</v>
      </c>
      <c r="Q152" s="172"/>
      <c r="R152" s="173">
        <f>SUM(R153:R159)</f>
        <v>1.3142894000000001</v>
      </c>
      <c r="S152" s="172"/>
      <c r="T152" s="174">
        <f>SUM(T153:T159)</f>
        <v>0</v>
      </c>
      <c r="AR152" s="175" t="s">
        <v>80</v>
      </c>
      <c r="AT152" s="176" t="s">
        <v>71</v>
      </c>
      <c r="AU152" s="176" t="s">
        <v>80</v>
      </c>
      <c r="AY152" s="175" t="s">
        <v>114</v>
      </c>
      <c r="BK152" s="177">
        <f>SUM(BK153:BK159)</f>
        <v>0</v>
      </c>
    </row>
    <row r="153" spans="1:65" s="2" customFormat="1" ht="24.2" customHeight="1">
      <c r="A153" s="31"/>
      <c r="B153" s="32"/>
      <c r="C153" s="180" t="s">
        <v>214</v>
      </c>
      <c r="D153" s="180" t="s">
        <v>116</v>
      </c>
      <c r="E153" s="181" t="s">
        <v>215</v>
      </c>
      <c r="F153" s="182" t="s">
        <v>216</v>
      </c>
      <c r="G153" s="183" t="s">
        <v>124</v>
      </c>
      <c r="H153" s="184">
        <v>3</v>
      </c>
      <c r="I153" s="185"/>
      <c r="J153" s="186">
        <f t="shared" ref="J153:J159" si="20">ROUND(I153*H153,2)</f>
        <v>0</v>
      </c>
      <c r="K153" s="187"/>
      <c r="L153" s="36"/>
      <c r="M153" s="188" t="s">
        <v>1</v>
      </c>
      <c r="N153" s="189" t="s">
        <v>37</v>
      </c>
      <c r="O153" s="68"/>
      <c r="P153" s="190">
        <f t="shared" ref="P153:P159" si="21">O153*H153</f>
        <v>0</v>
      </c>
      <c r="Q153" s="190">
        <v>2.0000000000000001E-4</v>
      </c>
      <c r="R153" s="190">
        <f t="shared" ref="R153:R159" si="22">Q153*H153</f>
        <v>6.0000000000000006E-4</v>
      </c>
      <c r="S153" s="190">
        <v>0</v>
      </c>
      <c r="T153" s="191">
        <f t="shared" ref="T153:T159" si="2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2" t="s">
        <v>120</v>
      </c>
      <c r="AT153" s="192" t="s">
        <v>116</v>
      </c>
      <c r="AU153" s="192" t="s">
        <v>82</v>
      </c>
      <c r="AY153" s="14" t="s">
        <v>114</v>
      </c>
      <c r="BE153" s="193">
        <f t="shared" ref="BE153:BE159" si="24">IF(N153="základní",J153,0)</f>
        <v>0</v>
      </c>
      <c r="BF153" s="193">
        <f t="shared" ref="BF153:BF159" si="25">IF(N153="snížená",J153,0)</f>
        <v>0</v>
      </c>
      <c r="BG153" s="193">
        <f t="shared" ref="BG153:BG159" si="26">IF(N153="zákl. přenesená",J153,0)</f>
        <v>0</v>
      </c>
      <c r="BH153" s="193">
        <f t="shared" ref="BH153:BH159" si="27">IF(N153="sníž. přenesená",J153,0)</f>
        <v>0</v>
      </c>
      <c r="BI153" s="193">
        <f t="shared" ref="BI153:BI159" si="28">IF(N153="nulová",J153,0)</f>
        <v>0</v>
      </c>
      <c r="BJ153" s="14" t="s">
        <v>80</v>
      </c>
      <c r="BK153" s="193">
        <f t="shared" ref="BK153:BK159" si="29">ROUND(I153*H153,2)</f>
        <v>0</v>
      </c>
      <c r="BL153" s="14" t="s">
        <v>120</v>
      </c>
      <c r="BM153" s="192" t="s">
        <v>217</v>
      </c>
    </row>
    <row r="154" spans="1:65" s="2" customFormat="1" ht="16.5" customHeight="1">
      <c r="A154" s="31"/>
      <c r="B154" s="32"/>
      <c r="C154" s="180" t="s">
        <v>218</v>
      </c>
      <c r="D154" s="180" t="s">
        <v>116</v>
      </c>
      <c r="E154" s="181" t="s">
        <v>219</v>
      </c>
      <c r="F154" s="182" t="s">
        <v>220</v>
      </c>
      <c r="G154" s="183" t="s">
        <v>124</v>
      </c>
      <c r="H154" s="184">
        <v>3</v>
      </c>
      <c r="I154" s="185"/>
      <c r="J154" s="186">
        <f t="shared" si="20"/>
        <v>0</v>
      </c>
      <c r="K154" s="187"/>
      <c r="L154" s="36"/>
      <c r="M154" s="188" t="s">
        <v>1</v>
      </c>
      <c r="N154" s="189" t="s">
        <v>37</v>
      </c>
      <c r="O154" s="68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120</v>
      </c>
      <c r="AT154" s="192" t="s">
        <v>116</v>
      </c>
      <c r="AU154" s="192" t="s">
        <v>82</v>
      </c>
      <c r="AY154" s="14" t="s">
        <v>114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4" t="s">
        <v>80</v>
      </c>
      <c r="BK154" s="193">
        <f t="shared" si="29"/>
        <v>0</v>
      </c>
      <c r="BL154" s="14" t="s">
        <v>120</v>
      </c>
      <c r="BM154" s="192" t="s">
        <v>221</v>
      </c>
    </row>
    <row r="155" spans="1:65" s="2" customFormat="1" ht="33" customHeight="1">
      <c r="A155" s="31"/>
      <c r="B155" s="32"/>
      <c r="C155" s="180" t="s">
        <v>222</v>
      </c>
      <c r="D155" s="180" t="s">
        <v>116</v>
      </c>
      <c r="E155" s="181" t="s">
        <v>223</v>
      </c>
      <c r="F155" s="182" t="s">
        <v>224</v>
      </c>
      <c r="G155" s="183" t="s">
        <v>124</v>
      </c>
      <c r="H155" s="184">
        <v>4</v>
      </c>
      <c r="I155" s="185"/>
      <c r="J155" s="186">
        <f t="shared" si="20"/>
        <v>0</v>
      </c>
      <c r="K155" s="187"/>
      <c r="L155" s="36"/>
      <c r="M155" s="188" t="s">
        <v>1</v>
      </c>
      <c r="N155" s="189" t="s">
        <v>37</v>
      </c>
      <c r="O155" s="68"/>
      <c r="P155" s="190">
        <f t="shared" si="21"/>
        <v>0</v>
      </c>
      <c r="Q155" s="190">
        <v>0.15540000000000001</v>
      </c>
      <c r="R155" s="190">
        <f t="shared" si="22"/>
        <v>0.62160000000000004</v>
      </c>
      <c r="S155" s="190">
        <v>0</v>
      </c>
      <c r="T155" s="191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2" t="s">
        <v>120</v>
      </c>
      <c r="AT155" s="192" t="s">
        <v>116</v>
      </c>
      <c r="AU155" s="192" t="s">
        <v>82</v>
      </c>
      <c r="AY155" s="14" t="s">
        <v>114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4" t="s">
        <v>80</v>
      </c>
      <c r="BK155" s="193">
        <f t="shared" si="29"/>
        <v>0</v>
      </c>
      <c r="BL155" s="14" t="s">
        <v>120</v>
      </c>
      <c r="BM155" s="192" t="s">
        <v>225</v>
      </c>
    </row>
    <row r="156" spans="1:65" s="2" customFormat="1" ht="16.5" customHeight="1">
      <c r="A156" s="31"/>
      <c r="B156" s="32"/>
      <c r="C156" s="194" t="s">
        <v>226</v>
      </c>
      <c r="D156" s="194" t="s">
        <v>189</v>
      </c>
      <c r="E156" s="195" t="s">
        <v>227</v>
      </c>
      <c r="F156" s="196" t="s">
        <v>228</v>
      </c>
      <c r="G156" s="197" t="s">
        <v>124</v>
      </c>
      <c r="H156" s="198">
        <v>4.08</v>
      </c>
      <c r="I156" s="199"/>
      <c r="J156" s="200">
        <f t="shared" si="20"/>
        <v>0</v>
      </c>
      <c r="K156" s="201"/>
      <c r="L156" s="202"/>
      <c r="M156" s="203" t="s">
        <v>1</v>
      </c>
      <c r="N156" s="204" t="s">
        <v>37</v>
      </c>
      <c r="O156" s="68"/>
      <c r="P156" s="190">
        <f t="shared" si="21"/>
        <v>0</v>
      </c>
      <c r="Q156" s="190">
        <v>0.08</v>
      </c>
      <c r="R156" s="190">
        <f t="shared" si="22"/>
        <v>0.32640000000000002</v>
      </c>
      <c r="S156" s="190">
        <v>0</v>
      </c>
      <c r="T156" s="191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2" t="s">
        <v>146</v>
      </c>
      <c r="AT156" s="192" t="s">
        <v>189</v>
      </c>
      <c r="AU156" s="192" t="s">
        <v>82</v>
      </c>
      <c r="AY156" s="14" t="s">
        <v>114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14" t="s">
        <v>80</v>
      </c>
      <c r="BK156" s="193">
        <f t="shared" si="29"/>
        <v>0</v>
      </c>
      <c r="BL156" s="14" t="s">
        <v>120</v>
      </c>
      <c r="BM156" s="192" t="s">
        <v>229</v>
      </c>
    </row>
    <row r="157" spans="1:65" s="2" customFormat="1" ht="24.2" customHeight="1">
      <c r="A157" s="31"/>
      <c r="B157" s="32"/>
      <c r="C157" s="180" t="s">
        <v>230</v>
      </c>
      <c r="D157" s="180" t="s">
        <v>116</v>
      </c>
      <c r="E157" s="181" t="s">
        <v>231</v>
      </c>
      <c r="F157" s="182" t="s">
        <v>232</v>
      </c>
      <c r="G157" s="183" t="s">
        <v>129</v>
      </c>
      <c r="H157" s="184">
        <v>0.16</v>
      </c>
      <c r="I157" s="185"/>
      <c r="J157" s="186">
        <f t="shared" si="20"/>
        <v>0</v>
      </c>
      <c r="K157" s="187"/>
      <c r="L157" s="36"/>
      <c r="M157" s="188" t="s">
        <v>1</v>
      </c>
      <c r="N157" s="189" t="s">
        <v>37</v>
      </c>
      <c r="O157" s="68"/>
      <c r="P157" s="190">
        <f t="shared" si="21"/>
        <v>0</v>
      </c>
      <c r="Q157" s="190">
        <v>2.2563399999999998</v>
      </c>
      <c r="R157" s="190">
        <f t="shared" si="22"/>
        <v>0.36101439999999996</v>
      </c>
      <c r="S157" s="190">
        <v>0</v>
      </c>
      <c r="T157" s="191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2" t="s">
        <v>120</v>
      </c>
      <c r="AT157" s="192" t="s">
        <v>116</v>
      </c>
      <c r="AU157" s="192" t="s">
        <v>82</v>
      </c>
      <c r="AY157" s="14" t="s">
        <v>114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14" t="s">
        <v>80</v>
      </c>
      <c r="BK157" s="193">
        <f t="shared" si="29"/>
        <v>0</v>
      </c>
      <c r="BL157" s="14" t="s">
        <v>120</v>
      </c>
      <c r="BM157" s="192" t="s">
        <v>233</v>
      </c>
    </row>
    <row r="158" spans="1:65" s="2" customFormat="1" ht="24.2" customHeight="1">
      <c r="A158" s="31"/>
      <c r="B158" s="32"/>
      <c r="C158" s="180" t="s">
        <v>234</v>
      </c>
      <c r="D158" s="180" t="s">
        <v>116</v>
      </c>
      <c r="E158" s="181" t="s">
        <v>235</v>
      </c>
      <c r="F158" s="182" t="s">
        <v>236</v>
      </c>
      <c r="G158" s="183" t="s">
        <v>124</v>
      </c>
      <c r="H158" s="184">
        <v>8.5</v>
      </c>
      <c r="I158" s="185"/>
      <c r="J158" s="186">
        <f t="shared" si="20"/>
        <v>0</v>
      </c>
      <c r="K158" s="187"/>
      <c r="L158" s="36"/>
      <c r="M158" s="188" t="s">
        <v>1</v>
      </c>
      <c r="N158" s="189" t="s">
        <v>37</v>
      </c>
      <c r="O158" s="68"/>
      <c r="P158" s="190">
        <f t="shared" si="21"/>
        <v>0</v>
      </c>
      <c r="Q158" s="190">
        <v>5.5000000000000003E-4</v>
      </c>
      <c r="R158" s="190">
        <f t="shared" si="22"/>
        <v>4.6750000000000003E-3</v>
      </c>
      <c r="S158" s="190">
        <v>0</v>
      </c>
      <c r="T158" s="191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120</v>
      </c>
      <c r="AT158" s="192" t="s">
        <v>116</v>
      </c>
      <c r="AU158" s="192" t="s">
        <v>82</v>
      </c>
      <c r="AY158" s="14" t="s">
        <v>114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4" t="s">
        <v>80</v>
      </c>
      <c r="BK158" s="193">
        <f t="shared" si="29"/>
        <v>0</v>
      </c>
      <c r="BL158" s="14" t="s">
        <v>120</v>
      </c>
      <c r="BM158" s="192" t="s">
        <v>237</v>
      </c>
    </row>
    <row r="159" spans="1:65" s="2" customFormat="1" ht="16.5" customHeight="1">
      <c r="A159" s="31"/>
      <c r="B159" s="32"/>
      <c r="C159" s="180" t="s">
        <v>238</v>
      </c>
      <c r="D159" s="180" t="s">
        <v>116</v>
      </c>
      <c r="E159" s="181" t="s">
        <v>239</v>
      </c>
      <c r="F159" s="182" t="s">
        <v>240</v>
      </c>
      <c r="G159" s="183" t="s">
        <v>119</v>
      </c>
      <c r="H159" s="184">
        <v>12</v>
      </c>
      <c r="I159" s="185"/>
      <c r="J159" s="186">
        <f t="shared" si="20"/>
        <v>0</v>
      </c>
      <c r="K159" s="187"/>
      <c r="L159" s="36"/>
      <c r="M159" s="188" t="s">
        <v>1</v>
      </c>
      <c r="N159" s="189" t="s">
        <v>37</v>
      </c>
      <c r="O159" s="68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2" t="s">
        <v>120</v>
      </c>
      <c r="AT159" s="192" t="s">
        <v>116</v>
      </c>
      <c r="AU159" s="192" t="s">
        <v>82</v>
      </c>
      <c r="AY159" s="14" t="s">
        <v>114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4" t="s">
        <v>80</v>
      </c>
      <c r="BK159" s="193">
        <f t="shared" si="29"/>
        <v>0</v>
      </c>
      <c r="BL159" s="14" t="s">
        <v>120</v>
      </c>
      <c r="BM159" s="192" t="s">
        <v>241</v>
      </c>
    </row>
    <row r="160" spans="1:65" s="12" customFormat="1" ht="22.9" customHeight="1">
      <c r="B160" s="164"/>
      <c r="C160" s="165"/>
      <c r="D160" s="166" t="s">
        <v>71</v>
      </c>
      <c r="E160" s="178" t="s">
        <v>242</v>
      </c>
      <c r="F160" s="178" t="s">
        <v>243</v>
      </c>
      <c r="G160" s="165"/>
      <c r="H160" s="165"/>
      <c r="I160" s="168"/>
      <c r="J160" s="179">
        <f>BK160</f>
        <v>0</v>
      </c>
      <c r="K160" s="165"/>
      <c r="L160" s="170"/>
      <c r="M160" s="171"/>
      <c r="N160" s="172"/>
      <c r="O160" s="172"/>
      <c r="P160" s="173">
        <f>SUM(P161:P164)</f>
        <v>0</v>
      </c>
      <c r="Q160" s="172"/>
      <c r="R160" s="173">
        <f>SUM(R161:R164)</f>
        <v>0</v>
      </c>
      <c r="S160" s="172"/>
      <c r="T160" s="174">
        <f>SUM(T161:T164)</f>
        <v>0</v>
      </c>
      <c r="AR160" s="175" t="s">
        <v>80</v>
      </c>
      <c r="AT160" s="176" t="s">
        <v>71</v>
      </c>
      <c r="AU160" s="176" t="s">
        <v>80</v>
      </c>
      <c r="AY160" s="175" t="s">
        <v>114</v>
      </c>
      <c r="BK160" s="177">
        <f>SUM(BK161:BK164)</f>
        <v>0</v>
      </c>
    </row>
    <row r="161" spans="1:65" s="2" customFormat="1" ht="16.5" customHeight="1">
      <c r="A161" s="31"/>
      <c r="B161" s="32"/>
      <c r="C161" s="180" t="s">
        <v>244</v>
      </c>
      <c r="D161" s="180" t="s">
        <v>116</v>
      </c>
      <c r="E161" s="181" t="s">
        <v>245</v>
      </c>
      <c r="F161" s="182" t="s">
        <v>246</v>
      </c>
      <c r="G161" s="183" t="s">
        <v>153</v>
      </c>
      <c r="H161" s="184">
        <v>1.38</v>
      </c>
      <c r="I161" s="185"/>
      <c r="J161" s="186">
        <f>ROUND(I161*H161,2)</f>
        <v>0</v>
      </c>
      <c r="K161" s="187"/>
      <c r="L161" s="36"/>
      <c r="M161" s="188" t="s">
        <v>1</v>
      </c>
      <c r="N161" s="189" t="s">
        <v>37</v>
      </c>
      <c r="O161" s="68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2" t="s">
        <v>120</v>
      </c>
      <c r="AT161" s="192" t="s">
        <v>116</v>
      </c>
      <c r="AU161" s="192" t="s">
        <v>82</v>
      </c>
      <c r="AY161" s="14" t="s">
        <v>114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4" t="s">
        <v>80</v>
      </c>
      <c r="BK161" s="193">
        <f>ROUND(I161*H161,2)</f>
        <v>0</v>
      </c>
      <c r="BL161" s="14" t="s">
        <v>120</v>
      </c>
      <c r="BM161" s="192" t="s">
        <v>247</v>
      </c>
    </row>
    <row r="162" spans="1:65" s="2" customFormat="1" ht="24.2" customHeight="1">
      <c r="A162" s="31"/>
      <c r="B162" s="32"/>
      <c r="C162" s="180" t="s">
        <v>248</v>
      </c>
      <c r="D162" s="180" t="s">
        <v>116</v>
      </c>
      <c r="E162" s="181" t="s">
        <v>249</v>
      </c>
      <c r="F162" s="182" t="s">
        <v>250</v>
      </c>
      <c r="G162" s="183" t="s">
        <v>153</v>
      </c>
      <c r="H162" s="184">
        <v>15.18</v>
      </c>
      <c r="I162" s="185"/>
      <c r="J162" s="186">
        <f>ROUND(I162*H162,2)</f>
        <v>0</v>
      </c>
      <c r="K162" s="187"/>
      <c r="L162" s="36"/>
      <c r="M162" s="188" t="s">
        <v>1</v>
      </c>
      <c r="N162" s="189" t="s">
        <v>37</v>
      </c>
      <c r="O162" s="68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2" t="s">
        <v>120</v>
      </c>
      <c r="AT162" s="192" t="s">
        <v>116</v>
      </c>
      <c r="AU162" s="192" t="s">
        <v>82</v>
      </c>
      <c r="AY162" s="14" t="s">
        <v>114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4" t="s">
        <v>80</v>
      </c>
      <c r="BK162" s="193">
        <f>ROUND(I162*H162,2)</f>
        <v>0</v>
      </c>
      <c r="BL162" s="14" t="s">
        <v>120</v>
      </c>
      <c r="BM162" s="192" t="s">
        <v>251</v>
      </c>
    </row>
    <row r="163" spans="1:65" s="2" customFormat="1" ht="24.2" customHeight="1">
      <c r="A163" s="31"/>
      <c r="B163" s="32"/>
      <c r="C163" s="180" t="s">
        <v>252</v>
      </c>
      <c r="D163" s="180" t="s">
        <v>116</v>
      </c>
      <c r="E163" s="181" t="s">
        <v>253</v>
      </c>
      <c r="F163" s="182" t="s">
        <v>254</v>
      </c>
      <c r="G163" s="183" t="s">
        <v>153</v>
      </c>
      <c r="H163" s="184">
        <v>1.38</v>
      </c>
      <c r="I163" s="185"/>
      <c r="J163" s="186">
        <f>ROUND(I163*H163,2)</f>
        <v>0</v>
      </c>
      <c r="K163" s="187"/>
      <c r="L163" s="36"/>
      <c r="M163" s="188" t="s">
        <v>1</v>
      </c>
      <c r="N163" s="189" t="s">
        <v>37</v>
      </c>
      <c r="O163" s="68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2" t="s">
        <v>120</v>
      </c>
      <c r="AT163" s="192" t="s">
        <v>116</v>
      </c>
      <c r="AU163" s="192" t="s">
        <v>82</v>
      </c>
      <c r="AY163" s="14" t="s">
        <v>114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4" t="s">
        <v>80</v>
      </c>
      <c r="BK163" s="193">
        <f>ROUND(I163*H163,2)</f>
        <v>0</v>
      </c>
      <c r="BL163" s="14" t="s">
        <v>120</v>
      </c>
      <c r="BM163" s="192" t="s">
        <v>255</v>
      </c>
    </row>
    <row r="164" spans="1:65" s="2" customFormat="1" ht="24.2" customHeight="1">
      <c r="A164" s="31"/>
      <c r="B164" s="32"/>
      <c r="C164" s="180" t="s">
        <v>256</v>
      </c>
      <c r="D164" s="180" t="s">
        <v>116</v>
      </c>
      <c r="E164" s="181" t="s">
        <v>257</v>
      </c>
      <c r="F164" s="182" t="s">
        <v>258</v>
      </c>
      <c r="G164" s="183" t="s">
        <v>153</v>
      </c>
      <c r="H164" s="184">
        <v>1.38</v>
      </c>
      <c r="I164" s="185"/>
      <c r="J164" s="186">
        <f>ROUND(I164*H164,2)</f>
        <v>0</v>
      </c>
      <c r="K164" s="187"/>
      <c r="L164" s="36"/>
      <c r="M164" s="188" t="s">
        <v>1</v>
      </c>
      <c r="N164" s="189" t="s">
        <v>37</v>
      </c>
      <c r="O164" s="68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2" t="s">
        <v>120</v>
      </c>
      <c r="AT164" s="192" t="s">
        <v>116</v>
      </c>
      <c r="AU164" s="192" t="s">
        <v>82</v>
      </c>
      <c r="AY164" s="14" t="s">
        <v>114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4" t="s">
        <v>80</v>
      </c>
      <c r="BK164" s="193">
        <f>ROUND(I164*H164,2)</f>
        <v>0</v>
      </c>
      <c r="BL164" s="14" t="s">
        <v>120</v>
      </c>
      <c r="BM164" s="192" t="s">
        <v>259</v>
      </c>
    </row>
    <row r="165" spans="1:65" s="12" customFormat="1" ht="22.9" customHeight="1">
      <c r="B165" s="164"/>
      <c r="C165" s="165"/>
      <c r="D165" s="166" t="s">
        <v>71</v>
      </c>
      <c r="E165" s="178" t="s">
        <v>260</v>
      </c>
      <c r="F165" s="178" t="s">
        <v>261</v>
      </c>
      <c r="G165" s="165"/>
      <c r="H165" s="165"/>
      <c r="I165" s="168"/>
      <c r="J165" s="179">
        <f>BK165</f>
        <v>0</v>
      </c>
      <c r="K165" s="165"/>
      <c r="L165" s="170"/>
      <c r="M165" s="171"/>
      <c r="N165" s="172"/>
      <c r="O165" s="172"/>
      <c r="P165" s="173">
        <f>P166</f>
        <v>0</v>
      </c>
      <c r="Q165" s="172"/>
      <c r="R165" s="173">
        <f>R166</f>
        <v>0</v>
      </c>
      <c r="S165" s="172"/>
      <c r="T165" s="174">
        <f>T166</f>
        <v>0</v>
      </c>
      <c r="AR165" s="175" t="s">
        <v>80</v>
      </c>
      <c r="AT165" s="176" t="s">
        <v>71</v>
      </c>
      <c r="AU165" s="176" t="s">
        <v>80</v>
      </c>
      <c r="AY165" s="175" t="s">
        <v>114</v>
      </c>
      <c r="BK165" s="177">
        <f>BK166</f>
        <v>0</v>
      </c>
    </row>
    <row r="166" spans="1:65" s="2" customFormat="1" ht="24.2" customHeight="1">
      <c r="A166" s="31"/>
      <c r="B166" s="32"/>
      <c r="C166" s="180" t="s">
        <v>262</v>
      </c>
      <c r="D166" s="180" t="s">
        <v>116</v>
      </c>
      <c r="E166" s="181" t="s">
        <v>263</v>
      </c>
      <c r="F166" s="182" t="s">
        <v>264</v>
      </c>
      <c r="G166" s="183" t="s">
        <v>153</v>
      </c>
      <c r="H166" s="184">
        <v>13.945</v>
      </c>
      <c r="I166" s="185"/>
      <c r="J166" s="186">
        <f>ROUND(I166*H166,2)</f>
        <v>0</v>
      </c>
      <c r="K166" s="187"/>
      <c r="L166" s="36"/>
      <c r="M166" s="188" t="s">
        <v>1</v>
      </c>
      <c r="N166" s="189" t="s">
        <v>37</v>
      </c>
      <c r="O166" s="68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2" t="s">
        <v>120</v>
      </c>
      <c r="AT166" s="192" t="s">
        <v>116</v>
      </c>
      <c r="AU166" s="192" t="s">
        <v>82</v>
      </c>
      <c r="AY166" s="14" t="s">
        <v>114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4" t="s">
        <v>80</v>
      </c>
      <c r="BK166" s="193">
        <f>ROUND(I166*H166,2)</f>
        <v>0</v>
      </c>
      <c r="BL166" s="14" t="s">
        <v>120</v>
      </c>
      <c r="BM166" s="192" t="s">
        <v>265</v>
      </c>
    </row>
    <row r="167" spans="1:65" s="12" customFormat="1" ht="25.9" customHeight="1">
      <c r="B167" s="164"/>
      <c r="C167" s="165"/>
      <c r="D167" s="166" t="s">
        <v>71</v>
      </c>
      <c r="E167" s="167" t="s">
        <v>266</v>
      </c>
      <c r="F167" s="167" t="s">
        <v>267</v>
      </c>
      <c r="G167" s="165"/>
      <c r="H167" s="165"/>
      <c r="I167" s="168"/>
      <c r="J167" s="169">
        <f>BK167</f>
        <v>0</v>
      </c>
      <c r="K167" s="165"/>
      <c r="L167" s="170"/>
      <c r="M167" s="171"/>
      <c r="N167" s="172"/>
      <c r="O167" s="172"/>
      <c r="P167" s="173">
        <f>SUM(P168:P173)</f>
        <v>0</v>
      </c>
      <c r="Q167" s="172"/>
      <c r="R167" s="173">
        <f>SUM(R168:R173)</f>
        <v>0</v>
      </c>
      <c r="S167" s="172"/>
      <c r="T167" s="174">
        <f>SUM(T168:T173)</f>
        <v>0</v>
      </c>
      <c r="AR167" s="175" t="s">
        <v>134</v>
      </c>
      <c r="AT167" s="176" t="s">
        <v>71</v>
      </c>
      <c r="AU167" s="176" t="s">
        <v>72</v>
      </c>
      <c r="AY167" s="175" t="s">
        <v>114</v>
      </c>
      <c r="BK167" s="177">
        <f>SUM(BK168:BK173)</f>
        <v>0</v>
      </c>
    </row>
    <row r="168" spans="1:65" s="2" customFormat="1" ht="21.75" customHeight="1">
      <c r="A168" s="31"/>
      <c r="B168" s="32"/>
      <c r="C168" s="180" t="s">
        <v>268</v>
      </c>
      <c r="D168" s="180" t="s">
        <v>116</v>
      </c>
      <c r="E168" s="181" t="s">
        <v>269</v>
      </c>
      <c r="F168" s="182" t="s">
        <v>270</v>
      </c>
      <c r="G168" s="183" t="s">
        <v>271</v>
      </c>
      <c r="H168" s="184">
        <v>1</v>
      </c>
      <c r="I168" s="185"/>
      <c r="J168" s="186">
        <f t="shared" ref="J168:J173" si="30">ROUND(I168*H168,2)</f>
        <v>0</v>
      </c>
      <c r="K168" s="187"/>
      <c r="L168" s="36"/>
      <c r="M168" s="188" t="s">
        <v>1</v>
      </c>
      <c r="N168" s="189" t="s">
        <v>37</v>
      </c>
      <c r="O168" s="68"/>
      <c r="P168" s="190">
        <f t="shared" ref="P168:P173" si="31">O168*H168</f>
        <v>0</v>
      </c>
      <c r="Q168" s="190">
        <v>0</v>
      </c>
      <c r="R168" s="190">
        <f t="shared" ref="R168:R173" si="32">Q168*H168</f>
        <v>0</v>
      </c>
      <c r="S168" s="190">
        <v>0</v>
      </c>
      <c r="T168" s="191">
        <f t="shared" ref="T168:T173" si="33"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2" t="s">
        <v>120</v>
      </c>
      <c r="AT168" s="192" t="s">
        <v>116</v>
      </c>
      <c r="AU168" s="192" t="s">
        <v>80</v>
      </c>
      <c r="AY168" s="14" t="s">
        <v>114</v>
      </c>
      <c r="BE168" s="193">
        <f t="shared" ref="BE168:BE173" si="34">IF(N168="základní",J168,0)</f>
        <v>0</v>
      </c>
      <c r="BF168" s="193">
        <f t="shared" ref="BF168:BF173" si="35">IF(N168="snížená",J168,0)</f>
        <v>0</v>
      </c>
      <c r="BG168" s="193">
        <f t="shared" ref="BG168:BG173" si="36">IF(N168="zákl. přenesená",J168,0)</f>
        <v>0</v>
      </c>
      <c r="BH168" s="193">
        <f t="shared" ref="BH168:BH173" si="37">IF(N168="sníž. přenesená",J168,0)</f>
        <v>0</v>
      </c>
      <c r="BI168" s="193">
        <f t="shared" ref="BI168:BI173" si="38">IF(N168="nulová",J168,0)</f>
        <v>0</v>
      </c>
      <c r="BJ168" s="14" t="s">
        <v>80</v>
      </c>
      <c r="BK168" s="193">
        <f t="shared" ref="BK168:BK173" si="39">ROUND(I168*H168,2)</f>
        <v>0</v>
      </c>
      <c r="BL168" s="14" t="s">
        <v>120</v>
      </c>
      <c r="BM168" s="192" t="s">
        <v>272</v>
      </c>
    </row>
    <row r="169" spans="1:65" s="2" customFormat="1" ht="16.5" customHeight="1">
      <c r="A169" s="31"/>
      <c r="B169" s="32"/>
      <c r="C169" s="180" t="s">
        <v>273</v>
      </c>
      <c r="D169" s="180" t="s">
        <v>116</v>
      </c>
      <c r="E169" s="181" t="s">
        <v>274</v>
      </c>
      <c r="F169" s="182" t="s">
        <v>275</v>
      </c>
      <c r="G169" s="183" t="s">
        <v>271</v>
      </c>
      <c r="H169" s="184">
        <v>1</v>
      </c>
      <c r="I169" s="185"/>
      <c r="J169" s="186">
        <f t="shared" si="30"/>
        <v>0</v>
      </c>
      <c r="K169" s="187"/>
      <c r="L169" s="36"/>
      <c r="M169" s="188" t="s">
        <v>1</v>
      </c>
      <c r="N169" s="189" t="s">
        <v>37</v>
      </c>
      <c r="O169" s="68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2" t="s">
        <v>120</v>
      </c>
      <c r="AT169" s="192" t="s">
        <v>116</v>
      </c>
      <c r="AU169" s="192" t="s">
        <v>80</v>
      </c>
      <c r="AY169" s="14" t="s">
        <v>114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4" t="s">
        <v>80</v>
      </c>
      <c r="BK169" s="193">
        <f t="shared" si="39"/>
        <v>0</v>
      </c>
      <c r="BL169" s="14" t="s">
        <v>120</v>
      </c>
      <c r="BM169" s="192" t="s">
        <v>276</v>
      </c>
    </row>
    <row r="170" spans="1:65" s="2" customFormat="1" ht="16.5" customHeight="1">
      <c r="A170" s="31"/>
      <c r="B170" s="32"/>
      <c r="C170" s="180" t="s">
        <v>277</v>
      </c>
      <c r="D170" s="180" t="s">
        <v>116</v>
      </c>
      <c r="E170" s="181" t="s">
        <v>278</v>
      </c>
      <c r="F170" s="182" t="s">
        <v>279</v>
      </c>
      <c r="G170" s="183" t="s">
        <v>271</v>
      </c>
      <c r="H170" s="184">
        <v>1</v>
      </c>
      <c r="I170" s="185"/>
      <c r="J170" s="186">
        <f t="shared" si="30"/>
        <v>0</v>
      </c>
      <c r="K170" s="187"/>
      <c r="L170" s="36"/>
      <c r="M170" s="188" t="s">
        <v>1</v>
      </c>
      <c r="N170" s="189" t="s">
        <v>37</v>
      </c>
      <c r="O170" s="68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2" t="s">
        <v>120</v>
      </c>
      <c r="AT170" s="192" t="s">
        <v>116</v>
      </c>
      <c r="AU170" s="192" t="s">
        <v>80</v>
      </c>
      <c r="AY170" s="14" t="s">
        <v>114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4" t="s">
        <v>80</v>
      </c>
      <c r="BK170" s="193">
        <f t="shared" si="39"/>
        <v>0</v>
      </c>
      <c r="BL170" s="14" t="s">
        <v>120</v>
      </c>
      <c r="BM170" s="192" t="s">
        <v>280</v>
      </c>
    </row>
    <row r="171" spans="1:65" s="2" customFormat="1" ht="24.2" customHeight="1">
      <c r="A171" s="31"/>
      <c r="B171" s="32"/>
      <c r="C171" s="180" t="s">
        <v>281</v>
      </c>
      <c r="D171" s="180" t="s">
        <v>116</v>
      </c>
      <c r="E171" s="181" t="s">
        <v>282</v>
      </c>
      <c r="F171" s="182" t="s">
        <v>283</v>
      </c>
      <c r="G171" s="183" t="s">
        <v>271</v>
      </c>
      <c r="H171" s="184">
        <v>1</v>
      </c>
      <c r="I171" s="185"/>
      <c r="J171" s="186">
        <f t="shared" si="30"/>
        <v>0</v>
      </c>
      <c r="K171" s="187"/>
      <c r="L171" s="36"/>
      <c r="M171" s="188" t="s">
        <v>1</v>
      </c>
      <c r="N171" s="189" t="s">
        <v>37</v>
      </c>
      <c r="O171" s="68"/>
      <c r="P171" s="190">
        <f t="shared" si="31"/>
        <v>0</v>
      </c>
      <c r="Q171" s="190">
        <v>0</v>
      </c>
      <c r="R171" s="190">
        <f t="shared" si="32"/>
        <v>0</v>
      </c>
      <c r="S171" s="190">
        <v>0</v>
      </c>
      <c r="T171" s="191">
        <f t="shared" si="3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2" t="s">
        <v>120</v>
      </c>
      <c r="AT171" s="192" t="s">
        <v>116</v>
      </c>
      <c r="AU171" s="192" t="s">
        <v>80</v>
      </c>
      <c r="AY171" s="14" t="s">
        <v>114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14" t="s">
        <v>80</v>
      </c>
      <c r="BK171" s="193">
        <f t="shared" si="39"/>
        <v>0</v>
      </c>
      <c r="BL171" s="14" t="s">
        <v>120</v>
      </c>
      <c r="BM171" s="192" t="s">
        <v>284</v>
      </c>
    </row>
    <row r="172" spans="1:65" s="2" customFormat="1" ht="16.5" customHeight="1">
      <c r="A172" s="31"/>
      <c r="B172" s="32"/>
      <c r="C172" s="180" t="s">
        <v>285</v>
      </c>
      <c r="D172" s="180" t="s">
        <v>116</v>
      </c>
      <c r="E172" s="181" t="s">
        <v>286</v>
      </c>
      <c r="F172" s="182" t="s">
        <v>287</v>
      </c>
      <c r="G172" s="183" t="s">
        <v>271</v>
      </c>
      <c r="H172" s="184">
        <v>1</v>
      </c>
      <c r="I172" s="185"/>
      <c r="J172" s="186">
        <f t="shared" si="30"/>
        <v>0</v>
      </c>
      <c r="K172" s="187"/>
      <c r="L172" s="36"/>
      <c r="M172" s="188" t="s">
        <v>1</v>
      </c>
      <c r="N172" s="189" t="s">
        <v>37</v>
      </c>
      <c r="O172" s="68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2" t="s">
        <v>120</v>
      </c>
      <c r="AT172" s="192" t="s">
        <v>116</v>
      </c>
      <c r="AU172" s="192" t="s">
        <v>80</v>
      </c>
      <c r="AY172" s="14" t="s">
        <v>114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4" t="s">
        <v>80</v>
      </c>
      <c r="BK172" s="193">
        <f t="shared" si="39"/>
        <v>0</v>
      </c>
      <c r="BL172" s="14" t="s">
        <v>120</v>
      </c>
      <c r="BM172" s="192" t="s">
        <v>288</v>
      </c>
    </row>
    <row r="173" spans="1:65" s="2" customFormat="1" ht="16.5" customHeight="1">
      <c r="A173" s="31"/>
      <c r="B173" s="32"/>
      <c r="C173" s="180" t="s">
        <v>289</v>
      </c>
      <c r="D173" s="180" t="s">
        <v>116</v>
      </c>
      <c r="E173" s="181" t="s">
        <v>290</v>
      </c>
      <c r="F173" s="182" t="s">
        <v>291</v>
      </c>
      <c r="G173" s="183" t="s">
        <v>271</v>
      </c>
      <c r="H173" s="184">
        <v>1</v>
      </c>
      <c r="I173" s="185"/>
      <c r="J173" s="186">
        <f t="shared" si="30"/>
        <v>0</v>
      </c>
      <c r="K173" s="187"/>
      <c r="L173" s="36"/>
      <c r="M173" s="205" t="s">
        <v>1</v>
      </c>
      <c r="N173" s="206" t="s">
        <v>37</v>
      </c>
      <c r="O173" s="207"/>
      <c r="P173" s="208">
        <f t="shared" si="31"/>
        <v>0</v>
      </c>
      <c r="Q173" s="208">
        <v>0</v>
      </c>
      <c r="R173" s="208">
        <f t="shared" si="32"/>
        <v>0</v>
      </c>
      <c r="S173" s="208">
        <v>0</v>
      </c>
      <c r="T173" s="209">
        <f t="shared" si="3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2" t="s">
        <v>120</v>
      </c>
      <c r="AT173" s="192" t="s">
        <v>116</v>
      </c>
      <c r="AU173" s="192" t="s">
        <v>80</v>
      </c>
      <c r="AY173" s="14" t="s">
        <v>114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4" t="s">
        <v>80</v>
      </c>
      <c r="BK173" s="193">
        <f t="shared" si="39"/>
        <v>0</v>
      </c>
      <c r="BL173" s="14" t="s">
        <v>120</v>
      </c>
      <c r="BM173" s="192" t="s">
        <v>292</v>
      </c>
    </row>
    <row r="174" spans="1:65" s="2" customFormat="1" ht="6.95" customHeight="1">
      <c r="A174" s="31"/>
      <c r="B174" s="51"/>
      <c r="C174" s="52"/>
      <c r="D174" s="52"/>
      <c r="E174" s="52"/>
      <c r="F174" s="52"/>
      <c r="G174" s="52"/>
      <c r="H174" s="52"/>
      <c r="I174" s="52"/>
      <c r="J174" s="52"/>
      <c r="K174" s="52"/>
      <c r="L174" s="36"/>
      <c r="M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</sheetData>
  <sheetProtection algorithmName="SHA-512" hashValue="ZmiT9b+M8jb+tmxOQ6Pi6cbwh4yqlEbucYTHYzFanlK5D0dxs0zY06Bd6tToP4dzFVr1EpYQN4169wfhMnQTQw==" saltValue="2D2CTyPjzmyPuT+046GajC0ZWphlyAz3nqdAUtuId/9NZepL535VfZcv4s8SyVlCb4OEEqpYTnIibTtebY/8dQ==" spinCount="100000" sheet="1" objects="1" scenarios="1" formatColumns="0" formatRows="0" autoFilter="0"/>
  <autoFilter ref="C123:K173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001-1 - Provádění hornick...</vt:lpstr>
      <vt:lpstr>'001-1 - Provádění hornick...'!Názvy_tisku</vt:lpstr>
      <vt:lpstr>'Rekapitulace stavby'!Názvy_tisku</vt:lpstr>
      <vt:lpstr>'001-1 - Provádění hornick...'!Oblast_tisku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jana.neupauer</dc:creator>
  <cp:lastModifiedBy>Křivánková Martina</cp:lastModifiedBy>
  <dcterms:created xsi:type="dcterms:W3CDTF">2024-11-13T07:14:31Z</dcterms:created>
  <dcterms:modified xsi:type="dcterms:W3CDTF">2024-11-14T06:55:52Z</dcterms:modified>
</cp:coreProperties>
</file>