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O:\VZ_Administrace\JM_115_Elpis\Modernizace_kuchyne\02_ZD\PROFIL\"/>
    </mc:Choice>
  </mc:AlternateContent>
  <xr:revisionPtr revIDLastSave="0" documentId="13_ncr:1_{A0C22C65-988D-4685-8D57-71ACE3372CE6}" xr6:coauthVersionLast="47" xr6:coauthVersionMax="47" xr10:uidLastSave="{00000000-0000-0000-0000-000000000000}"/>
  <bookViews>
    <workbookView xWindow="2040" yWindow="240" windowWidth="23460" windowHeight="20775" xr2:uid="{00000000-000D-0000-FFFF-FFFF00000000}"/>
  </bookViews>
  <sheets>
    <sheet name="Rekapitulace stavby" sheetId="1" r:id="rId1"/>
    <sheet name="01 - Stavební část" sheetId="2" r:id="rId2"/>
    <sheet name="02 - ZTI" sheetId="3" r:id="rId3"/>
    <sheet name="03 - Silnoproud" sheetId="4" r:id="rId4"/>
    <sheet name="04 - Slaboproud" sheetId="5" r:id="rId5"/>
    <sheet name="05 - VZT" sheetId="6" r:id="rId6"/>
    <sheet name="90 - Vedlejší rozpočtové ..." sheetId="7" r:id="rId7"/>
  </sheets>
  <definedNames>
    <definedName name="_xlnm._FilterDatabase" localSheetId="1" hidden="1">'01 - Stavební část'!$C$139:$K$902</definedName>
    <definedName name="_xlnm._FilterDatabase" localSheetId="2" hidden="1">'02 - ZTI'!$C$122:$K$194</definedName>
    <definedName name="_xlnm._FilterDatabase" localSheetId="3" hidden="1">'03 - Silnoproud'!$C$125:$K$209</definedName>
    <definedName name="_xlnm._FilterDatabase" localSheetId="4" hidden="1">'04 - Slaboproud'!$C$119:$K$150</definedName>
    <definedName name="_xlnm._FilterDatabase" localSheetId="5" hidden="1">'05 - VZT'!$C$119:$K$168</definedName>
    <definedName name="_xlnm._FilterDatabase" localSheetId="6" hidden="1">'90 - Vedlejší rozpočtové ...'!$C$119:$K$127</definedName>
    <definedName name="_xlnm.Print_Titles" localSheetId="1">'01 - Stavební část'!$139:$139</definedName>
    <definedName name="_xlnm.Print_Titles" localSheetId="2">'02 - ZTI'!$122:$122</definedName>
    <definedName name="_xlnm.Print_Titles" localSheetId="3">'03 - Silnoproud'!$125:$125</definedName>
    <definedName name="_xlnm.Print_Titles" localSheetId="4">'04 - Slaboproud'!$119:$119</definedName>
    <definedName name="_xlnm.Print_Titles" localSheetId="5">'05 - VZT'!$119:$119</definedName>
    <definedName name="_xlnm.Print_Titles" localSheetId="6">'90 - Vedlejší rozpočtové ...'!$119:$119</definedName>
    <definedName name="_xlnm.Print_Titles" localSheetId="0">'Rekapitulace stavby'!$92:$92</definedName>
    <definedName name="_xlnm.Print_Area" localSheetId="1">'01 - Stavební část'!$C$4:$J$76,'01 - Stavební část'!$C$82:$J$121,'01 - Stavební část'!$C$127:$K$902</definedName>
    <definedName name="_xlnm.Print_Area" localSheetId="2">'02 - ZTI'!$C$4:$J$76,'02 - ZTI'!$C$82:$J$104,'02 - ZTI'!$C$110:$K$194</definedName>
    <definedName name="_xlnm.Print_Area" localSheetId="3">'03 - Silnoproud'!$C$4:$J$76,'03 - Silnoproud'!$C$82:$J$107,'03 - Silnoproud'!$C$113:$K$209</definedName>
    <definedName name="_xlnm.Print_Area" localSheetId="4">'04 - Slaboproud'!$C$4:$J$76,'04 - Slaboproud'!$C$82:$J$101,'04 - Slaboproud'!$C$107:$K$150</definedName>
    <definedName name="_xlnm.Print_Area" localSheetId="5">'05 - VZT'!$C$4:$J$76,'05 - VZT'!$C$82:$J$101,'05 - VZT'!$C$107:$K$168</definedName>
    <definedName name="_xlnm.Print_Area" localSheetId="6">'90 - Vedlejší rozpočtové ...'!$C$4:$J$76,'90 - Vedlejší rozpočtové ...'!$C$82:$J$101,'90 - Vedlejší rozpočtové ...'!$C$107:$K$127</definedName>
    <definedName name="_xlnm.Print_Area" localSheetId="0">'Rekapitulace stavby'!$D$4:$AO$76,'Rekapitulace stavby'!$C$82:$AQ$101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7" l="1"/>
  <c r="J36" i="7"/>
  <c r="AY100" i="1"/>
  <c r="J35" i="7"/>
  <c r="AX100" i="1"/>
  <c r="BI127" i="7"/>
  <c r="BH127" i="7"/>
  <c r="BG127" i="7"/>
  <c r="BF127" i="7"/>
  <c r="T127" i="7"/>
  <c r="T126" i="7" s="1"/>
  <c r="R127" i="7"/>
  <c r="R126" i="7" s="1"/>
  <c r="R121" i="7" s="1"/>
  <c r="R120" i="7" s="1"/>
  <c r="P127" i="7"/>
  <c r="P126" i="7"/>
  <c r="BI125" i="7"/>
  <c r="BH125" i="7"/>
  <c r="BG125" i="7"/>
  <c r="BF125" i="7"/>
  <c r="T125" i="7"/>
  <c r="T124" i="7" s="1"/>
  <c r="T121" i="7" s="1"/>
  <c r="T120" i="7" s="1"/>
  <c r="R125" i="7"/>
  <c r="R124" i="7"/>
  <c r="P125" i="7"/>
  <c r="P124" i="7" s="1"/>
  <c r="P121" i="7" s="1"/>
  <c r="P120" i="7" s="1"/>
  <c r="AU100" i="1" s="1"/>
  <c r="BI123" i="7"/>
  <c r="BH123" i="7"/>
  <c r="BG123" i="7"/>
  <c r="BF123" i="7"/>
  <c r="T123" i="7"/>
  <c r="T122" i="7"/>
  <c r="R123" i="7"/>
  <c r="R122" i="7"/>
  <c r="P123" i="7"/>
  <c r="P122" i="7"/>
  <c r="J117" i="7"/>
  <c r="J116" i="7"/>
  <c r="F114" i="7"/>
  <c r="E112" i="7"/>
  <c r="J92" i="7"/>
  <c r="J91" i="7"/>
  <c r="F89" i="7"/>
  <c r="E87" i="7"/>
  <c r="J18" i="7"/>
  <c r="E18" i="7"/>
  <c r="F117" i="7" s="1"/>
  <c r="J17" i="7"/>
  <c r="J15" i="7"/>
  <c r="E15" i="7"/>
  <c r="F91" i="7" s="1"/>
  <c r="J14" i="7"/>
  <c r="J12" i="7"/>
  <c r="J114" i="7"/>
  <c r="E7" i="7"/>
  <c r="E85" i="7" s="1"/>
  <c r="J37" i="6"/>
  <c r="J36" i="6"/>
  <c r="AY99" i="1" s="1"/>
  <c r="J35" i="6"/>
  <c r="AX99" i="1"/>
  <c r="BI168" i="6"/>
  <c r="BH168" i="6"/>
  <c r="BG168" i="6"/>
  <c r="BF168" i="6"/>
  <c r="T168" i="6"/>
  <c r="R168" i="6"/>
  <c r="P168" i="6"/>
  <c r="BI167" i="6"/>
  <c r="BH167" i="6"/>
  <c r="BG167" i="6"/>
  <c r="BF167" i="6"/>
  <c r="T167" i="6"/>
  <c r="R167" i="6"/>
  <c r="P167" i="6"/>
  <c r="BI166" i="6"/>
  <c r="BH166" i="6"/>
  <c r="BG166" i="6"/>
  <c r="BF166" i="6"/>
  <c r="T166" i="6"/>
  <c r="R166" i="6"/>
  <c r="P166" i="6"/>
  <c r="BI165" i="6"/>
  <c r="BH165" i="6"/>
  <c r="BG165" i="6"/>
  <c r="BF165" i="6"/>
  <c r="T165" i="6"/>
  <c r="R165" i="6"/>
  <c r="P165" i="6"/>
  <c r="BI164" i="6"/>
  <c r="BH164" i="6"/>
  <c r="BG164" i="6"/>
  <c r="BF164" i="6"/>
  <c r="T164" i="6"/>
  <c r="R164" i="6"/>
  <c r="P164" i="6"/>
  <c r="BI162" i="6"/>
  <c r="BH162" i="6"/>
  <c r="BG162" i="6"/>
  <c r="BF162" i="6"/>
  <c r="T162" i="6"/>
  <c r="R162" i="6"/>
  <c r="P162" i="6"/>
  <c r="BI161" i="6"/>
  <c r="BH161" i="6"/>
  <c r="BG161" i="6"/>
  <c r="BF161" i="6"/>
  <c r="T161" i="6"/>
  <c r="R161" i="6"/>
  <c r="P161" i="6"/>
  <c r="BI160" i="6"/>
  <c r="BH160" i="6"/>
  <c r="BG160" i="6"/>
  <c r="BF160" i="6"/>
  <c r="T160" i="6"/>
  <c r="R160" i="6"/>
  <c r="P160" i="6"/>
  <c r="BI159" i="6"/>
  <c r="BH159" i="6"/>
  <c r="BG159" i="6"/>
  <c r="BF159" i="6"/>
  <c r="T159" i="6"/>
  <c r="R159" i="6"/>
  <c r="P159" i="6"/>
  <c r="BI158" i="6"/>
  <c r="BH158" i="6"/>
  <c r="BG158" i="6"/>
  <c r="BF158" i="6"/>
  <c r="T158" i="6"/>
  <c r="R158" i="6"/>
  <c r="P158" i="6"/>
  <c r="BI157" i="6"/>
  <c r="BH157" i="6"/>
  <c r="BG157" i="6"/>
  <c r="BF157" i="6"/>
  <c r="T157" i="6"/>
  <c r="R157" i="6"/>
  <c r="P157" i="6"/>
  <c r="BI156" i="6"/>
  <c r="BH156" i="6"/>
  <c r="BG156" i="6"/>
  <c r="BF156" i="6"/>
  <c r="T156" i="6"/>
  <c r="R156" i="6"/>
  <c r="P156" i="6"/>
  <c r="BI155" i="6"/>
  <c r="BH155" i="6"/>
  <c r="BG155" i="6"/>
  <c r="BF155" i="6"/>
  <c r="T155" i="6"/>
  <c r="R155" i="6"/>
  <c r="P155" i="6"/>
  <c r="BI154" i="6"/>
  <c r="BH154" i="6"/>
  <c r="BG154" i="6"/>
  <c r="BF154" i="6"/>
  <c r="T154" i="6"/>
  <c r="R154" i="6"/>
  <c r="P154" i="6"/>
  <c r="BI153" i="6"/>
  <c r="BH153" i="6"/>
  <c r="BG153" i="6"/>
  <c r="BF153" i="6"/>
  <c r="T153" i="6"/>
  <c r="R153" i="6"/>
  <c r="P153" i="6"/>
  <c r="BI152" i="6"/>
  <c r="BH152" i="6"/>
  <c r="BG152" i="6"/>
  <c r="BF152" i="6"/>
  <c r="T152" i="6"/>
  <c r="R152" i="6"/>
  <c r="P152" i="6"/>
  <c r="BI150" i="6"/>
  <c r="BH150" i="6"/>
  <c r="BG150" i="6"/>
  <c r="BF150" i="6"/>
  <c r="T150" i="6"/>
  <c r="R150" i="6"/>
  <c r="P150" i="6"/>
  <c r="BI149" i="6"/>
  <c r="BH149" i="6"/>
  <c r="BG149" i="6"/>
  <c r="BF149" i="6"/>
  <c r="T149" i="6"/>
  <c r="R149" i="6"/>
  <c r="P149" i="6"/>
  <c r="BI148" i="6"/>
  <c r="BH148" i="6"/>
  <c r="BG148" i="6"/>
  <c r="BF148" i="6"/>
  <c r="T148" i="6"/>
  <c r="R148" i="6"/>
  <c r="P148" i="6"/>
  <c r="BI147" i="6"/>
  <c r="BH147" i="6"/>
  <c r="BG147" i="6"/>
  <c r="BF147" i="6"/>
  <c r="T147" i="6"/>
  <c r="R147" i="6"/>
  <c r="P147" i="6"/>
  <c r="BI146" i="6"/>
  <c r="BH146" i="6"/>
  <c r="BG146" i="6"/>
  <c r="BF146" i="6"/>
  <c r="T146" i="6"/>
  <c r="R146" i="6"/>
  <c r="P146" i="6"/>
  <c r="BI145" i="6"/>
  <c r="BH145" i="6"/>
  <c r="BG145" i="6"/>
  <c r="BF145" i="6"/>
  <c r="T145" i="6"/>
  <c r="R145" i="6"/>
  <c r="P145" i="6"/>
  <c r="BI144" i="6"/>
  <c r="BH144" i="6"/>
  <c r="BG144" i="6"/>
  <c r="BF144" i="6"/>
  <c r="T144" i="6"/>
  <c r="R144" i="6"/>
  <c r="P144" i="6"/>
  <c r="BI143" i="6"/>
  <c r="BH143" i="6"/>
  <c r="BG143" i="6"/>
  <c r="BF143" i="6"/>
  <c r="T143" i="6"/>
  <c r="R143" i="6"/>
  <c r="P143" i="6"/>
  <c r="BI142" i="6"/>
  <c r="BH142" i="6"/>
  <c r="BG142" i="6"/>
  <c r="BF142" i="6"/>
  <c r="T142" i="6"/>
  <c r="R142" i="6"/>
  <c r="P142" i="6"/>
  <c r="BI141" i="6"/>
  <c r="BH141" i="6"/>
  <c r="BG141" i="6"/>
  <c r="BF141" i="6"/>
  <c r="T141" i="6"/>
  <c r="R141" i="6"/>
  <c r="P141" i="6"/>
  <c r="BI140" i="6"/>
  <c r="BH140" i="6"/>
  <c r="BG140" i="6"/>
  <c r="BF140" i="6"/>
  <c r="T140" i="6"/>
  <c r="R140" i="6"/>
  <c r="P140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7" i="6"/>
  <c r="BH137" i="6"/>
  <c r="BG137" i="6"/>
  <c r="BF137" i="6"/>
  <c r="T137" i="6"/>
  <c r="R137" i="6"/>
  <c r="P137" i="6"/>
  <c r="BI136" i="6"/>
  <c r="BH136" i="6"/>
  <c r="BG136" i="6"/>
  <c r="BF136" i="6"/>
  <c r="T136" i="6"/>
  <c r="R136" i="6"/>
  <c r="P136" i="6"/>
  <c r="BI135" i="6"/>
  <c r="BH135" i="6"/>
  <c r="BG135" i="6"/>
  <c r="BF135" i="6"/>
  <c r="T135" i="6"/>
  <c r="R135" i="6"/>
  <c r="P135" i="6"/>
  <c r="BI134" i="6"/>
  <c r="BH134" i="6"/>
  <c r="BG134" i="6"/>
  <c r="BF134" i="6"/>
  <c r="T134" i="6"/>
  <c r="R134" i="6"/>
  <c r="P134" i="6"/>
  <c r="BI133" i="6"/>
  <c r="BH133" i="6"/>
  <c r="BG133" i="6"/>
  <c r="BF133" i="6"/>
  <c r="T133" i="6"/>
  <c r="R133" i="6"/>
  <c r="P133" i="6"/>
  <c r="BI132" i="6"/>
  <c r="BH132" i="6"/>
  <c r="BG132" i="6"/>
  <c r="BF132" i="6"/>
  <c r="T132" i="6"/>
  <c r="R132" i="6"/>
  <c r="P132" i="6"/>
  <c r="BI131" i="6"/>
  <c r="BH131" i="6"/>
  <c r="BG131" i="6"/>
  <c r="BF131" i="6"/>
  <c r="T131" i="6"/>
  <c r="R131" i="6"/>
  <c r="P131" i="6"/>
  <c r="BI130" i="6"/>
  <c r="BH130" i="6"/>
  <c r="BG130" i="6"/>
  <c r="BF130" i="6"/>
  <c r="T130" i="6"/>
  <c r="R130" i="6"/>
  <c r="P130" i="6"/>
  <c r="BI129" i="6"/>
  <c r="BH129" i="6"/>
  <c r="BG129" i="6"/>
  <c r="BF129" i="6"/>
  <c r="T129" i="6"/>
  <c r="R129" i="6"/>
  <c r="P129" i="6"/>
  <c r="BI128" i="6"/>
  <c r="BH128" i="6"/>
  <c r="BG128" i="6"/>
  <c r="BF128" i="6"/>
  <c r="T128" i="6"/>
  <c r="R128" i="6"/>
  <c r="P128" i="6"/>
  <c r="BI127" i="6"/>
  <c r="BH127" i="6"/>
  <c r="BG127" i="6"/>
  <c r="BF127" i="6"/>
  <c r="T127" i="6"/>
  <c r="R127" i="6"/>
  <c r="P127" i="6"/>
  <c r="BI126" i="6"/>
  <c r="BH126" i="6"/>
  <c r="BG126" i="6"/>
  <c r="BF126" i="6"/>
  <c r="T126" i="6"/>
  <c r="R126" i="6"/>
  <c r="P126" i="6"/>
  <c r="BI125" i="6"/>
  <c r="BH125" i="6"/>
  <c r="BG125" i="6"/>
  <c r="BF125" i="6"/>
  <c r="T125" i="6"/>
  <c r="R125" i="6"/>
  <c r="P125" i="6"/>
  <c r="BI124" i="6"/>
  <c r="BH124" i="6"/>
  <c r="BG124" i="6"/>
  <c r="BF124" i="6"/>
  <c r="T124" i="6"/>
  <c r="R124" i="6"/>
  <c r="P124" i="6"/>
  <c r="BI123" i="6"/>
  <c r="BH123" i="6"/>
  <c r="BG123" i="6"/>
  <c r="BF123" i="6"/>
  <c r="T123" i="6"/>
  <c r="R123" i="6"/>
  <c r="P123" i="6"/>
  <c r="F114" i="6"/>
  <c r="E112" i="6"/>
  <c r="F89" i="6"/>
  <c r="E87" i="6"/>
  <c r="J24" i="6"/>
  <c r="E24" i="6"/>
  <c r="J117" i="6" s="1"/>
  <c r="J23" i="6"/>
  <c r="J21" i="6"/>
  <c r="E21" i="6"/>
  <c r="J116" i="6" s="1"/>
  <c r="J20" i="6"/>
  <c r="J18" i="6"/>
  <c r="E18" i="6"/>
  <c r="F92" i="6" s="1"/>
  <c r="J17" i="6"/>
  <c r="J15" i="6"/>
  <c r="E15" i="6"/>
  <c r="F91" i="6" s="1"/>
  <c r="J14" i="6"/>
  <c r="J12" i="6"/>
  <c r="J114" i="6" s="1"/>
  <c r="E7" i="6"/>
  <c r="E110" i="6"/>
  <c r="J37" i="5"/>
  <c r="J36" i="5"/>
  <c r="AY98" i="1" s="1"/>
  <c r="J35" i="5"/>
  <c r="AX98" i="1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BI126" i="5"/>
  <c r="BH126" i="5"/>
  <c r="BG126" i="5"/>
  <c r="BF126" i="5"/>
  <c r="T126" i="5"/>
  <c r="R126" i="5"/>
  <c r="P126" i="5"/>
  <c r="BI125" i="5"/>
  <c r="BH125" i="5"/>
  <c r="BG125" i="5"/>
  <c r="BF125" i="5"/>
  <c r="T125" i="5"/>
  <c r="R125" i="5"/>
  <c r="P125" i="5"/>
  <c r="BI124" i="5"/>
  <c r="BH124" i="5"/>
  <c r="BG124" i="5"/>
  <c r="BF124" i="5"/>
  <c r="T124" i="5"/>
  <c r="R124" i="5"/>
  <c r="P124" i="5"/>
  <c r="BI123" i="5"/>
  <c r="BH123" i="5"/>
  <c r="BG123" i="5"/>
  <c r="BF123" i="5"/>
  <c r="T123" i="5"/>
  <c r="R123" i="5"/>
  <c r="P123" i="5"/>
  <c r="F114" i="5"/>
  <c r="E112" i="5"/>
  <c r="F89" i="5"/>
  <c r="E87" i="5"/>
  <c r="J24" i="5"/>
  <c r="E24" i="5"/>
  <c r="J92" i="5" s="1"/>
  <c r="J23" i="5"/>
  <c r="J21" i="5"/>
  <c r="E21" i="5"/>
  <c r="J116" i="5" s="1"/>
  <c r="J20" i="5"/>
  <c r="J18" i="5"/>
  <c r="E18" i="5"/>
  <c r="F92" i="5" s="1"/>
  <c r="J17" i="5"/>
  <c r="J15" i="5"/>
  <c r="E15" i="5"/>
  <c r="F116" i="5" s="1"/>
  <c r="J14" i="5"/>
  <c r="J12" i="5"/>
  <c r="J114" i="5"/>
  <c r="E7" i="5"/>
  <c r="E85" i="5" s="1"/>
  <c r="J37" i="4"/>
  <c r="J36" i="4"/>
  <c r="AY97" i="1" s="1"/>
  <c r="J35" i="4"/>
  <c r="AX97" i="1"/>
  <c r="BI209" i="4"/>
  <c r="BH209" i="4"/>
  <c r="BG209" i="4"/>
  <c r="BF209" i="4"/>
  <c r="T209" i="4"/>
  <c r="R209" i="4"/>
  <c r="P209" i="4"/>
  <c r="BI208" i="4"/>
  <c r="BH208" i="4"/>
  <c r="BG208" i="4"/>
  <c r="BF208" i="4"/>
  <c r="T208" i="4"/>
  <c r="R208" i="4"/>
  <c r="P208" i="4"/>
  <c r="BI207" i="4"/>
  <c r="BH207" i="4"/>
  <c r="BG207" i="4"/>
  <c r="BF207" i="4"/>
  <c r="T207" i="4"/>
  <c r="R207" i="4"/>
  <c r="P207" i="4"/>
  <c r="BI206" i="4"/>
  <c r="BH206" i="4"/>
  <c r="BG206" i="4"/>
  <c r="BF206" i="4"/>
  <c r="T206" i="4"/>
  <c r="R206" i="4"/>
  <c r="P206" i="4"/>
  <c r="BI205" i="4"/>
  <c r="BH205" i="4"/>
  <c r="BG205" i="4"/>
  <c r="BF205" i="4"/>
  <c r="T205" i="4"/>
  <c r="R205" i="4"/>
  <c r="P205" i="4"/>
  <c r="BI204" i="4"/>
  <c r="BH204" i="4"/>
  <c r="BG204" i="4"/>
  <c r="BF204" i="4"/>
  <c r="T204" i="4"/>
  <c r="R204" i="4"/>
  <c r="P204" i="4"/>
  <c r="BI203" i="4"/>
  <c r="BH203" i="4"/>
  <c r="BG203" i="4"/>
  <c r="BF203" i="4"/>
  <c r="T203" i="4"/>
  <c r="R203" i="4"/>
  <c r="P203" i="4"/>
  <c r="BI202" i="4"/>
  <c r="BH202" i="4"/>
  <c r="BG202" i="4"/>
  <c r="BF202" i="4"/>
  <c r="T202" i="4"/>
  <c r="R202" i="4"/>
  <c r="P202" i="4"/>
  <c r="BI200" i="4"/>
  <c r="BH200" i="4"/>
  <c r="BG200" i="4"/>
  <c r="BF200" i="4"/>
  <c r="T200" i="4"/>
  <c r="R200" i="4"/>
  <c r="P200" i="4"/>
  <c r="BI199" i="4"/>
  <c r="BH199" i="4"/>
  <c r="BG199" i="4"/>
  <c r="BF199" i="4"/>
  <c r="T199" i="4"/>
  <c r="R199" i="4"/>
  <c r="P199" i="4"/>
  <c r="BI198" i="4"/>
  <c r="BH198" i="4"/>
  <c r="BG198" i="4"/>
  <c r="BF198" i="4"/>
  <c r="T198" i="4"/>
  <c r="R198" i="4"/>
  <c r="P198" i="4"/>
  <c r="BI196" i="4"/>
  <c r="BH196" i="4"/>
  <c r="BG196" i="4"/>
  <c r="BF196" i="4"/>
  <c r="T196" i="4"/>
  <c r="R196" i="4"/>
  <c r="P196" i="4"/>
  <c r="BI195" i="4"/>
  <c r="BH195" i="4"/>
  <c r="BG195" i="4"/>
  <c r="BF195" i="4"/>
  <c r="T195" i="4"/>
  <c r="R195" i="4"/>
  <c r="P195" i="4"/>
  <c r="BI194" i="4"/>
  <c r="BH194" i="4"/>
  <c r="BG194" i="4"/>
  <c r="BF194" i="4"/>
  <c r="T194" i="4"/>
  <c r="R194" i="4"/>
  <c r="P194" i="4"/>
  <c r="BI193" i="4"/>
  <c r="BH193" i="4"/>
  <c r="BG193" i="4"/>
  <c r="BF193" i="4"/>
  <c r="T193" i="4"/>
  <c r="R193" i="4"/>
  <c r="P193" i="4"/>
  <c r="BI192" i="4"/>
  <c r="BH192" i="4"/>
  <c r="BG192" i="4"/>
  <c r="BF192" i="4"/>
  <c r="T192" i="4"/>
  <c r="R192" i="4"/>
  <c r="P192" i="4"/>
  <c r="BI190" i="4"/>
  <c r="BH190" i="4"/>
  <c r="BG190" i="4"/>
  <c r="BF190" i="4"/>
  <c r="T190" i="4"/>
  <c r="R190" i="4"/>
  <c r="P190" i="4"/>
  <c r="BI189" i="4"/>
  <c r="BH189" i="4"/>
  <c r="BG189" i="4"/>
  <c r="BF189" i="4"/>
  <c r="T189" i="4"/>
  <c r="R189" i="4"/>
  <c r="P189" i="4"/>
  <c r="BI188" i="4"/>
  <c r="BH188" i="4"/>
  <c r="BG188" i="4"/>
  <c r="BF188" i="4"/>
  <c r="T188" i="4"/>
  <c r="R188" i="4"/>
  <c r="P188" i="4"/>
  <c r="BI187" i="4"/>
  <c r="BH187" i="4"/>
  <c r="BG187" i="4"/>
  <c r="BF187" i="4"/>
  <c r="T187" i="4"/>
  <c r="R187" i="4"/>
  <c r="P187" i="4"/>
  <c r="BI186" i="4"/>
  <c r="BH186" i="4"/>
  <c r="BG186" i="4"/>
  <c r="BF186" i="4"/>
  <c r="T186" i="4"/>
  <c r="R186" i="4"/>
  <c r="P186" i="4"/>
  <c r="BI185" i="4"/>
  <c r="BH185" i="4"/>
  <c r="BG185" i="4"/>
  <c r="BF185" i="4"/>
  <c r="T185" i="4"/>
  <c r="R185" i="4"/>
  <c r="P185" i="4"/>
  <c r="BI184" i="4"/>
  <c r="BH184" i="4"/>
  <c r="BG184" i="4"/>
  <c r="BF184" i="4"/>
  <c r="T184" i="4"/>
  <c r="R184" i="4"/>
  <c r="P184" i="4"/>
  <c r="BI183" i="4"/>
  <c r="BH183" i="4"/>
  <c r="BG183" i="4"/>
  <c r="BF183" i="4"/>
  <c r="T183" i="4"/>
  <c r="R183" i="4"/>
  <c r="P183" i="4"/>
  <c r="BI182" i="4"/>
  <c r="BH182" i="4"/>
  <c r="BG182" i="4"/>
  <c r="BF182" i="4"/>
  <c r="T182" i="4"/>
  <c r="R182" i="4"/>
  <c r="P182" i="4"/>
  <c r="BI181" i="4"/>
  <c r="BH181" i="4"/>
  <c r="BG181" i="4"/>
  <c r="BF181" i="4"/>
  <c r="T181" i="4"/>
  <c r="R181" i="4"/>
  <c r="P181" i="4"/>
  <c r="BI180" i="4"/>
  <c r="BH180" i="4"/>
  <c r="BG180" i="4"/>
  <c r="BF180" i="4"/>
  <c r="T180" i="4"/>
  <c r="R180" i="4"/>
  <c r="P180" i="4"/>
  <c r="BI179" i="4"/>
  <c r="BH179" i="4"/>
  <c r="BG179" i="4"/>
  <c r="BF179" i="4"/>
  <c r="T179" i="4"/>
  <c r="R179" i="4"/>
  <c r="P179" i="4"/>
  <c r="BI178" i="4"/>
  <c r="BH178" i="4"/>
  <c r="BG178" i="4"/>
  <c r="BF178" i="4"/>
  <c r="T178" i="4"/>
  <c r="R178" i="4"/>
  <c r="P178" i="4"/>
  <c r="BI177" i="4"/>
  <c r="BH177" i="4"/>
  <c r="BG177" i="4"/>
  <c r="BF177" i="4"/>
  <c r="T177" i="4"/>
  <c r="R177" i="4"/>
  <c r="P177" i="4"/>
  <c r="BI176" i="4"/>
  <c r="BH176" i="4"/>
  <c r="BG176" i="4"/>
  <c r="BF176" i="4"/>
  <c r="T176" i="4"/>
  <c r="R176" i="4"/>
  <c r="P176" i="4"/>
  <c r="BI175" i="4"/>
  <c r="BH175" i="4"/>
  <c r="BG175" i="4"/>
  <c r="BF175" i="4"/>
  <c r="T175" i="4"/>
  <c r="R175" i="4"/>
  <c r="P175" i="4"/>
  <c r="BI174" i="4"/>
  <c r="BH174" i="4"/>
  <c r="BG174" i="4"/>
  <c r="BF174" i="4"/>
  <c r="T174" i="4"/>
  <c r="R174" i="4"/>
  <c r="P174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70" i="4"/>
  <c r="BH170" i="4"/>
  <c r="BG170" i="4"/>
  <c r="BF170" i="4"/>
  <c r="T170" i="4"/>
  <c r="R170" i="4"/>
  <c r="P170" i="4"/>
  <c r="BI169" i="4"/>
  <c r="BH169" i="4"/>
  <c r="BG169" i="4"/>
  <c r="BF169" i="4"/>
  <c r="T169" i="4"/>
  <c r="R169" i="4"/>
  <c r="P169" i="4"/>
  <c r="BI168" i="4"/>
  <c r="BH168" i="4"/>
  <c r="BG168" i="4"/>
  <c r="BF168" i="4"/>
  <c r="T168" i="4"/>
  <c r="R168" i="4"/>
  <c r="P168" i="4"/>
  <c r="BI167" i="4"/>
  <c r="BH167" i="4"/>
  <c r="BG167" i="4"/>
  <c r="BF167" i="4"/>
  <c r="T167" i="4"/>
  <c r="R167" i="4"/>
  <c r="P167" i="4"/>
  <c r="BI166" i="4"/>
  <c r="BH166" i="4"/>
  <c r="BG166" i="4"/>
  <c r="BF166" i="4"/>
  <c r="T166" i="4"/>
  <c r="R166" i="4"/>
  <c r="P166" i="4"/>
  <c r="BI165" i="4"/>
  <c r="BH165" i="4"/>
  <c r="BG165" i="4"/>
  <c r="BF165" i="4"/>
  <c r="T165" i="4"/>
  <c r="R165" i="4"/>
  <c r="P165" i="4"/>
  <c r="BI164" i="4"/>
  <c r="BH164" i="4"/>
  <c r="BG164" i="4"/>
  <c r="BF164" i="4"/>
  <c r="T164" i="4"/>
  <c r="R164" i="4"/>
  <c r="P164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5" i="4"/>
  <c r="BH155" i="4"/>
  <c r="BG155" i="4"/>
  <c r="BF155" i="4"/>
  <c r="T155" i="4"/>
  <c r="R155" i="4"/>
  <c r="P155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F120" i="4"/>
  <c r="E118" i="4"/>
  <c r="F89" i="4"/>
  <c r="E87" i="4"/>
  <c r="J24" i="4"/>
  <c r="E24" i="4"/>
  <c r="J123" i="4" s="1"/>
  <c r="J23" i="4"/>
  <c r="J21" i="4"/>
  <c r="E21" i="4"/>
  <c r="J122" i="4" s="1"/>
  <c r="J20" i="4"/>
  <c r="J18" i="4"/>
  <c r="E18" i="4"/>
  <c r="F123" i="4" s="1"/>
  <c r="J17" i="4"/>
  <c r="J15" i="4"/>
  <c r="E15" i="4"/>
  <c r="F122" i="4" s="1"/>
  <c r="J14" i="4"/>
  <c r="J12" i="4"/>
  <c r="J120" i="4"/>
  <c r="E7" i="4"/>
  <c r="E116" i="4" s="1"/>
  <c r="J37" i="3"/>
  <c r="J36" i="3"/>
  <c r="AY96" i="1" s="1"/>
  <c r="J35" i="3"/>
  <c r="AX96" i="1"/>
  <c r="BI194" i="3"/>
  <c r="BH194" i="3"/>
  <c r="BG194" i="3"/>
  <c r="BF194" i="3"/>
  <c r="T194" i="3"/>
  <c r="T193" i="3" s="1"/>
  <c r="T192" i="3" s="1"/>
  <c r="R194" i="3"/>
  <c r="R193" i="3"/>
  <c r="R192" i="3" s="1"/>
  <c r="P194" i="3"/>
  <c r="P193" i="3"/>
  <c r="P192" i="3"/>
  <c r="BI191" i="3"/>
  <c r="BH191" i="3"/>
  <c r="BG191" i="3"/>
  <c r="BF191" i="3"/>
  <c r="T191" i="3"/>
  <c r="R191" i="3"/>
  <c r="P191" i="3"/>
  <c r="BI190" i="3"/>
  <c r="BH190" i="3"/>
  <c r="BG190" i="3"/>
  <c r="BF190" i="3"/>
  <c r="T190" i="3"/>
  <c r="R190" i="3"/>
  <c r="P190" i="3"/>
  <c r="BI189" i="3"/>
  <c r="BH189" i="3"/>
  <c r="BG189" i="3"/>
  <c r="BF189" i="3"/>
  <c r="T189" i="3"/>
  <c r="R189" i="3"/>
  <c r="P189" i="3"/>
  <c r="BI187" i="3"/>
  <c r="BH187" i="3"/>
  <c r="BG187" i="3"/>
  <c r="BF187" i="3"/>
  <c r="T187" i="3"/>
  <c r="R187" i="3"/>
  <c r="P187" i="3"/>
  <c r="BI186" i="3"/>
  <c r="BH186" i="3"/>
  <c r="BG186" i="3"/>
  <c r="BF186" i="3"/>
  <c r="T186" i="3"/>
  <c r="R186" i="3"/>
  <c r="P186" i="3"/>
  <c r="BI185" i="3"/>
  <c r="BH185" i="3"/>
  <c r="BG185" i="3"/>
  <c r="BF185" i="3"/>
  <c r="T185" i="3"/>
  <c r="R185" i="3"/>
  <c r="P185" i="3"/>
  <c r="BI184" i="3"/>
  <c r="BH184" i="3"/>
  <c r="BG184" i="3"/>
  <c r="BF184" i="3"/>
  <c r="T184" i="3"/>
  <c r="R184" i="3"/>
  <c r="P184" i="3"/>
  <c r="BI183" i="3"/>
  <c r="BH183" i="3"/>
  <c r="BG183" i="3"/>
  <c r="BF183" i="3"/>
  <c r="T183" i="3"/>
  <c r="R183" i="3"/>
  <c r="P183" i="3"/>
  <c r="BI182" i="3"/>
  <c r="BH182" i="3"/>
  <c r="BG182" i="3"/>
  <c r="BF182" i="3"/>
  <c r="T182" i="3"/>
  <c r="R182" i="3"/>
  <c r="P182" i="3"/>
  <c r="BI181" i="3"/>
  <c r="BH181" i="3"/>
  <c r="BG181" i="3"/>
  <c r="BF181" i="3"/>
  <c r="T181" i="3"/>
  <c r="R181" i="3"/>
  <c r="P181" i="3"/>
  <c r="BI180" i="3"/>
  <c r="BH180" i="3"/>
  <c r="BG180" i="3"/>
  <c r="BF180" i="3"/>
  <c r="T180" i="3"/>
  <c r="R180" i="3"/>
  <c r="P180" i="3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7" i="3"/>
  <c r="BH177" i="3"/>
  <c r="BG177" i="3"/>
  <c r="BF177" i="3"/>
  <c r="T177" i="3"/>
  <c r="R177" i="3"/>
  <c r="P177" i="3"/>
  <c r="BI176" i="3"/>
  <c r="BH176" i="3"/>
  <c r="BG176" i="3"/>
  <c r="BF176" i="3"/>
  <c r="T176" i="3"/>
  <c r="R176" i="3"/>
  <c r="P176" i="3"/>
  <c r="BI175" i="3"/>
  <c r="BH175" i="3"/>
  <c r="BG175" i="3"/>
  <c r="BF175" i="3"/>
  <c r="T175" i="3"/>
  <c r="R175" i="3"/>
  <c r="P175" i="3"/>
  <c r="BI174" i="3"/>
  <c r="BH174" i="3"/>
  <c r="BG174" i="3"/>
  <c r="BF174" i="3"/>
  <c r="T174" i="3"/>
  <c r="R174" i="3"/>
  <c r="P174" i="3"/>
  <c r="BI173" i="3"/>
  <c r="BH173" i="3"/>
  <c r="BG173" i="3"/>
  <c r="BF173" i="3"/>
  <c r="T173" i="3"/>
  <c r="R173" i="3"/>
  <c r="P173" i="3"/>
  <c r="BI172" i="3"/>
  <c r="BH172" i="3"/>
  <c r="BG172" i="3"/>
  <c r="BF172" i="3"/>
  <c r="T172" i="3"/>
  <c r="R172" i="3"/>
  <c r="P172" i="3"/>
  <c r="BI171" i="3"/>
  <c r="BH171" i="3"/>
  <c r="BG171" i="3"/>
  <c r="BF171" i="3"/>
  <c r="T171" i="3"/>
  <c r="R171" i="3"/>
  <c r="P171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8" i="3"/>
  <c r="BH128" i="3"/>
  <c r="BG128" i="3"/>
  <c r="BF128" i="3"/>
  <c r="T128" i="3"/>
  <c r="R128" i="3"/>
  <c r="P128" i="3"/>
  <c r="BI127" i="3"/>
  <c r="BH127" i="3"/>
  <c r="BG127" i="3"/>
  <c r="BF127" i="3"/>
  <c r="T127" i="3"/>
  <c r="R127" i="3"/>
  <c r="P127" i="3"/>
  <c r="BI126" i="3"/>
  <c r="BH126" i="3"/>
  <c r="BG126" i="3"/>
  <c r="BF126" i="3"/>
  <c r="T126" i="3"/>
  <c r="R126" i="3"/>
  <c r="P126" i="3"/>
  <c r="F117" i="3"/>
  <c r="E115" i="3"/>
  <c r="F89" i="3"/>
  <c r="E87" i="3"/>
  <c r="J24" i="3"/>
  <c r="E24" i="3"/>
  <c r="J92" i="3"/>
  <c r="J23" i="3"/>
  <c r="J21" i="3"/>
  <c r="E21" i="3"/>
  <c r="J119" i="3"/>
  <c r="J20" i="3"/>
  <c r="J18" i="3"/>
  <c r="E18" i="3"/>
  <c r="F92" i="3"/>
  <c r="J17" i="3"/>
  <c r="J15" i="3"/>
  <c r="E15" i="3"/>
  <c r="F119" i="3"/>
  <c r="J14" i="3"/>
  <c r="J12" i="3"/>
  <c r="J89" i="3"/>
  <c r="E7" i="3"/>
  <c r="E113" i="3" s="1"/>
  <c r="J37" i="2"/>
  <c r="J36" i="2"/>
  <c r="AY95" i="1"/>
  <c r="J35" i="2"/>
  <c r="AX95" i="1"/>
  <c r="BI902" i="2"/>
  <c r="BH902" i="2"/>
  <c r="BG902" i="2"/>
  <c r="BF902" i="2"/>
  <c r="T902" i="2"/>
  <c r="R902" i="2"/>
  <c r="P902" i="2"/>
  <c r="BI891" i="2"/>
  <c r="BH891" i="2"/>
  <c r="BG891" i="2"/>
  <c r="BF891" i="2"/>
  <c r="T891" i="2"/>
  <c r="R891" i="2"/>
  <c r="P891" i="2"/>
  <c r="BI869" i="2"/>
  <c r="BH869" i="2"/>
  <c r="BG869" i="2"/>
  <c r="BF869" i="2"/>
  <c r="T869" i="2"/>
  <c r="R869" i="2"/>
  <c r="P869" i="2"/>
  <c r="BI867" i="2"/>
  <c r="BH867" i="2"/>
  <c r="BG867" i="2"/>
  <c r="BF867" i="2"/>
  <c r="T867" i="2"/>
  <c r="R867" i="2"/>
  <c r="P867" i="2"/>
  <c r="BI859" i="2"/>
  <c r="BH859" i="2"/>
  <c r="BG859" i="2"/>
  <c r="BF859" i="2"/>
  <c r="T859" i="2"/>
  <c r="R859" i="2"/>
  <c r="P859" i="2"/>
  <c r="BI851" i="2"/>
  <c r="BH851" i="2"/>
  <c r="BG851" i="2"/>
  <c r="BF851" i="2"/>
  <c r="T851" i="2"/>
  <c r="R851" i="2"/>
  <c r="P851" i="2"/>
  <c r="BI849" i="2"/>
  <c r="BH849" i="2"/>
  <c r="BG849" i="2"/>
  <c r="BF849" i="2"/>
  <c r="T849" i="2"/>
  <c r="R849" i="2"/>
  <c r="P849" i="2"/>
  <c r="BI839" i="2"/>
  <c r="BH839" i="2"/>
  <c r="BG839" i="2"/>
  <c r="BF839" i="2"/>
  <c r="T839" i="2"/>
  <c r="R839" i="2"/>
  <c r="P839" i="2"/>
  <c r="BI827" i="2"/>
  <c r="BH827" i="2"/>
  <c r="BG827" i="2"/>
  <c r="BF827" i="2"/>
  <c r="T827" i="2"/>
  <c r="R827" i="2"/>
  <c r="P827" i="2"/>
  <c r="BI824" i="2"/>
  <c r="BH824" i="2"/>
  <c r="BG824" i="2"/>
  <c r="BF824" i="2"/>
  <c r="T824" i="2"/>
  <c r="R824" i="2"/>
  <c r="P824" i="2"/>
  <c r="BI810" i="2"/>
  <c r="BH810" i="2"/>
  <c r="BG810" i="2"/>
  <c r="BF810" i="2"/>
  <c r="T810" i="2"/>
  <c r="R810" i="2"/>
  <c r="P810" i="2"/>
  <c r="BI808" i="2"/>
  <c r="BH808" i="2"/>
  <c r="BG808" i="2"/>
  <c r="BF808" i="2"/>
  <c r="T808" i="2"/>
  <c r="R808" i="2"/>
  <c r="P808" i="2"/>
  <c r="BI801" i="2"/>
  <c r="BH801" i="2"/>
  <c r="BG801" i="2"/>
  <c r="BF801" i="2"/>
  <c r="T801" i="2"/>
  <c r="R801" i="2"/>
  <c r="P801" i="2"/>
  <c r="BI800" i="2"/>
  <c r="BH800" i="2"/>
  <c r="BG800" i="2"/>
  <c r="BF800" i="2"/>
  <c r="T800" i="2"/>
  <c r="R800" i="2"/>
  <c r="P800" i="2"/>
  <c r="BI786" i="2"/>
  <c r="BH786" i="2"/>
  <c r="BG786" i="2"/>
  <c r="BF786" i="2"/>
  <c r="T786" i="2"/>
  <c r="R786" i="2"/>
  <c r="P786" i="2"/>
  <c r="BI784" i="2"/>
  <c r="BH784" i="2"/>
  <c r="BG784" i="2"/>
  <c r="BF784" i="2"/>
  <c r="T784" i="2"/>
  <c r="R784" i="2"/>
  <c r="P784" i="2"/>
  <c r="BI783" i="2"/>
  <c r="BH783" i="2"/>
  <c r="BG783" i="2"/>
  <c r="BF783" i="2"/>
  <c r="T783" i="2"/>
  <c r="R783" i="2"/>
  <c r="P783" i="2"/>
  <c r="BI769" i="2"/>
  <c r="BH769" i="2"/>
  <c r="BG769" i="2"/>
  <c r="BF769" i="2"/>
  <c r="T769" i="2"/>
  <c r="R769" i="2"/>
  <c r="P769" i="2"/>
  <c r="BI763" i="2"/>
  <c r="BH763" i="2"/>
  <c r="BG763" i="2"/>
  <c r="BF763" i="2"/>
  <c r="T763" i="2"/>
  <c r="R763" i="2"/>
  <c r="P763" i="2"/>
  <c r="BI761" i="2"/>
  <c r="BH761" i="2"/>
  <c r="BG761" i="2"/>
  <c r="BF761" i="2"/>
  <c r="T761" i="2"/>
  <c r="R761" i="2"/>
  <c r="P761" i="2"/>
  <c r="BI759" i="2"/>
  <c r="BH759" i="2"/>
  <c r="BG759" i="2"/>
  <c r="BF759" i="2"/>
  <c r="T759" i="2"/>
  <c r="R759" i="2"/>
  <c r="P759" i="2"/>
  <c r="BI758" i="2"/>
  <c r="BH758" i="2"/>
  <c r="BG758" i="2"/>
  <c r="BF758" i="2"/>
  <c r="T758" i="2"/>
  <c r="R758" i="2"/>
  <c r="P758" i="2"/>
  <c r="BI756" i="2"/>
  <c r="BH756" i="2"/>
  <c r="BG756" i="2"/>
  <c r="BF756" i="2"/>
  <c r="T756" i="2"/>
  <c r="R756" i="2"/>
  <c r="P756" i="2"/>
  <c r="BI755" i="2"/>
  <c r="BH755" i="2"/>
  <c r="BG755" i="2"/>
  <c r="BF755" i="2"/>
  <c r="T755" i="2"/>
  <c r="R755" i="2"/>
  <c r="P755" i="2"/>
  <c r="BI752" i="2"/>
  <c r="BH752" i="2"/>
  <c r="BG752" i="2"/>
  <c r="BF752" i="2"/>
  <c r="T752" i="2"/>
  <c r="R752" i="2"/>
  <c r="P752" i="2"/>
  <c r="BI746" i="2"/>
  <c r="BH746" i="2"/>
  <c r="BG746" i="2"/>
  <c r="BF746" i="2"/>
  <c r="T746" i="2"/>
  <c r="R746" i="2"/>
  <c r="P746" i="2"/>
  <c r="BI744" i="2"/>
  <c r="BH744" i="2"/>
  <c r="BG744" i="2"/>
  <c r="BF744" i="2"/>
  <c r="T744" i="2"/>
  <c r="R744" i="2"/>
  <c r="P744" i="2"/>
  <c r="BI734" i="2"/>
  <c r="BH734" i="2"/>
  <c r="BG734" i="2"/>
  <c r="BF734" i="2"/>
  <c r="T734" i="2"/>
  <c r="R734" i="2"/>
  <c r="P734" i="2"/>
  <c r="BI728" i="2"/>
  <c r="BH728" i="2"/>
  <c r="BG728" i="2"/>
  <c r="BF728" i="2"/>
  <c r="T728" i="2"/>
  <c r="R728" i="2"/>
  <c r="P728" i="2"/>
  <c r="BI722" i="2"/>
  <c r="BH722" i="2"/>
  <c r="BG722" i="2"/>
  <c r="BF722" i="2"/>
  <c r="T722" i="2"/>
  <c r="R722" i="2"/>
  <c r="P722" i="2"/>
  <c r="BI720" i="2"/>
  <c r="BH720" i="2"/>
  <c r="BG720" i="2"/>
  <c r="BF720" i="2"/>
  <c r="T720" i="2"/>
  <c r="R720" i="2"/>
  <c r="P720" i="2"/>
  <c r="BI719" i="2"/>
  <c r="BH719" i="2"/>
  <c r="BG719" i="2"/>
  <c r="BF719" i="2"/>
  <c r="T719" i="2"/>
  <c r="R719" i="2"/>
  <c r="P719" i="2"/>
  <c r="BI718" i="2"/>
  <c r="BH718" i="2"/>
  <c r="BG718" i="2"/>
  <c r="BF718" i="2"/>
  <c r="T718" i="2"/>
  <c r="R718" i="2"/>
  <c r="P718" i="2"/>
  <c r="BI717" i="2"/>
  <c r="BH717" i="2"/>
  <c r="BG717" i="2"/>
  <c r="BF717" i="2"/>
  <c r="T717" i="2"/>
  <c r="R717" i="2"/>
  <c r="P717" i="2"/>
  <c r="BI716" i="2"/>
  <c r="BH716" i="2"/>
  <c r="BG716" i="2"/>
  <c r="BF716" i="2"/>
  <c r="T716" i="2"/>
  <c r="R716" i="2"/>
  <c r="P716" i="2"/>
  <c r="BI715" i="2"/>
  <c r="BH715" i="2"/>
  <c r="BG715" i="2"/>
  <c r="BF715" i="2"/>
  <c r="T715" i="2"/>
  <c r="R715" i="2"/>
  <c r="P715" i="2"/>
  <c r="BI713" i="2"/>
  <c r="BH713" i="2"/>
  <c r="BG713" i="2"/>
  <c r="BF713" i="2"/>
  <c r="T713" i="2"/>
  <c r="R713" i="2"/>
  <c r="P713" i="2"/>
  <c r="BI709" i="2"/>
  <c r="BH709" i="2"/>
  <c r="BG709" i="2"/>
  <c r="BF709" i="2"/>
  <c r="T709" i="2"/>
  <c r="R709" i="2"/>
  <c r="P709" i="2"/>
  <c r="BI705" i="2"/>
  <c r="BH705" i="2"/>
  <c r="BG705" i="2"/>
  <c r="BF705" i="2"/>
  <c r="T705" i="2"/>
  <c r="R705" i="2"/>
  <c r="P705" i="2"/>
  <c r="BI699" i="2"/>
  <c r="BH699" i="2"/>
  <c r="BG699" i="2"/>
  <c r="BF699" i="2"/>
  <c r="T699" i="2"/>
  <c r="R699" i="2"/>
  <c r="P699" i="2"/>
  <c r="BI698" i="2"/>
  <c r="BH698" i="2"/>
  <c r="BG698" i="2"/>
  <c r="BF698" i="2"/>
  <c r="T698" i="2"/>
  <c r="R698" i="2"/>
  <c r="P698" i="2"/>
  <c r="BI697" i="2"/>
  <c r="BH697" i="2"/>
  <c r="BG697" i="2"/>
  <c r="BF697" i="2"/>
  <c r="T697" i="2"/>
  <c r="R697" i="2"/>
  <c r="P697" i="2"/>
  <c r="BI684" i="2"/>
  <c r="BH684" i="2"/>
  <c r="BG684" i="2"/>
  <c r="BF684" i="2"/>
  <c r="T684" i="2"/>
  <c r="R684" i="2"/>
  <c r="P684" i="2"/>
  <c r="BI682" i="2"/>
  <c r="BH682" i="2"/>
  <c r="BG682" i="2"/>
  <c r="BF682" i="2"/>
  <c r="T682" i="2"/>
  <c r="R682" i="2"/>
  <c r="P682" i="2"/>
  <c r="BI667" i="2"/>
  <c r="BH667" i="2"/>
  <c r="BG667" i="2"/>
  <c r="BF667" i="2"/>
  <c r="T667" i="2"/>
  <c r="R667" i="2"/>
  <c r="P667" i="2"/>
  <c r="BI654" i="2"/>
  <c r="BH654" i="2"/>
  <c r="BG654" i="2"/>
  <c r="BF654" i="2"/>
  <c r="T654" i="2"/>
  <c r="R654" i="2"/>
  <c r="P654" i="2"/>
  <c r="BI650" i="2"/>
  <c r="BH650" i="2"/>
  <c r="BG650" i="2"/>
  <c r="BF650" i="2"/>
  <c r="T650" i="2"/>
  <c r="R650" i="2"/>
  <c r="P650" i="2"/>
  <c r="BI648" i="2"/>
  <c r="BH648" i="2"/>
  <c r="BG648" i="2"/>
  <c r="BF648" i="2"/>
  <c r="T648" i="2"/>
  <c r="R648" i="2"/>
  <c r="P648" i="2"/>
  <c r="BI637" i="2"/>
  <c r="BH637" i="2"/>
  <c r="BG637" i="2"/>
  <c r="BF637" i="2"/>
  <c r="T637" i="2"/>
  <c r="R637" i="2"/>
  <c r="P637" i="2"/>
  <c r="BI627" i="2"/>
  <c r="BH627" i="2"/>
  <c r="BG627" i="2"/>
  <c r="BF627" i="2"/>
  <c r="T627" i="2"/>
  <c r="R627" i="2"/>
  <c r="P627" i="2"/>
  <c r="BI617" i="2"/>
  <c r="BH617" i="2"/>
  <c r="BG617" i="2"/>
  <c r="BF617" i="2"/>
  <c r="T617" i="2"/>
  <c r="R617" i="2"/>
  <c r="P617" i="2"/>
  <c r="BI597" i="2"/>
  <c r="BH597" i="2"/>
  <c r="BG597" i="2"/>
  <c r="BF597" i="2"/>
  <c r="T597" i="2"/>
  <c r="T596" i="2"/>
  <c r="R597" i="2"/>
  <c r="R596" i="2"/>
  <c r="P597" i="2"/>
  <c r="P596" i="2"/>
  <c r="BI595" i="2"/>
  <c r="BH595" i="2"/>
  <c r="BG595" i="2"/>
  <c r="BF595" i="2"/>
  <c r="T595" i="2"/>
  <c r="R595" i="2"/>
  <c r="P595" i="2"/>
  <c r="BI592" i="2"/>
  <c r="BH592" i="2"/>
  <c r="BG592" i="2"/>
  <c r="BF592" i="2"/>
  <c r="T592" i="2"/>
  <c r="R592" i="2"/>
  <c r="P592" i="2"/>
  <c r="BI591" i="2"/>
  <c r="BH591" i="2"/>
  <c r="BG591" i="2"/>
  <c r="BF591" i="2"/>
  <c r="T591" i="2"/>
  <c r="R591" i="2"/>
  <c r="P591" i="2"/>
  <c r="BI590" i="2"/>
  <c r="BH590" i="2"/>
  <c r="BG590" i="2"/>
  <c r="BF590" i="2"/>
  <c r="T590" i="2"/>
  <c r="R590" i="2"/>
  <c r="P590" i="2"/>
  <c r="BI589" i="2"/>
  <c r="BH589" i="2"/>
  <c r="BG589" i="2"/>
  <c r="BF589" i="2"/>
  <c r="T589" i="2"/>
  <c r="R589" i="2"/>
  <c r="P589" i="2"/>
  <c r="BI588" i="2"/>
  <c r="BH588" i="2"/>
  <c r="BG588" i="2"/>
  <c r="BF588" i="2"/>
  <c r="T588" i="2"/>
  <c r="R588" i="2"/>
  <c r="P588" i="2"/>
  <c r="BI586" i="2"/>
  <c r="BH586" i="2"/>
  <c r="BG586" i="2"/>
  <c r="BF586" i="2"/>
  <c r="T586" i="2"/>
  <c r="R586" i="2"/>
  <c r="P586" i="2"/>
  <c r="BI584" i="2"/>
  <c r="BH584" i="2"/>
  <c r="BG584" i="2"/>
  <c r="BF584" i="2"/>
  <c r="T584" i="2"/>
  <c r="R584" i="2"/>
  <c r="P584" i="2"/>
  <c r="BI569" i="2"/>
  <c r="BH569" i="2"/>
  <c r="BG569" i="2"/>
  <c r="BF569" i="2"/>
  <c r="T569" i="2"/>
  <c r="R569" i="2"/>
  <c r="P569" i="2"/>
  <c r="BI554" i="2"/>
  <c r="BH554" i="2"/>
  <c r="BG554" i="2"/>
  <c r="BF554" i="2"/>
  <c r="T554" i="2"/>
  <c r="R554" i="2"/>
  <c r="P554" i="2"/>
  <c r="BI552" i="2"/>
  <c r="BH552" i="2"/>
  <c r="BG552" i="2"/>
  <c r="BF552" i="2"/>
  <c r="T552" i="2"/>
  <c r="R552" i="2"/>
  <c r="P552" i="2"/>
  <c r="BI538" i="2"/>
  <c r="BH538" i="2"/>
  <c r="BG538" i="2"/>
  <c r="BF538" i="2"/>
  <c r="T538" i="2"/>
  <c r="R538" i="2"/>
  <c r="P538" i="2"/>
  <c r="BI528" i="2"/>
  <c r="BH528" i="2"/>
  <c r="BG528" i="2"/>
  <c r="BF528" i="2"/>
  <c r="T528" i="2"/>
  <c r="R528" i="2"/>
  <c r="P528" i="2"/>
  <c r="BI525" i="2"/>
  <c r="BH525" i="2"/>
  <c r="BG525" i="2"/>
  <c r="BF525" i="2"/>
  <c r="T525" i="2"/>
  <c r="T524" i="2" s="1"/>
  <c r="R525" i="2"/>
  <c r="R524" i="2"/>
  <c r="P525" i="2"/>
  <c r="P524" i="2" s="1"/>
  <c r="BI523" i="2"/>
  <c r="BH523" i="2"/>
  <c r="BG523" i="2"/>
  <c r="BF523" i="2"/>
  <c r="T523" i="2"/>
  <c r="R523" i="2"/>
  <c r="P523" i="2"/>
  <c r="BI521" i="2"/>
  <c r="BH521" i="2"/>
  <c r="BG521" i="2"/>
  <c r="BF521" i="2"/>
  <c r="T521" i="2"/>
  <c r="R521" i="2"/>
  <c r="P521" i="2"/>
  <c r="BI520" i="2"/>
  <c r="BH520" i="2"/>
  <c r="BG520" i="2"/>
  <c r="BF520" i="2"/>
  <c r="T520" i="2"/>
  <c r="R520" i="2"/>
  <c r="P520" i="2"/>
  <c r="BI518" i="2"/>
  <c r="BH518" i="2"/>
  <c r="BG518" i="2"/>
  <c r="BF518" i="2"/>
  <c r="T518" i="2"/>
  <c r="R518" i="2"/>
  <c r="P518" i="2"/>
  <c r="BI517" i="2"/>
  <c r="BH517" i="2"/>
  <c r="BG517" i="2"/>
  <c r="BF517" i="2"/>
  <c r="T517" i="2"/>
  <c r="R517" i="2"/>
  <c r="P517" i="2"/>
  <c r="BI515" i="2"/>
  <c r="BH515" i="2"/>
  <c r="BG515" i="2"/>
  <c r="BF515" i="2"/>
  <c r="T515" i="2"/>
  <c r="R515" i="2"/>
  <c r="P515" i="2"/>
  <c r="BI514" i="2"/>
  <c r="BH514" i="2"/>
  <c r="BG514" i="2"/>
  <c r="BF514" i="2"/>
  <c r="T514" i="2"/>
  <c r="R514" i="2"/>
  <c r="P514" i="2"/>
  <c r="BI513" i="2"/>
  <c r="BH513" i="2"/>
  <c r="BG513" i="2"/>
  <c r="BF513" i="2"/>
  <c r="T513" i="2"/>
  <c r="R513" i="2"/>
  <c r="P513" i="2"/>
  <c r="BI512" i="2"/>
  <c r="BH512" i="2"/>
  <c r="BG512" i="2"/>
  <c r="BF512" i="2"/>
  <c r="T512" i="2"/>
  <c r="R512" i="2"/>
  <c r="P512" i="2"/>
  <c r="BI511" i="2"/>
  <c r="BH511" i="2"/>
  <c r="BG511" i="2"/>
  <c r="BF511" i="2"/>
  <c r="T511" i="2"/>
  <c r="R511" i="2"/>
  <c r="P511" i="2"/>
  <c r="BI510" i="2"/>
  <c r="BH510" i="2"/>
  <c r="BG510" i="2"/>
  <c r="BF510" i="2"/>
  <c r="T510" i="2"/>
  <c r="R510" i="2"/>
  <c r="P510" i="2"/>
  <c r="BI509" i="2"/>
  <c r="BH509" i="2"/>
  <c r="BG509" i="2"/>
  <c r="BF509" i="2"/>
  <c r="T509" i="2"/>
  <c r="R509" i="2"/>
  <c r="P509" i="2"/>
  <c r="BI508" i="2"/>
  <c r="BH508" i="2"/>
  <c r="BG508" i="2"/>
  <c r="BF508" i="2"/>
  <c r="T508" i="2"/>
  <c r="R508" i="2"/>
  <c r="P508" i="2"/>
  <c r="BI507" i="2"/>
  <c r="BH507" i="2"/>
  <c r="BG507" i="2"/>
  <c r="BF507" i="2"/>
  <c r="T507" i="2"/>
  <c r="R507" i="2"/>
  <c r="P507" i="2"/>
  <c r="BI493" i="2"/>
  <c r="BH493" i="2"/>
  <c r="BG493" i="2"/>
  <c r="BF493" i="2"/>
  <c r="T493" i="2"/>
  <c r="R493" i="2"/>
  <c r="P493" i="2"/>
  <c r="BI490" i="2"/>
  <c r="BH490" i="2"/>
  <c r="BG490" i="2"/>
  <c r="BF490" i="2"/>
  <c r="T490" i="2"/>
  <c r="R490" i="2"/>
  <c r="P490" i="2"/>
  <c r="BI464" i="2"/>
  <c r="BH464" i="2"/>
  <c r="BG464" i="2"/>
  <c r="BF464" i="2"/>
  <c r="T464" i="2"/>
  <c r="R464" i="2"/>
  <c r="P464" i="2"/>
  <c r="BI456" i="2"/>
  <c r="BH456" i="2"/>
  <c r="BG456" i="2"/>
  <c r="BF456" i="2"/>
  <c r="T456" i="2"/>
  <c r="R456" i="2"/>
  <c r="P456" i="2"/>
  <c r="BI448" i="2"/>
  <c r="BH448" i="2"/>
  <c r="BG448" i="2"/>
  <c r="BF448" i="2"/>
  <c r="T448" i="2"/>
  <c r="R448" i="2"/>
  <c r="P448" i="2"/>
  <c r="BI445" i="2"/>
  <c r="BH445" i="2"/>
  <c r="BG445" i="2"/>
  <c r="BF445" i="2"/>
  <c r="T445" i="2"/>
  <c r="R445" i="2"/>
  <c r="P445" i="2"/>
  <c r="BI442" i="2"/>
  <c r="BH442" i="2"/>
  <c r="BG442" i="2"/>
  <c r="BF442" i="2"/>
  <c r="T442" i="2"/>
  <c r="R442" i="2"/>
  <c r="P442" i="2"/>
  <c r="BI439" i="2"/>
  <c r="BH439" i="2"/>
  <c r="BG439" i="2"/>
  <c r="BF439" i="2"/>
  <c r="T439" i="2"/>
  <c r="R439" i="2"/>
  <c r="P439" i="2"/>
  <c r="BI436" i="2"/>
  <c r="BH436" i="2"/>
  <c r="BG436" i="2"/>
  <c r="BF436" i="2"/>
  <c r="T436" i="2"/>
  <c r="R436" i="2"/>
  <c r="P436" i="2"/>
  <c r="BI430" i="2"/>
  <c r="BH430" i="2"/>
  <c r="BG430" i="2"/>
  <c r="BF430" i="2"/>
  <c r="T430" i="2"/>
  <c r="R430" i="2"/>
  <c r="P430" i="2"/>
  <c r="BI427" i="2"/>
  <c r="BH427" i="2"/>
  <c r="BG427" i="2"/>
  <c r="BF427" i="2"/>
  <c r="T427" i="2"/>
  <c r="R427" i="2"/>
  <c r="P427" i="2"/>
  <c r="BI408" i="2"/>
  <c r="BH408" i="2"/>
  <c r="BG408" i="2"/>
  <c r="BF408" i="2"/>
  <c r="T408" i="2"/>
  <c r="R408" i="2"/>
  <c r="P408" i="2"/>
  <c r="BI402" i="2"/>
  <c r="BH402" i="2"/>
  <c r="BG402" i="2"/>
  <c r="BF402" i="2"/>
  <c r="T402" i="2"/>
  <c r="R402" i="2"/>
  <c r="P402" i="2"/>
  <c r="BI388" i="2"/>
  <c r="BH388" i="2"/>
  <c r="BG388" i="2"/>
  <c r="BF388" i="2"/>
  <c r="T388" i="2"/>
  <c r="R388" i="2"/>
  <c r="P388" i="2"/>
  <c r="BI385" i="2"/>
  <c r="BH385" i="2"/>
  <c r="BG385" i="2"/>
  <c r="BF385" i="2"/>
  <c r="T385" i="2"/>
  <c r="R385" i="2"/>
  <c r="P385" i="2"/>
  <c r="BI382" i="2"/>
  <c r="BH382" i="2"/>
  <c r="BG382" i="2"/>
  <c r="BF382" i="2"/>
  <c r="T382" i="2"/>
  <c r="R382" i="2"/>
  <c r="P382" i="2"/>
  <c r="BI379" i="2"/>
  <c r="BH379" i="2"/>
  <c r="BG379" i="2"/>
  <c r="BF379" i="2"/>
  <c r="T379" i="2"/>
  <c r="R379" i="2"/>
  <c r="P379" i="2"/>
  <c r="BI377" i="2"/>
  <c r="BH377" i="2"/>
  <c r="BG377" i="2"/>
  <c r="BF377" i="2"/>
  <c r="T377" i="2"/>
  <c r="R377" i="2"/>
  <c r="P377" i="2"/>
  <c r="BI376" i="2"/>
  <c r="BH376" i="2"/>
  <c r="BG376" i="2"/>
  <c r="BF376" i="2"/>
  <c r="T376" i="2"/>
  <c r="R376" i="2"/>
  <c r="P376" i="2"/>
  <c r="BI373" i="2"/>
  <c r="BH373" i="2"/>
  <c r="BG373" i="2"/>
  <c r="BF373" i="2"/>
  <c r="T373" i="2"/>
  <c r="R373" i="2"/>
  <c r="P373" i="2"/>
  <c r="BI371" i="2"/>
  <c r="BH371" i="2"/>
  <c r="BG371" i="2"/>
  <c r="BF371" i="2"/>
  <c r="T371" i="2"/>
  <c r="R371" i="2"/>
  <c r="P371" i="2"/>
  <c r="BI365" i="2"/>
  <c r="BH365" i="2"/>
  <c r="BG365" i="2"/>
  <c r="BF365" i="2"/>
  <c r="T365" i="2"/>
  <c r="R365" i="2"/>
  <c r="P365" i="2"/>
  <c r="BI359" i="2"/>
  <c r="BH359" i="2"/>
  <c r="BG359" i="2"/>
  <c r="BF359" i="2"/>
  <c r="T359" i="2"/>
  <c r="R359" i="2"/>
  <c r="P359" i="2"/>
  <c r="BI357" i="2"/>
  <c r="BH357" i="2"/>
  <c r="BG357" i="2"/>
  <c r="BF357" i="2"/>
  <c r="T357" i="2"/>
  <c r="R357" i="2"/>
  <c r="P357" i="2"/>
  <c r="BI353" i="2"/>
  <c r="BH353" i="2"/>
  <c r="BG353" i="2"/>
  <c r="BF353" i="2"/>
  <c r="T353" i="2"/>
  <c r="R353" i="2"/>
  <c r="P353" i="2"/>
  <c r="BI345" i="2"/>
  <c r="BH345" i="2"/>
  <c r="BG345" i="2"/>
  <c r="BF345" i="2"/>
  <c r="T345" i="2"/>
  <c r="R345" i="2"/>
  <c r="P345" i="2"/>
  <c r="BI342" i="2"/>
  <c r="BH342" i="2"/>
  <c r="BG342" i="2"/>
  <c r="BF342" i="2"/>
  <c r="T342" i="2"/>
  <c r="R342" i="2"/>
  <c r="P342" i="2"/>
  <c r="BI339" i="2"/>
  <c r="BH339" i="2"/>
  <c r="BG339" i="2"/>
  <c r="BF339" i="2"/>
  <c r="T339" i="2"/>
  <c r="R339" i="2"/>
  <c r="P339" i="2"/>
  <c r="BI336" i="2"/>
  <c r="BH336" i="2"/>
  <c r="BG336" i="2"/>
  <c r="BF336" i="2"/>
  <c r="T336" i="2"/>
  <c r="R336" i="2"/>
  <c r="P336" i="2"/>
  <c r="BI327" i="2"/>
  <c r="BH327" i="2"/>
  <c r="BG327" i="2"/>
  <c r="BF327" i="2"/>
  <c r="T327" i="2"/>
  <c r="R327" i="2"/>
  <c r="P327" i="2"/>
  <c r="BI322" i="2"/>
  <c r="BH322" i="2"/>
  <c r="BG322" i="2"/>
  <c r="BF322" i="2"/>
  <c r="T322" i="2"/>
  <c r="R322" i="2"/>
  <c r="P322" i="2"/>
  <c r="BI319" i="2"/>
  <c r="BH319" i="2"/>
  <c r="BG319" i="2"/>
  <c r="BF319" i="2"/>
  <c r="T319" i="2"/>
  <c r="R319" i="2"/>
  <c r="P319" i="2"/>
  <c r="BI316" i="2"/>
  <c r="BH316" i="2"/>
  <c r="BG316" i="2"/>
  <c r="BF316" i="2"/>
  <c r="T316" i="2"/>
  <c r="R316" i="2"/>
  <c r="P316" i="2"/>
  <c r="BI314" i="2"/>
  <c r="BH314" i="2"/>
  <c r="BG314" i="2"/>
  <c r="BF314" i="2"/>
  <c r="T314" i="2"/>
  <c r="R314" i="2"/>
  <c r="P314" i="2"/>
  <c r="BI310" i="2"/>
  <c r="BH310" i="2"/>
  <c r="BG310" i="2"/>
  <c r="BF310" i="2"/>
  <c r="T310" i="2"/>
  <c r="R310" i="2"/>
  <c r="P310" i="2"/>
  <c r="BI303" i="2"/>
  <c r="BH303" i="2"/>
  <c r="BG303" i="2"/>
  <c r="BF303" i="2"/>
  <c r="T303" i="2"/>
  <c r="R303" i="2"/>
  <c r="P303" i="2"/>
  <c r="BI299" i="2"/>
  <c r="BH299" i="2"/>
  <c r="BG299" i="2"/>
  <c r="BF299" i="2"/>
  <c r="T299" i="2"/>
  <c r="R299" i="2"/>
  <c r="P299" i="2"/>
  <c r="BI296" i="2"/>
  <c r="BH296" i="2"/>
  <c r="BG296" i="2"/>
  <c r="BF296" i="2"/>
  <c r="T296" i="2"/>
  <c r="R296" i="2"/>
  <c r="P296" i="2"/>
  <c r="BI293" i="2"/>
  <c r="BH293" i="2"/>
  <c r="BG293" i="2"/>
  <c r="BF293" i="2"/>
  <c r="T293" i="2"/>
  <c r="R293" i="2"/>
  <c r="P293" i="2"/>
  <c r="BI289" i="2"/>
  <c r="BH289" i="2"/>
  <c r="BG289" i="2"/>
  <c r="BF289" i="2"/>
  <c r="T289" i="2"/>
  <c r="R289" i="2"/>
  <c r="P289" i="2"/>
  <c r="BI287" i="2"/>
  <c r="BH287" i="2"/>
  <c r="BG287" i="2"/>
  <c r="BF287" i="2"/>
  <c r="T287" i="2"/>
  <c r="R287" i="2"/>
  <c r="P287" i="2"/>
  <c r="BI284" i="2"/>
  <c r="BH284" i="2"/>
  <c r="BG284" i="2"/>
  <c r="BF284" i="2"/>
  <c r="T284" i="2"/>
  <c r="R284" i="2"/>
  <c r="P284" i="2"/>
  <c r="BI258" i="2"/>
  <c r="BH258" i="2"/>
  <c r="BG258" i="2"/>
  <c r="BF258" i="2"/>
  <c r="T258" i="2"/>
  <c r="R258" i="2"/>
  <c r="P258" i="2"/>
  <c r="BI247" i="2"/>
  <c r="BH247" i="2"/>
  <c r="BG247" i="2"/>
  <c r="BF247" i="2"/>
  <c r="T247" i="2"/>
  <c r="R247" i="2"/>
  <c r="P247" i="2"/>
  <c r="BI236" i="2"/>
  <c r="BH236" i="2"/>
  <c r="BG236" i="2"/>
  <c r="BF236" i="2"/>
  <c r="T236" i="2"/>
  <c r="R236" i="2"/>
  <c r="P236" i="2"/>
  <c r="BI213" i="2"/>
  <c r="BH213" i="2"/>
  <c r="BG213" i="2"/>
  <c r="BF213" i="2"/>
  <c r="T213" i="2"/>
  <c r="R213" i="2"/>
  <c r="P213" i="2"/>
  <c r="BI197" i="2"/>
  <c r="BH197" i="2"/>
  <c r="BG197" i="2"/>
  <c r="BF197" i="2"/>
  <c r="T197" i="2"/>
  <c r="R197" i="2"/>
  <c r="P197" i="2"/>
  <c r="BI178" i="2"/>
  <c r="BH178" i="2"/>
  <c r="BG178" i="2"/>
  <c r="BF178" i="2"/>
  <c r="T178" i="2"/>
  <c r="R178" i="2"/>
  <c r="P178" i="2"/>
  <c r="BI172" i="2"/>
  <c r="BH172" i="2"/>
  <c r="BG172" i="2"/>
  <c r="BF172" i="2"/>
  <c r="T172" i="2"/>
  <c r="R172" i="2"/>
  <c r="P172" i="2"/>
  <c r="BI168" i="2"/>
  <c r="BH168" i="2"/>
  <c r="BG168" i="2"/>
  <c r="BF168" i="2"/>
  <c r="T168" i="2"/>
  <c r="R168" i="2"/>
  <c r="P168" i="2"/>
  <c r="BI165" i="2"/>
  <c r="BH165" i="2"/>
  <c r="BG165" i="2"/>
  <c r="BF165" i="2"/>
  <c r="T165" i="2"/>
  <c r="R165" i="2"/>
  <c r="P165" i="2"/>
  <c r="BI158" i="2"/>
  <c r="BH158" i="2"/>
  <c r="BG158" i="2"/>
  <c r="BF158" i="2"/>
  <c r="T158" i="2"/>
  <c r="R158" i="2"/>
  <c r="P158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3" i="2"/>
  <c r="BH143" i="2"/>
  <c r="BG143" i="2"/>
  <c r="BF143" i="2"/>
  <c r="T143" i="2"/>
  <c r="R143" i="2"/>
  <c r="P143" i="2"/>
  <c r="J137" i="2"/>
  <c r="J136" i="2"/>
  <c r="F134" i="2"/>
  <c r="E132" i="2"/>
  <c r="J92" i="2"/>
  <c r="J91" i="2"/>
  <c r="F89" i="2"/>
  <c r="E87" i="2"/>
  <c r="J18" i="2"/>
  <c r="E18" i="2"/>
  <c r="F92" i="2"/>
  <c r="J17" i="2"/>
  <c r="J15" i="2"/>
  <c r="E15" i="2"/>
  <c r="F91" i="2"/>
  <c r="J14" i="2"/>
  <c r="J12" i="2"/>
  <c r="J134" i="2"/>
  <c r="E7" i="2"/>
  <c r="E85" i="2" s="1"/>
  <c r="L90" i="1"/>
  <c r="AM90" i="1"/>
  <c r="AM89" i="1"/>
  <c r="L89" i="1"/>
  <c r="AM87" i="1"/>
  <c r="L87" i="1"/>
  <c r="L85" i="1"/>
  <c r="L84" i="1"/>
  <c r="J808" i="2"/>
  <c r="J746" i="2"/>
  <c r="BK720" i="2"/>
  <c r="BK697" i="2"/>
  <c r="J595" i="2"/>
  <c r="BK588" i="2"/>
  <c r="J569" i="2"/>
  <c r="J509" i="2"/>
  <c r="J439" i="2"/>
  <c r="J427" i="2"/>
  <c r="BK382" i="2"/>
  <c r="J376" i="2"/>
  <c r="J339" i="2"/>
  <c r="BK289" i="2"/>
  <c r="BK168" i="2"/>
  <c r="J147" i="2"/>
  <c r="BK784" i="2"/>
  <c r="BK769" i="2"/>
  <c r="BK759" i="2"/>
  <c r="BK755" i="2"/>
  <c r="BK722" i="2"/>
  <c r="BK715" i="2"/>
  <c r="J698" i="2"/>
  <c r="BK627" i="2"/>
  <c r="J591" i="2"/>
  <c r="J512" i="2"/>
  <c r="BK510" i="2"/>
  <c r="J508" i="2"/>
  <c r="J456" i="2"/>
  <c r="BK439" i="2"/>
  <c r="BK427" i="2"/>
  <c r="BK402" i="2"/>
  <c r="BK371" i="2"/>
  <c r="BK345" i="2"/>
  <c r="BK284" i="2"/>
  <c r="J150" i="2"/>
  <c r="BK869" i="2"/>
  <c r="BK859" i="2"/>
  <c r="BK758" i="2"/>
  <c r="BK698" i="2"/>
  <c r="BK648" i="2"/>
  <c r="BK589" i="2"/>
  <c r="J538" i="2"/>
  <c r="BK507" i="2"/>
  <c r="BK376" i="2"/>
  <c r="J336" i="2"/>
  <c r="BK310" i="2"/>
  <c r="J258" i="2"/>
  <c r="J178" i="2"/>
  <c r="J148" i="2"/>
  <c r="BK839" i="2"/>
  <c r="BK801" i="2"/>
  <c r="BK728" i="2"/>
  <c r="BK718" i="2"/>
  <c r="BK705" i="2"/>
  <c r="J650" i="2"/>
  <c r="BK569" i="2"/>
  <c r="J525" i="2"/>
  <c r="J517" i="2"/>
  <c r="BK493" i="2"/>
  <c r="J448" i="2"/>
  <c r="BK388" i="2"/>
  <c r="J353" i="2"/>
  <c r="BK336" i="2"/>
  <c r="BK316" i="2"/>
  <c r="BK293" i="2"/>
  <c r="BK178" i="2"/>
  <c r="J143" i="2"/>
  <c r="BK174" i="3"/>
  <c r="J167" i="3"/>
  <c r="BK157" i="3"/>
  <c r="J153" i="3"/>
  <c r="BK150" i="3"/>
  <c r="BK133" i="3"/>
  <c r="J189" i="3"/>
  <c r="J181" i="3"/>
  <c r="J176" i="3"/>
  <c r="J169" i="3"/>
  <c r="J155" i="3"/>
  <c r="BK148" i="3"/>
  <c r="BK145" i="3"/>
  <c r="BK137" i="3"/>
  <c r="J127" i="3"/>
  <c r="J190" i="3"/>
  <c r="J182" i="3"/>
  <c r="J178" i="3"/>
  <c r="BK166" i="3"/>
  <c r="BK156" i="3"/>
  <c r="J149" i="3"/>
  <c r="BK136" i="3"/>
  <c r="BK127" i="3"/>
  <c r="BK183" i="3"/>
  <c r="BK177" i="3"/>
  <c r="J174" i="3"/>
  <c r="BK168" i="3"/>
  <c r="J161" i="3"/>
  <c r="BK153" i="3"/>
  <c r="BK139" i="3"/>
  <c r="J130" i="3"/>
  <c r="BK189" i="4"/>
  <c r="J182" i="4"/>
  <c r="BK178" i="4"/>
  <c r="J165" i="4"/>
  <c r="BK161" i="4"/>
  <c r="BK147" i="4"/>
  <c r="BK135" i="4"/>
  <c r="J129" i="4"/>
  <c r="J205" i="4"/>
  <c r="J200" i="4"/>
  <c r="J194" i="4"/>
  <c r="BK184" i="4"/>
  <c r="J166" i="4"/>
  <c r="J156" i="4"/>
  <c r="BK142" i="4"/>
  <c r="J138" i="4"/>
  <c r="J130" i="4"/>
  <c r="BK205" i="4"/>
  <c r="BK187" i="4"/>
  <c r="J179" i="4"/>
  <c r="BK172" i="4"/>
  <c r="J168" i="4"/>
  <c r="J160" i="4"/>
  <c r="BK156" i="4"/>
  <c r="BK145" i="4"/>
  <c r="BK136" i="4"/>
  <c r="BK207" i="4"/>
  <c r="BK202" i="4"/>
  <c r="BK195" i="4"/>
  <c r="J189" i="4"/>
  <c r="J178" i="4"/>
  <c r="J171" i="4"/>
  <c r="J167" i="4"/>
  <c r="J151" i="4"/>
  <c r="J148" i="4"/>
  <c r="J137" i="4"/>
  <c r="J145" i="5"/>
  <c r="J137" i="5"/>
  <c r="J124" i="5"/>
  <c r="J134" i="5"/>
  <c r="BK150" i="5"/>
  <c r="BK146" i="5"/>
  <c r="BK137" i="5"/>
  <c r="J129" i="5"/>
  <c r="BK149" i="5"/>
  <c r="J135" i="5"/>
  <c r="BK131" i="5"/>
  <c r="J123" i="5"/>
  <c r="J162" i="6"/>
  <c r="BK157" i="6"/>
  <c r="J150" i="6"/>
  <c r="BK144" i="6"/>
  <c r="BK138" i="6"/>
  <c r="J125" i="6"/>
  <c r="BK153" i="6"/>
  <c r="J142" i="6"/>
  <c r="BK129" i="6"/>
  <c r="J166" i="6"/>
  <c r="J159" i="6"/>
  <c r="J148" i="6"/>
  <c r="J140" i="6"/>
  <c r="BK136" i="6"/>
  <c r="J127" i="6"/>
  <c r="BK124" i="6"/>
  <c r="J157" i="6"/>
  <c r="BK148" i="6"/>
  <c r="BK133" i="6"/>
  <c r="BK126" i="6"/>
  <c r="J127" i="7"/>
  <c r="BK127" i="7"/>
  <c r="J824" i="2"/>
  <c r="J734" i="2"/>
  <c r="J718" i="2"/>
  <c r="J684" i="2"/>
  <c r="BK617" i="2"/>
  <c r="BK590" i="2"/>
  <c r="J552" i="2"/>
  <c r="J514" i="2"/>
  <c r="BK445" i="2"/>
  <c r="BK430" i="2"/>
  <c r="J388" i="2"/>
  <c r="J373" i="2"/>
  <c r="BK357" i="2"/>
  <c r="J296" i="2"/>
  <c r="J236" i="2"/>
  <c r="J165" i="2"/>
  <c r="BK148" i="2"/>
  <c r="J786" i="2"/>
  <c r="J783" i="2"/>
  <c r="J763" i="2"/>
  <c r="J759" i="2"/>
  <c r="J752" i="2"/>
  <c r="BK719" i="2"/>
  <c r="J705" i="2"/>
  <c r="BK684" i="2"/>
  <c r="J617" i="2"/>
  <c r="BK595" i="2"/>
  <c r="BK554" i="2"/>
  <c r="BK521" i="2"/>
  <c r="BK518" i="2"/>
  <c r="BK515" i="2"/>
  <c r="BK511" i="2"/>
  <c r="BK509" i="2"/>
  <c r="BK464" i="2"/>
  <c r="BK448" i="2"/>
  <c r="BK436" i="2"/>
  <c r="BK379" i="2"/>
  <c r="J365" i="2"/>
  <c r="BK287" i="2"/>
  <c r="BK236" i="2"/>
  <c r="J902" i="2"/>
  <c r="J869" i="2"/>
  <c r="J859" i="2"/>
  <c r="J827" i="2"/>
  <c r="J755" i="2"/>
  <c r="J715" i="2"/>
  <c r="J697" i="2"/>
  <c r="BK637" i="2"/>
  <c r="J586" i="2"/>
  <c r="J515" i="2"/>
  <c r="J510" i="2"/>
  <c r="J442" i="2"/>
  <c r="BK359" i="2"/>
  <c r="J327" i="2"/>
  <c r="J316" i="2"/>
  <c r="BK303" i="2"/>
  <c r="BK213" i="2"/>
  <c r="J168" i="2"/>
  <c r="BK147" i="2"/>
  <c r="BK851" i="2"/>
  <c r="BK827" i="2"/>
  <c r="J801" i="2"/>
  <c r="J719" i="2"/>
  <c r="J682" i="2"/>
  <c r="J648" i="2"/>
  <c r="J554" i="2"/>
  <c r="J523" i="2"/>
  <c r="J507" i="2"/>
  <c r="J464" i="2"/>
  <c r="J385" i="2"/>
  <c r="J357" i="2"/>
  <c r="J322" i="2"/>
  <c r="J303" i="2"/>
  <c r="J284" i="2"/>
  <c r="BK146" i="2"/>
  <c r="BK182" i="3"/>
  <c r="BK169" i="3"/>
  <c r="J163" i="3"/>
  <c r="BK154" i="3"/>
  <c r="BK151" i="3"/>
  <c r="BK141" i="3"/>
  <c r="BK132" i="3"/>
  <c r="BK191" i="3"/>
  <c r="J187" i="3"/>
  <c r="J179" i="3"/>
  <c r="BK173" i="3"/>
  <c r="BK170" i="3"/>
  <c r="J157" i="3"/>
  <c r="J151" i="3"/>
  <c r="J140" i="3"/>
  <c r="BK135" i="3"/>
  <c r="J126" i="3"/>
  <c r="J186" i="3"/>
  <c r="BK175" i="3"/>
  <c r="BK165" i="3"/>
  <c r="BK161" i="3"/>
  <c r="BK155" i="3"/>
  <c r="BK147" i="3"/>
  <c r="BK140" i="3"/>
  <c r="BK130" i="3"/>
  <c r="J194" i="3"/>
  <c r="J185" i="3"/>
  <c r="BK176" i="3"/>
  <c r="J172" i="3"/>
  <c r="BK167" i="3"/>
  <c r="J160" i="3"/>
  <c r="J146" i="3"/>
  <c r="J137" i="3"/>
  <c r="J133" i="3"/>
  <c r="BK193" i="4"/>
  <c r="BK185" i="4"/>
  <c r="BK176" i="4"/>
  <c r="BK164" i="4"/>
  <c r="BK160" i="4"/>
  <c r="BK148" i="4"/>
  <c r="BK138" i="4"/>
  <c r="J208" i="4"/>
  <c r="J198" i="4"/>
  <c r="BK188" i="4"/>
  <c r="BK183" i="4"/>
  <c r="BK171" i="4"/>
  <c r="J164" i="4"/>
  <c r="J147" i="4"/>
  <c r="J139" i="4"/>
  <c r="J136" i="4"/>
  <c r="BK129" i="4"/>
  <c r="BK204" i="4"/>
  <c r="BK199" i="4"/>
  <c r="J183" i="4"/>
  <c r="J177" i="4"/>
  <c r="BK166" i="4"/>
  <c r="J158" i="4"/>
  <c r="J155" i="4"/>
  <c r="BK150" i="4"/>
  <c r="BK141" i="4"/>
  <c r="BK132" i="4"/>
  <c r="BK203" i="4"/>
  <c r="BK196" i="4"/>
  <c r="J190" i="4"/>
  <c r="J184" i="4"/>
  <c r="J172" i="4"/>
  <c r="BK168" i="4"/>
  <c r="J153" i="4"/>
  <c r="J142" i="4"/>
  <c r="J132" i="4"/>
  <c r="BK142" i="5"/>
  <c r="BK144" i="5"/>
  <c r="BK139" i="5"/>
  <c r="J131" i="5"/>
  <c r="J147" i="5"/>
  <c r="J136" i="5"/>
  <c r="J130" i="5"/>
  <c r="BK127" i="5"/>
  <c r="J150" i="5"/>
  <c r="J142" i="5"/>
  <c r="BK132" i="5"/>
  <c r="J126" i="5"/>
  <c r="BK168" i="6"/>
  <c r="BK160" i="6"/>
  <c r="BK155" i="6"/>
  <c r="BK147" i="6"/>
  <c r="J139" i="6"/>
  <c r="J134" i="6"/>
  <c r="J168" i="6"/>
  <c r="BK161" i="6"/>
  <c r="J147" i="6"/>
  <c r="BK134" i="6"/>
  <c r="J124" i="6"/>
  <c r="J165" i="6"/>
  <c r="J160" i="6"/>
  <c r="BK149" i="6"/>
  <c r="BK142" i="6"/>
  <c r="J138" i="6"/>
  <c r="BK132" i="6"/>
  <c r="J126" i="6"/>
  <c r="BK164" i="6"/>
  <c r="J155" i="6"/>
  <c r="J144" i="6"/>
  <c r="J132" i="6"/>
  <c r="BK127" i="6"/>
  <c r="J851" i="2"/>
  <c r="BK756" i="2"/>
  <c r="BK744" i="2"/>
  <c r="BK699" i="2"/>
  <c r="BK650" i="2"/>
  <c r="BK591" i="2"/>
  <c r="BK584" i="2"/>
  <c r="BK520" i="2"/>
  <c r="BK490" i="2"/>
  <c r="J436" i="2"/>
  <c r="J402" i="2"/>
  <c r="J377" i="2"/>
  <c r="J359" i="2"/>
  <c r="J299" i="2"/>
  <c r="J213" i="2"/>
  <c r="BK158" i="2"/>
  <c r="BK902" i="2"/>
  <c r="J784" i="2"/>
  <c r="BK763" i="2"/>
  <c r="J758" i="2"/>
  <c r="BK746" i="2"/>
  <c r="BK717" i="2"/>
  <c r="J699" i="2"/>
  <c r="J637" i="2"/>
  <c r="BK597" i="2"/>
  <c r="J590" i="2"/>
  <c r="BK528" i="2"/>
  <c r="J520" i="2"/>
  <c r="BK377" i="2"/>
  <c r="BK296" i="2"/>
  <c r="BK247" i="2"/>
  <c r="J158" i="2"/>
  <c r="J891" i="2"/>
  <c r="J867" i="2"/>
  <c r="J839" i="2"/>
  <c r="BK824" i="2"/>
  <c r="J744" i="2"/>
  <c r="BK713" i="2"/>
  <c r="J654" i="2"/>
  <c r="J592" i="2"/>
  <c r="BK552" i="2"/>
  <c r="BK514" i="2"/>
  <c r="BK508" i="2"/>
  <c r="BK385" i="2"/>
  <c r="J342" i="2"/>
  <c r="BK322" i="2"/>
  <c r="J314" i="2"/>
  <c r="J293" i="2"/>
  <c r="J172" i="2"/>
  <c r="J149" i="2"/>
  <c r="BK143" i="2"/>
  <c r="BK808" i="2"/>
  <c r="J800" i="2"/>
  <c r="J722" i="2"/>
  <c r="J717" i="2"/>
  <c r="BK667" i="2"/>
  <c r="J597" i="2"/>
  <c r="BK538" i="2"/>
  <c r="J521" i="2"/>
  <c r="BK512" i="2"/>
  <c r="J493" i="2"/>
  <c r="J445" i="2"/>
  <c r="J382" i="2"/>
  <c r="BK342" i="2"/>
  <c r="BK319" i="2"/>
  <c r="J289" i="2"/>
  <c r="BK172" i="2"/>
  <c r="AS94" i="1"/>
  <c r="J131" i="3"/>
  <c r="BK190" i="3"/>
  <c r="BK185" i="3"/>
  <c r="J177" i="3"/>
  <c r="J171" i="3"/>
  <c r="BK158" i="3"/>
  <c r="BK149" i="3"/>
  <c r="BK146" i="3"/>
  <c r="J138" i="3"/>
  <c r="J132" i="3"/>
  <c r="BK194" i="3"/>
  <c r="J184" i="3"/>
  <c r="BK179" i="3"/>
  <c r="BK163" i="3"/>
  <c r="BK159" i="3"/>
  <c r="J154" i="3"/>
  <c r="BK144" i="3"/>
  <c r="BK138" i="3"/>
  <c r="BK129" i="3"/>
  <c r="BK189" i="3"/>
  <c r="BK184" i="3"/>
  <c r="BK180" i="3"/>
  <c r="BK171" i="3"/>
  <c r="J166" i="3"/>
  <c r="J148" i="3"/>
  <c r="BK143" i="3"/>
  <c r="J134" i="3"/>
  <c r="BK126" i="3"/>
  <c r="J188" i="4"/>
  <c r="BK179" i="4"/>
  <c r="J174" i="4"/>
  <c r="J162" i="4"/>
  <c r="BK154" i="4"/>
  <c r="J143" i="4"/>
  <c r="J133" i="4"/>
  <c r="J206" i="4"/>
  <c r="J203" i="4"/>
  <c r="J195" i="4"/>
  <c r="J186" i="4"/>
  <c r="BK180" i="4"/>
  <c r="BK165" i="4"/>
  <c r="J154" i="4"/>
  <c r="J141" i="4"/>
  <c r="BK137" i="4"/>
  <c r="J207" i="4"/>
  <c r="BK200" i="4"/>
  <c r="J192" i="4"/>
  <c r="J181" i="4"/>
  <c r="BK175" i="4"/>
  <c r="BK169" i="4"/>
  <c r="J161" i="4"/>
  <c r="BK153" i="4"/>
  <c r="J149" i="4"/>
  <c r="BK140" i="4"/>
  <c r="BK206" i="4"/>
  <c r="BK198" i="4"/>
  <c r="BK192" i="4"/>
  <c r="J185" i="4"/>
  <c r="BK174" i="4"/>
  <c r="J169" i="4"/>
  <c r="BK158" i="4"/>
  <c r="BK149" i="4"/>
  <c r="BK139" i="4"/>
  <c r="BK133" i="4"/>
  <c r="J144" i="5"/>
  <c r="J139" i="5"/>
  <c r="BK126" i="5"/>
  <c r="BK141" i="5"/>
  <c r="J132" i="5"/>
  <c r="J149" i="5"/>
  <c r="J141" i="5"/>
  <c r="BK135" i="5"/>
  <c r="J128" i="5"/>
  <c r="BK123" i="5"/>
  <c r="J146" i="5"/>
  <c r="BK136" i="5"/>
  <c r="J133" i="5"/>
  <c r="BK128" i="5"/>
  <c r="J125" i="5"/>
  <c r="J164" i="6"/>
  <c r="J158" i="6"/>
  <c r="BK152" i="6"/>
  <c r="BK146" i="6"/>
  <c r="BK141" i="6"/>
  <c r="BK135" i="6"/>
  <c r="BK128" i="6"/>
  <c r="BK167" i="6"/>
  <c r="J152" i="6"/>
  <c r="BK131" i="6"/>
  <c r="J167" i="6"/>
  <c r="BK162" i="6"/>
  <c r="BK154" i="6"/>
  <c r="BK145" i="6"/>
  <c r="J141" i="6"/>
  <c r="BK137" i="6"/>
  <c r="BK130" i="6"/>
  <c r="BK125" i="6"/>
  <c r="BK158" i="6"/>
  <c r="BK150" i="6"/>
  <c r="BK140" i="6"/>
  <c r="J128" i="6"/>
  <c r="BK123" i="7"/>
  <c r="J123" i="7"/>
  <c r="J810" i="2"/>
  <c r="BK752" i="2"/>
  <c r="J728" i="2"/>
  <c r="J709" i="2"/>
  <c r="BK682" i="2"/>
  <c r="BK592" i="2"/>
  <c r="BK586" i="2"/>
  <c r="BK525" i="2"/>
  <c r="J513" i="2"/>
  <c r="BK442" i="2"/>
  <c r="BK408" i="2"/>
  <c r="J379" i="2"/>
  <c r="J371" i="2"/>
  <c r="BK314" i="2"/>
  <c r="J247" i="2"/>
  <c r="J197" i="2"/>
  <c r="BK149" i="2"/>
  <c r="BK800" i="2"/>
  <c r="BK783" i="2"/>
  <c r="J769" i="2"/>
  <c r="J761" i="2"/>
  <c r="J756" i="2"/>
  <c r="BK734" i="2"/>
  <c r="J716" i="2"/>
  <c r="J589" i="2"/>
  <c r="BK523" i="2"/>
  <c r="BK517" i="2"/>
  <c r="J408" i="2"/>
  <c r="BK353" i="2"/>
  <c r="BK258" i="2"/>
  <c r="BK891" i="2"/>
  <c r="BK867" i="2"/>
  <c r="J849" i="2"/>
  <c r="BK761" i="2"/>
  <c r="BK716" i="2"/>
  <c r="BK709" i="2"/>
  <c r="J667" i="2"/>
  <c r="J627" i="2"/>
  <c r="J584" i="2"/>
  <c r="BK513" i="2"/>
  <c r="BK456" i="2"/>
  <c r="BK365" i="2"/>
  <c r="BK339" i="2"/>
  <c r="J319" i="2"/>
  <c r="BK299" i="2"/>
  <c r="BK197" i="2"/>
  <c r="BK165" i="2"/>
  <c r="J146" i="2"/>
  <c r="BK849" i="2"/>
  <c r="BK810" i="2"/>
  <c r="BK786" i="2"/>
  <c r="J720" i="2"/>
  <c r="J713" i="2"/>
  <c r="BK654" i="2"/>
  <c r="J588" i="2"/>
  <c r="J528" i="2"/>
  <c r="J518" i="2"/>
  <c r="J511" i="2"/>
  <c r="J490" i="2"/>
  <c r="J430" i="2"/>
  <c r="BK373" i="2"/>
  <c r="J345" i="2"/>
  <c r="BK327" i="2"/>
  <c r="J310" i="2"/>
  <c r="J287" i="2"/>
  <c r="BK150" i="2"/>
  <c r="J183" i="3"/>
  <c r="J173" i="3"/>
  <c r="J165" i="3"/>
  <c r="J156" i="3"/>
  <c r="BK152" i="3"/>
  <c r="J143" i="3"/>
  <c r="J139" i="3"/>
  <c r="J129" i="3"/>
  <c r="BK186" i="3"/>
  <c r="BK178" i="3"/>
  <c r="BK172" i="3"/>
  <c r="BK160" i="3"/>
  <c r="J152" i="3"/>
  <c r="J147" i="3"/>
  <c r="J144" i="3"/>
  <c r="J136" i="3"/>
  <c r="J128" i="3"/>
  <c r="J191" i="3"/>
  <c r="J180" i="3"/>
  <c r="J168" i="3"/>
  <c r="BK162" i="3"/>
  <c r="J158" i="3"/>
  <c r="J150" i="3"/>
  <c r="J141" i="3"/>
  <c r="BK134" i="3"/>
  <c r="BK128" i="3"/>
  <c r="BK187" i="3"/>
  <c r="BK181" i="3"/>
  <c r="J175" i="3"/>
  <c r="J170" i="3"/>
  <c r="J162" i="3"/>
  <c r="J159" i="3"/>
  <c r="J145" i="3"/>
  <c r="J135" i="3"/>
  <c r="BK131" i="3"/>
  <c r="BK190" i="4"/>
  <c r="J180" i="4"/>
  <c r="J175" i="4"/>
  <c r="BK163" i="4"/>
  <c r="BK155" i="4"/>
  <c r="BK144" i="4"/>
  <c r="BK134" i="4"/>
  <c r="J209" i="4"/>
  <c r="J204" i="4"/>
  <c r="J196" i="4"/>
  <c r="J187" i="4"/>
  <c r="BK181" i="4"/>
  <c r="BK167" i="4"/>
  <c r="BK157" i="4"/>
  <c r="J145" i="4"/>
  <c r="J140" i="4"/>
  <c r="J135" i="4"/>
  <c r="BK209" i="4"/>
  <c r="J202" i="4"/>
  <c r="BK194" i="4"/>
  <c r="BK182" i="4"/>
  <c r="J176" i="4"/>
  <c r="J170" i="4"/>
  <c r="BK162" i="4"/>
  <c r="J157" i="4"/>
  <c r="BK151" i="4"/>
  <c r="J144" i="4"/>
  <c r="BK208" i="4"/>
  <c r="J199" i="4"/>
  <c r="J193" i="4"/>
  <c r="BK186" i="4"/>
  <c r="BK177" i="4"/>
  <c r="BK170" i="4"/>
  <c r="J163" i="4"/>
  <c r="J150" i="4"/>
  <c r="BK143" i="4"/>
  <c r="J134" i="4"/>
  <c r="BK130" i="4"/>
  <c r="BK140" i="5"/>
  <c r="BK129" i="5"/>
  <c r="J140" i="5"/>
  <c r="J138" i="5"/>
  <c r="BK130" i="5"/>
  <c r="BK145" i="5"/>
  <c r="BK133" i="5"/>
  <c r="BK125" i="5"/>
  <c r="BK147" i="5"/>
  <c r="BK138" i="5"/>
  <c r="BK134" i="5"/>
  <c r="J127" i="5"/>
  <c r="BK124" i="5"/>
  <c r="BK165" i="6"/>
  <c r="BK159" i="6"/>
  <c r="J154" i="6"/>
  <c r="J149" i="6"/>
  <c r="J145" i="6"/>
  <c r="J137" i="6"/>
  <c r="J131" i="6"/>
  <c r="J156" i="6"/>
  <c r="J143" i="6"/>
  <c r="J133" i="6"/>
  <c r="BK123" i="6"/>
  <c r="J161" i="6"/>
  <c r="J153" i="6"/>
  <c r="BK143" i="6"/>
  <c r="BK139" i="6"/>
  <c r="J135" i="6"/>
  <c r="J129" i="6"/>
  <c r="BK166" i="6"/>
  <c r="BK156" i="6"/>
  <c r="J146" i="6"/>
  <c r="J136" i="6"/>
  <c r="J130" i="6"/>
  <c r="J123" i="6"/>
  <c r="J125" i="7"/>
  <c r="BK125" i="7"/>
  <c r="BK142" i="2" l="1"/>
  <c r="J142" i="2"/>
  <c r="J98" i="2"/>
  <c r="BK164" i="2"/>
  <c r="J164" i="2" s="1"/>
  <c r="J99" i="2" s="1"/>
  <c r="P177" i="2"/>
  <c r="BK295" i="2"/>
  <c r="J295" i="2" s="1"/>
  <c r="J102" i="2" s="1"/>
  <c r="BK318" i="2"/>
  <c r="J318" i="2"/>
  <c r="J103" i="2" s="1"/>
  <c r="T326" i="2"/>
  <c r="T506" i="2"/>
  <c r="P516" i="2"/>
  <c r="BK527" i="2"/>
  <c r="J527" i="2"/>
  <c r="J109" i="2"/>
  <c r="P553" i="2"/>
  <c r="R587" i="2"/>
  <c r="R616" i="2"/>
  <c r="R714" i="2"/>
  <c r="P721" i="2"/>
  <c r="BK757" i="2"/>
  <c r="J757" i="2"/>
  <c r="J116" i="2"/>
  <c r="BK762" i="2"/>
  <c r="J762" i="2" s="1"/>
  <c r="J117" i="2" s="1"/>
  <c r="P785" i="2"/>
  <c r="T850" i="2"/>
  <c r="R868" i="2"/>
  <c r="R125" i="3"/>
  <c r="BK142" i="3"/>
  <c r="J142" i="3"/>
  <c r="J99" i="3" s="1"/>
  <c r="BK164" i="3"/>
  <c r="J164" i="3"/>
  <c r="J100" i="3"/>
  <c r="T188" i="3"/>
  <c r="BK128" i="4"/>
  <c r="J128" i="4"/>
  <c r="J98" i="4"/>
  <c r="BK131" i="4"/>
  <c r="J131" i="4"/>
  <c r="J99" i="4"/>
  <c r="P146" i="4"/>
  <c r="R152" i="4"/>
  <c r="R159" i="4"/>
  <c r="T173" i="4"/>
  <c r="T191" i="4"/>
  <c r="T197" i="4"/>
  <c r="R201" i="4"/>
  <c r="BK122" i="5"/>
  <c r="BK121" i="5" s="1"/>
  <c r="J121" i="5" s="1"/>
  <c r="J97" i="5" s="1"/>
  <c r="J122" i="5"/>
  <c r="J98" i="5" s="1"/>
  <c r="BK143" i="5"/>
  <c r="J143" i="5"/>
  <c r="J99" i="5"/>
  <c r="R148" i="5"/>
  <c r="P142" i="2"/>
  <c r="P164" i="2"/>
  <c r="R177" i="2"/>
  <c r="P295" i="2"/>
  <c r="P318" i="2"/>
  <c r="BK326" i="2"/>
  <c r="J326" i="2"/>
  <c r="J104" i="2" s="1"/>
  <c r="P506" i="2"/>
  <c r="BK516" i="2"/>
  <c r="J516" i="2"/>
  <c r="J106" i="2" s="1"/>
  <c r="T527" i="2"/>
  <c r="R553" i="2"/>
  <c r="T587" i="2"/>
  <c r="T616" i="2"/>
  <c r="P714" i="2"/>
  <c r="T721" i="2"/>
  <c r="R757" i="2"/>
  <c r="P762" i="2"/>
  <c r="R785" i="2"/>
  <c r="P850" i="2"/>
  <c r="T868" i="2"/>
  <c r="BK125" i="3"/>
  <c r="R142" i="3"/>
  <c r="R164" i="3"/>
  <c r="P188" i="3"/>
  <c r="T128" i="4"/>
  <c r="R131" i="4"/>
  <c r="R146" i="4"/>
  <c r="BK152" i="4"/>
  <c r="J152" i="4" s="1"/>
  <c r="J101" i="4" s="1"/>
  <c r="P159" i="4"/>
  <c r="P173" i="4"/>
  <c r="P191" i="4"/>
  <c r="R197" i="4"/>
  <c r="T201" i="4"/>
  <c r="P122" i="5"/>
  <c r="P143" i="5"/>
  <c r="BK148" i="5"/>
  <c r="J148" i="5"/>
  <c r="J100" i="5"/>
  <c r="R122" i="6"/>
  <c r="BK151" i="6"/>
  <c r="J151" i="6"/>
  <c r="J99" i="6"/>
  <c r="T151" i="6"/>
  <c r="BK163" i="6"/>
  <c r="J163" i="6"/>
  <c r="J100" i="6"/>
  <c r="P163" i="6"/>
  <c r="R163" i="6"/>
  <c r="T163" i="6"/>
  <c r="T121" i="6" s="1"/>
  <c r="T120" i="6" s="1"/>
  <c r="T142" i="2"/>
  <c r="T164" i="2"/>
  <c r="BK177" i="2"/>
  <c r="T295" i="2"/>
  <c r="R318" i="2"/>
  <c r="R326" i="2"/>
  <c r="R506" i="2"/>
  <c r="T516" i="2"/>
  <c r="R527" i="2"/>
  <c r="BK553" i="2"/>
  <c r="J553" i="2" s="1"/>
  <c r="J110" i="2" s="1"/>
  <c r="BK587" i="2"/>
  <c r="J587" i="2"/>
  <c r="J111" i="2" s="1"/>
  <c r="BK616" i="2"/>
  <c r="J616" i="2"/>
  <c r="J113" i="2"/>
  <c r="BK714" i="2"/>
  <c r="J714" i="2"/>
  <c r="J114" i="2"/>
  <c r="BK721" i="2"/>
  <c r="J721" i="2" s="1"/>
  <c r="J115" i="2" s="1"/>
  <c r="T757" i="2"/>
  <c r="T762" i="2"/>
  <c r="BK785" i="2"/>
  <c r="J785" i="2"/>
  <c r="J118" i="2"/>
  <c r="BK850" i="2"/>
  <c r="J850" i="2" s="1"/>
  <c r="J119" i="2" s="1"/>
  <c r="P868" i="2"/>
  <c r="T125" i="3"/>
  <c r="T142" i="3"/>
  <c r="P164" i="3"/>
  <c r="BK188" i="3"/>
  <c r="J188" i="3"/>
  <c r="J101" i="3" s="1"/>
  <c r="R128" i="4"/>
  <c r="T131" i="4"/>
  <c r="T146" i="4"/>
  <c r="T152" i="4"/>
  <c r="BK159" i="4"/>
  <c r="J159" i="4"/>
  <c r="J102" i="4"/>
  <c r="BK173" i="4"/>
  <c r="J173" i="4"/>
  <c r="J103" i="4"/>
  <c r="BK191" i="4"/>
  <c r="J191" i="4" s="1"/>
  <c r="J104" i="4" s="1"/>
  <c r="BK197" i="4"/>
  <c r="J197" i="4"/>
  <c r="J105" i="4" s="1"/>
  <c r="BK201" i="4"/>
  <c r="J201" i="4"/>
  <c r="J106" i="4"/>
  <c r="R122" i="5"/>
  <c r="R143" i="5"/>
  <c r="R121" i="5" s="1"/>
  <c r="R120" i="5" s="1"/>
  <c r="P148" i="5"/>
  <c r="BK122" i="6"/>
  <c r="J122" i="6"/>
  <c r="J98" i="6"/>
  <c r="T122" i="6"/>
  <c r="R151" i="6"/>
  <c r="R142" i="2"/>
  <c r="R164" i="2"/>
  <c r="T177" i="2"/>
  <c r="T176" i="2"/>
  <c r="R295" i="2"/>
  <c r="T318" i="2"/>
  <c r="P326" i="2"/>
  <c r="BK506" i="2"/>
  <c r="J506" i="2" s="1"/>
  <c r="J105" i="2" s="1"/>
  <c r="R516" i="2"/>
  <c r="P527" i="2"/>
  <c r="T553" i="2"/>
  <c r="P587" i="2"/>
  <c r="P616" i="2"/>
  <c r="T714" i="2"/>
  <c r="R721" i="2"/>
  <c r="P757" i="2"/>
  <c r="R762" i="2"/>
  <c r="T785" i="2"/>
  <c r="R850" i="2"/>
  <c r="BK868" i="2"/>
  <c r="J868" i="2"/>
  <c r="J120" i="2"/>
  <c r="P125" i="3"/>
  <c r="P142" i="3"/>
  <c r="T164" i="3"/>
  <c r="R188" i="3"/>
  <c r="P128" i="4"/>
  <c r="P131" i="4"/>
  <c r="BK146" i="4"/>
  <c r="J146" i="4"/>
  <c r="J100" i="4" s="1"/>
  <c r="P152" i="4"/>
  <c r="T159" i="4"/>
  <c r="R173" i="4"/>
  <c r="R191" i="4"/>
  <c r="P197" i="4"/>
  <c r="P201" i="4"/>
  <c r="T122" i="5"/>
  <c r="T121" i="5" s="1"/>
  <c r="T120" i="5" s="1"/>
  <c r="T143" i="5"/>
  <c r="T148" i="5"/>
  <c r="P122" i="6"/>
  <c r="P121" i="6"/>
  <c r="P120" i="6"/>
  <c r="AU99" i="1"/>
  <c r="P151" i="6"/>
  <c r="BK524" i="2"/>
  <c r="J524" i="2"/>
  <c r="J107" i="2"/>
  <c r="BK193" i="3"/>
  <c r="J193" i="3"/>
  <c r="J103" i="3"/>
  <c r="BK596" i="2"/>
  <c r="J596" i="2" s="1"/>
  <c r="J112" i="2" s="1"/>
  <c r="BK122" i="7"/>
  <c r="BK124" i="7"/>
  <c r="J124" i="7" s="1"/>
  <c r="J99" i="7" s="1"/>
  <c r="BK126" i="7"/>
  <c r="J126" i="7"/>
  <c r="J100" i="7" s="1"/>
  <c r="J89" i="7"/>
  <c r="E110" i="7"/>
  <c r="F116" i="7"/>
  <c r="BE127" i="7"/>
  <c r="F92" i="7"/>
  <c r="BE123" i="7"/>
  <c r="BE125" i="7"/>
  <c r="J89" i="6"/>
  <c r="J92" i="6"/>
  <c r="F117" i="6"/>
  <c r="BE124" i="6"/>
  <c r="BE128" i="6"/>
  <c r="BE130" i="6"/>
  <c r="BE134" i="6"/>
  <c r="BE135" i="6"/>
  <c r="BE137" i="6"/>
  <c r="BE138" i="6"/>
  <c r="BE141" i="6"/>
  <c r="BE147" i="6"/>
  <c r="BE152" i="6"/>
  <c r="BE160" i="6"/>
  <c r="E85" i="6"/>
  <c r="J91" i="6"/>
  <c r="F116" i="6"/>
  <c r="BE127" i="6"/>
  <c r="BE131" i="6"/>
  <c r="BE133" i="6"/>
  <c r="BE144" i="6"/>
  <c r="BE146" i="6"/>
  <c r="BE150" i="6"/>
  <c r="BE157" i="6"/>
  <c r="BE125" i="6"/>
  <c r="BE136" i="6"/>
  <c r="BE139" i="6"/>
  <c r="BE140" i="6"/>
  <c r="BE143" i="6"/>
  <c r="BE145" i="6"/>
  <c r="BE148" i="6"/>
  <c r="BE149" i="6"/>
  <c r="BE153" i="6"/>
  <c r="BE154" i="6"/>
  <c r="BE155" i="6"/>
  <c r="BE156" i="6"/>
  <c r="BE158" i="6"/>
  <c r="BE159" i="6"/>
  <c r="BE162" i="6"/>
  <c r="BE164" i="6"/>
  <c r="BE165" i="6"/>
  <c r="BE123" i="6"/>
  <c r="BE126" i="6"/>
  <c r="BE129" i="6"/>
  <c r="BE132" i="6"/>
  <c r="BE142" i="6"/>
  <c r="BE161" i="6"/>
  <c r="BE166" i="6"/>
  <c r="BE167" i="6"/>
  <c r="BE168" i="6"/>
  <c r="E110" i="5"/>
  <c r="BE128" i="5"/>
  <c r="BE129" i="5"/>
  <c r="BE140" i="5"/>
  <c r="BE144" i="5"/>
  <c r="J91" i="5"/>
  <c r="J117" i="5"/>
  <c r="BE131" i="5"/>
  <c r="BE138" i="5"/>
  <c r="BE139" i="5"/>
  <c r="BE142" i="5"/>
  <c r="F91" i="5"/>
  <c r="F117" i="5"/>
  <c r="BE123" i="5"/>
  <c r="BE125" i="5"/>
  <c r="BE134" i="5"/>
  <c r="BE135" i="5"/>
  <c r="BE137" i="5"/>
  <c r="BE145" i="5"/>
  <c r="BE149" i="5"/>
  <c r="BE150" i="5"/>
  <c r="J89" i="5"/>
  <c r="BE124" i="5"/>
  <c r="BE126" i="5"/>
  <c r="BE127" i="5"/>
  <c r="BE130" i="5"/>
  <c r="BE132" i="5"/>
  <c r="BE133" i="5"/>
  <c r="BE136" i="5"/>
  <c r="BE141" i="5"/>
  <c r="BE146" i="5"/>
  <c r="BE147" i="5"/>
  <c r="F91" i="4"/>
  <c r="BE135" i="4"/>
  <c r="BE137" i="4"/>
  <c r="BE141" i="4"/>
  <c r="BE145" i="4"/>
  <c r="BE150" i="4"/>
  <c r="BE156" i="4"/>
  <c r="BE161" i="4"/>
  <c r="BE163" i="4"/>
  <c r="BE176" i="4"/>
  <c r="BE181" i="4"/>
  <c r="BE182" i="4"/>
  <c r="BE194" i="4"/>
  <c r="J125" i="3"/>
  <c r="J98" i="3"/>
  <c r="E85" i="4"/>
  <c r="F92" i="4"/>
  <c r="BE134" i="4"/>
  <c r="BE147" i="4"/>
  <c r="BE148" i="4"/>
  <c r="BE151" i="4"/>
  <c r="BE153" i="4"/>
  <c r="BE154" i="4"/>
  <c r="BE164" i="4"/>
  <c r="BE165" i="4"/>
  <c r="BE177" i="4"/>
  <c r="BE178" i="4"/>
  <c r="BE179" i="4"/>
  <c r="BE184" i="4"/>
  <c r="BE190" i="4"/>
  <c r="BE198" i="4"/>
  <c r="BE203" i="4"/>
  <c r="BE204" i="4"/>
  <c r="BE209" i="4"/>
  <c r="J89" i="4"/>
  <c r="J92" i="4"/>
  <c r="BE129" i="4"/>
  <c r="BE130" i="4"/>
  <c r="BE132" i="4"/>
  <c r="BE133" i="4"/>
  <c r="BE138" i="4"/>
  <c r="BE143" i="4"/>
  <c r="BE144" i="4"/>
  <c r="BE158" i="4"/>
  <c r="BE160" i="4"/>
  <c r="BE162" i="4"/>
  <c r="BE168" i="4"/>
  <c r="BE169" i="4"/>
  <c r="BE172" i="4"/>
  <c r="BE174" i="4"/>
  <c r="BE175" i="4"/>
  <c r="BE185" i="4"/>
  <c r="BE189" i="4"/>
  <c r="BE192" i="4"/>
  <c r="BE193" i="4"/>
  <c r="BE195" i="4"/>
  <c r="BE196" i="4"/>
  <c r="BE199" i="4"/>
  <c r="BE200" i="4"/>
  <c r="BE202" i="4"/>
  <c r="BE205" i="4"/>
  <c r="BE206" i="4"/>
  <c r="BE207" i="4"/>
  <c r="BE208" i="4"/>
  <c r="J91" i="4"/>
  <c r="BE136" i="4"/>
  <c r="BE139" i="4"/>
  <c r="BE140" i="4"/>
  <c r="BE142" i="4"/>
  <c r="BE149" i="4"/>
  <c r="BE155" i="4"/>
  <c r="BE157" i="4"/>
  <c r="BE166" i="4"/>
  <c r="BE167" i="4"/>
  <c r="BE170" i="4"/>
  <c r="BE171" i="4"/>
  <c r="BE180" i="4"/>
  <c r="BE183" i="4"/>
  <c r="BE186" i="4"/>
  <c r="BE187" i="4"/>
  <c r="BE188" i="4"/>
  <c r="J177" i="2"/>
  <c r="J101" i="2"/>
  <c r="J91" i="3"/>
  <c r="J117" i="3"/>
  <c r="J120" i="3"/>
  <c r="BE128" i="3"/>
  <c r="BE130" i="3"/>
  <c r="BE134" i="3"/>
  <c r="BE140" i="3"/>
  <c r="BE148" i="3"/>
  <c r="BE149" i="3"/>
  <c r="BE150" i="3"/>
  <c r="BE151" i="3"/>
  <c r="BE154" i="3"/>
  <c r="BE156" i="3"/>
  <c r="BE162" i="3"/>
  <c r="BE172" i="3"/>
  <c r="BE175" i="3"/>
  <c r="BE178" i="3"/>
  <c r="BE190" i="3"/>
  <c r="BE137" i="3"/>
  <c r="BE139" i="3"/>
  <c r="BE145" i="3"/>
  <c r="BE153" i="3"/>
  <c r="BE160" i="3"/>
  <c r="BE165" i="3"/>
  <c r="BE168" i="3"/>
  <c r="BE169" i="3"/>
  <c r="BE170" i="3"/>
  <c r="BE173" i="3"/>
  <c r="BE176" i="3"/>
  <c r="BE186" i="3"/>
  <c r="BE191" i="3"/>
  <c r="BE194" i="3"/>
  <c r="E85" i="3"/>
  <c r="F91" i="3"/>
  <c r="F120" i="3"/>
  <c r="BE127" i="3"/>
  <c r="BE129" i="3"/>
  <c r="BE131" i="3"/>
  <c r="BE132" i="3"/>
  <c r="BE133" i="3"/>
  <c r="BE138" i="3"/>
  <c r="BE141" i="3"/>
  <c r="BE143" i="3"/>
  <c r="BE144" i="3"/>
  <c r="BE152" i="3"/>
  <c r="BE163" i="3"/>
  <c r="BE166" i="3"/>
  <c r="BE174" i="3"/>
  <c r="BE179" i="3"/>
  <c r="BE181" i="3"/>
  <c r="BE182" i="3"/>
  <c r="BE126" i="3"/>
  <c r="BE135" i="3"/>
  <c r="BE136" i="3"/>
  <c r="BE146" i="3"/>
  <c r="BE147" i="3"/>
  <c r="BE155" i="3"/>
  <c r="BE157" i="3"/>
  <c r="BE158" i="3"/>
  <c r="BE159" i="3"/>
  <c r="BE161" i="3"/>
  <c r="BE167" i="3"/>
  <c r="BE171" i="3"/>
  <c r="BE177" i="3"/>
  <c r="BE180" i="3"/>
  <c r="BE183" i="3"/>
  <c r="BE184" i="3"/>
  <c r="BE185" i="3"/>
  <c r="BE187" i="3"/>
  <c r="BE189" i="3"/>
  <c r="BE148" i="2"/>
  <c r="BE149" i="2"/>
  <c r="BE158" i="2"/>
  <c r="BE165" i="2"/>
  <c r="BE197" i="2"/>
  <c r="BE213" i="2"/>
  <c r="BE247" i="2"/>
  <c r="BE296" i="2"/>
  <c r="BE365" i="2"/>
  <c r="BE376" i="2"/>
  <c r="BE508" i="2"/>
  <c r="BE513" i="2"/>
  <c r="BE515" i="2"/>
  <c r="BE588" i="2"/>
  <c r="BE591" i="2"/>
  <c r="BE617" i="2"/>
  <c r="BE637" i="2"/>
  <c r="BE684" i="2"/>
  <c r="BE697" i="2"/>
  <c r="BE715" i="2"/>
  <c r="BE800" i="2"/>
  <c r="BE824" i="2"/>
  <c r="BE849" i="2"/>
  <c r="J89" i="2"/>
  <c r="F136" i="2"/>
  <c r="BE150" i="2"/>
  <c r="BE236" i="2"/>
  <c r="BE284" i="2"/>
  <c r="BE287" i="2"/>
  <c r="BE293" i="2"/>
  <c r="BE345" i="2"/>
  <c r="BE353" i="2"/>
  <c r="BE371" i="2"/>
  <c r="BE377" i="2"/>
  <c r="BE388" i="2"/>
  <c r="BE402" i="2"/>
  <c r="BE408" i="2"/>
  <c r="BE427" i="2"/>
  <c r="BE430" i="2"/>
  <c r="BE436" i="2"/>
  <c r="BE439" i="2"/>
  <c r="BE442" i="2"/>
  <c r="BE464" i="2"/>
  <c r="BE493" i="2"/>
  <c r="BE517" i="2"/>
  <c r="BE518" i="2"/>
  <c r="BE520" i="2"/>
  <c r="BE523" i="2"/>
  <c r="BE525" i="2"/>
  <c r="BE554" i="2"/>
  <c r="BE590" i="2"/>
  <c r="BE592" i="2"/>
  <c r="BE595" i="2"/>
  <c r="BE597" i="2"/>
  <c r="BE682" i="2"/>
  <c r="BE699" i="2"/>
  <c r="BE717" i="2"/>
  <c r="BE718" i="2"/>
  <c r="BE719" i="2"/>
  <c r="BE720" i="2"/>
  <c r="BE722" i="2"/>
  <c r="BE728" i="2"/>
  <c r="BE734" i="2"/>
  <c r="BE744" i="2"/>
  <c r="BE746" i="2"/>
  <c r="BE758" i="2"/>
  <c r="BE827" i="2"/>
  <c r="BE839" i="2"/>
  <c r="BE859" i="2"/>
  <c r="BE867" i="2"/>
  <c r="BE869" i="2"/>
  <c r="BE891" i="2"/>
  <c r="BE902" i="2"/>
  <c r="E130" i="2"/>
  <c r="F137" i="2"/>
  <c r="BE146" i="2"/>
  <c r="BE147" i="2"/>
  <c r="BE168" i="2"/>
  <c r="BE172" i="2"/>
  <c r="BE178" i="2"/>
  <c r="BE289" i="2"/>
  <c r="BE299" i="2"/>
  <c r="BE303" i="2"/>
  <c r="BE314" i="2"/>
  <c r="BE319" i="2"/>
  <c r="BE336" i="2"/>
  <c r="BE339" i="2"/>
  <c r="BE357" i="2"/>
  <c r="BE373" i="2"/>
  <c r="BE379" i="2"/>
  <c r="BE382" i="2"/>
  <c r="BE385" i="2"/>
  <c r="BE445" i="2"/>
  <c r="BE512" i="2"/>
  <c r="BE514" i="2"/>
  <c r="BE538" i="2"/>
  <c r="BE552" i="2"/>
  <c r="BE569" i="2"/>
  <c r="BE584" i="2"/>
  <c r="BE586" i="2"/>
  <c r="BE648" i="2"/>
  <c r="BE650" i="2"/>
  <c r="BE667" i="2"/>
  <c r="BE705" i="2"/>
  <c r="BE752" i="2"/>
  <c r="BE756" i="2"/>
  <c r="BE759" i="2"/>
  <c r="BE761" i="2"/>
  <c r="BE763" i="2"/>
  <c r="BE769" i="2"/>
  <c r="BE783" i="2"/>
  <c r="BE784" i="2"/>
  <c r="BE786" i="2"/>
  <c r="BE143" i="2"/>
  <c r="BE258" i="2"/>
  <c r="BE310" i="2"/>
  <c r="BE316" i="2"/>
  <c r="BE322" i="2"/>
  <c r="BE327" i="2"/>
  <c r="BE342" i="2"/>
  <c r="BE359" i="2"/>
  <c r="BE448" i="2"/>
  <c r="BE456" i="2"/>
  <c r="BE490" i="2"/>
  <c r="BE507" i="2"/>
  <c r="BE509" i="2"/>
  <c r="BE510" i="2"/>
  <c r="BE511" i="2"/>
  <c r="BE521" i="2"/>
  <c r="BE528" i="2"/>
  <c r="BE589" i="2"/>
  <c r="BE627" i="2"/>
  <c r="BE654" i="2"/>
  <c r="BE698" i="2"/>
  <c r="BE709" i="2"/>
  <c r="BE713" i="2"/>
  <c r="BE716" i="2"/>
  <c r="BE755" i="2"/>
  <c r="BE801" i="2"/>
  <c r="BE808" i="2"/>
  <c r="BE810" i="2"/>
  <c r="BE851" i="2"/>
  <c r="J34" i="2"/>
  <c r="AW95" i="1"/>
  <c r="F34" i="2"/>
  <c r="BA95" i="1" s="1"/>
  <c r="F36" i="3"/>
  <c r="BC96" i="1"/>
  <c r="F34" i="4"/>
  <c r="BA97" i="1" s="1"/>
  <c r="F37" i="5"/>
  <c r="BD98" i="1"/>
  <c r="J34" i="6"/>
  <c r="AW99" i="1" s="1"/>
  <c r="F34" i="7"/>
  <c r="BA100" i="1"/>
  <c r="J34" i="7"/>
  <c r="AW100" i="1" s="1"/>
  <c r="F37" i="2"/>
  <c r="BD95" i="1"/>
  <c r="F34" i="3"/>
  <c r="BA96" i="1" s="1"/>
  <c r="F37" i="3"/>
  <c r="BD96" i="1"/>
  <c r="J34" i="4"/>
  <c r="AW97" i="1" s="1"/>
  <c r="F35" i="5"/>
  <c r="BB98" i="1"/>
  <c r="F36" i="6"/>
  <c r="BC99" i="1" s="1"/>
  <c r="F35" i="7"/>
  <c r="BB100" i="1"/>
  <c r="F35" i="2"/>
  <c r="BB95" i="1" s="1"/>
  <c r="J34" i="3"/>
  <c r="AW96" i="1"/>
  <c r="F37" i="4"/>
  <c r="BD97" i="1" s="1"/>
  <c r="F35" i="4"/>
  <c r="BB97" i="1"/>
  <c r="F35" i="6"/>
  <c r="BB99" i="1" s="1"/>
  <c r="F34" i="6"/>
  <c r="BA99" i="1"/>
  <c r="F36" i="7"/>
  <c r="BC100" i="1" s="1"/>
  <c r="F36" i="2"/>
  <c r="BC95" i="1"/>
  <c r="F35" i="3"/>
  <c r="BB96" i="1" s="1"/>
  <c r="F36" i="4"/>
  <c r="BC97" i="1"/>
  <c r="F34" i="5"/>
  <c r="BA98" i="1" s="1"/>
  <c r="J34" i="5"/>
  <c r="AW98" i="1"/>
  <c r="F36" i="5"/>
  <c r="BC98" i="1" s="1"/>
  <c r="F37" i="6"/>
  <c r="BD99" i="1"/>
  <c r="F37" i="7"/>
  <c r="BD100" i="1" s="1"/>
  <c r="BK176" i="2" l="1"/>
  <c r="J176" i="2" s="1"/>
  <c r="J100" i="2" s="1"/>
  <c r="P127" i="4"/>
  <c r="P126" i="4"/>
  <c r="AU97" i="1" s="1"/>
  <c r="R127" i="4"/>
  <c r="R126" i="4"/>
  <c r="T141" i="2"/>
  <c r="P526" i="2"/>
  <c r="T124" i="3"/>
  <c r="T123" i="3"/>
  <c r="T127" i="4"/>
  <c r="T126" i="4" s="1"/>
  <c r="R176" i="2"/>
  <c r="R141" i="2"/>
  <c r="R140" i="2"/>
  <c r="P176" i="2"/>
  <c r="P124" i="3"/>
  <c r="P123" i="3"/>
  <c r="AU96" i="1"/>
  <c r="R526" i="2"/>
  <c r="R121" i="6"/>
  <c r="R120" i="6"/>
  <c r="BK124" i="3"/>
  <c r="J124" i="3" s="1"/>
  <c r="J97" i="3" s="1"/>
  <c r="P141" i="2"/>
  <c r="R124" i="3"/>
  <c r="R123" i="3" s="1"/>
  <c r="BK121" i="7"/>
  <c r="J121" i="7"/>
  <c r="J97" i="7"/>
  <c r="P121" i="5"/>
  <c r="P120" i="5" s="1"/>
  <c r="AU98" i="1" s="1"/>
  <c r="T526" i="2"/>
  <c r="BK526" i="2"/>
  <c r="J526" i="2" s="1"/>
  <c r="J108" i="2" s="1"/>
  <c r="BK127" i="4"/>
  <c r="J127" i="4" s="1"/>
  <c r="J97" i="4" s="1"/>
  <c r="BK121" i="6"/>
  <c r="J121" i="6"/>
  <c r="J97" i="6" s="1"/>
  <c r="BK192" i="3"/>
  <c r="J192" i="3"/>
  <c r="J102" i="3"/>
  <c r="J122" i="7"/>
  <c r="J98" i="7" s="1"/>
  <c r="BK120" i="5"/>
  <c r="J120" i="5"/>
  <c r="J96" i="5" s="1"/>
  <c r="J33" i="2"/>
  <c r="AV95" i="1" s="1"/>
  <c r="AT95" i="1" s="1"/>
  <c r="F33" i="2"/>
  <c r="AZ95" i="1"/>
  <c r="J33" i="3"/>
  <c r="AV96" i="1"/>
  <c r="AT96" i="1"/>
  <c r="J33" i="4"/>
  <c r="AV97" i="1" s="1"/>
  <c r="AT97" i="1" s="1"/>
  <c r="J33" i="5"/>
  <c r="AV98" i="1"/>
  <c r="AT98" i="1" s="1"/>
  <c r="F33" i="6"/>
  <c r="AZ99" i="1"/>
  <c r="J33" i="7"/>
  <c r="AV100" i="1" s="1"/>
  <c r="AT100" i="1" s="1"/>
  <c r="F33" i="7"/>
  <c r="AZ100" i="1"/>
  <c r="BA94" i="1"/>
  <c r="AW94" i="1"/>
  <c r="AK30" i="1"/>
  <c r="F33" i="3"/>
  <c r="AZ96" i="1" s="1"/>
  <c r="F33" i="4"/>
  <c r="AZ97" i="1"/>
  <c r="F33" i="5"/>
  <c r="AZ98" i="1" s="1"/>
  <c r="J33" i="6"/>
  <c r="AV99" i="1"/>
  <c r="AT99" i="1"/>
  <c r="BB94" i="1"/>
  <c r="AX94" i="1"/>
  <c r="BC94" i="1"/>
  <c r="W32" i="1"/>
  <c r="BD94" i="1"/>
  <c r="W33" i="1"/>
  <c r="BK141" i="2" l="1"/>
  <c r="J141" i="2" s="1"/>
  <c r="J97" i="2" s="1"/>
  <c r="T140" i="2"/>
  <c r="P140" i="2"/>
  <c r="AU95" i="1"/>
  <c r="BK126" i="4"/>
  <c r="J126" i="4" s="1"/>
  <c r="J30" i="4" s="1"/>
  <c r="AG97" i="1" s="1"/>
  <c r="BK123" i="3"/>
  <c r="J123" i="3"/>
  <c r="J96" i="3"/>
  <c r="BK120" i="7"/>
  <c r="J120" i="7"/>
  <c r="J96" i="7" s="1"/>
  <c r="BK120" i="6"/>
  <c r="J120" i="6"/>
  <c r="J30" i="6" s="1"/>
  <c r="AG99" i="1" s="1"/>
  <c r="AU94" i="1"/>
  <c r="AY94" i="1"/>
  <c r="J30" i="5"/>
  <c r="AG98" i="1" s="1"/>
  <c r="W31" i="1"/>
  <c r="W30" i="1"/>
  <c r="AZ94" i="1"/>
  <c r="AV94" i="1" s="1"/>
  <c r="AK29" i="1" s="1"/>
  <c r="BK140" i="2" l="1"/>
  <c r="J140" i="2" s="1"/>
  <c r="J30" i="2" s="1"/>
  <c r="AG95" i="1" s="1"/>
  <c r="J39" i="6"/>
  <c r="J39" i="4"/>
  <c r="J39" i="2"/>
  <c r="J96" i="4"/>
  <c r="J96" i="2"/>
  <c r="J96" i="6"/>
  <c r="J39" i="5"/>
  <c r="AN98" i="1"/>
  <c r="AN95" i="1"/>
  <c r="AN97" i="1"/>
  <c r="AN99" i="1"/>
  <c r="J30" i="7"/>
  <c r="AG100" i="1"/>
  <c r="W29" i="1"/>
  <c r="J30" i="3"/>
  <c r="AG96" i="1" s="1"/>
  <c r="AN96" i="1" s="1"/>
  <c r="AT94" i="1"/>
  <c r="J39" i="3" l="1"/>
  <c r="J39" i="7"/>
  <c r="AN100" i="1"/>
  <c r="AG94" i="1"/>
  <c r="AK26" i="1" s="1"/>
  <c r="AK35" i="1" l="1"/>
  <c r="AN94" i="1"/>
</calcChain>
</file>

<file path=xl/sharedStrings.xml><?xml version="1.0" encoding="utf-8"?>
<sst xmlns="http://schemas.openxmlformats.org/spreadsheetml/2006/main" count="12096" uniqueCount="1487">
  <si>
    <t>Export Komplet</t>
  </si>
  <si>
    <t/>
  </si>
  <si>
    <t>2.0</t>
  </si>
  <si>
    <t>ZAMOK</t>
  </si>
  <si>
    <t>False</t>
  </si>
  <si>
    <t>{84c3d8c7-64a3-443b-a0f7-b1c4de9e3516}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</si>
  <si>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</si>
  <si>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</si>
  <si>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</si>
  <si>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</si>
  <si>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</si>
  <si>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</si>
  <si>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</si>
  <si>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</si>
  <si>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PParchitects0170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</si>
  <si>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</si>
  <si>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</si>
  <si>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Modernizace stravovacího provozu při MŠ speciální, ZŠ speciální a praktické škole ELPIS Brno, p.o.</t>
  </si>
  <si>
    <t>KSO:</t>
  </si>
  <si>
    <t>CC-CZ:</t>
  </si>
  <si>
    <t>Místo:</t>
  </si>
  <si>
    <t>Koperníkova 803/2, 615  Brno</t>
  </si>
  <si>
    <t>Datum:</t>
  </si>
  <si>
    <t>23. 5. 2023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</si>
  <si>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</si>
  <si>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</si>
  <si>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</si>
  <si>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</si>
  <si>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</si>
  <si>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</si>
  <si>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</si>
  <si>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P.P.Architects s.r.o.</t>
  </si>
  <si>
    <t>True</t>
  </si>
  <si>
    <t>Zpracovatel:</t>
  </si>
  <si>
    <t>63472066</t>
  </si>
  <si>
    <t>CKN Invest, spol. s r.o.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</si>
  <si>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</si>
  <si>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</si>
  <si>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</si>
  <si>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</si>
  <si>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</si>
  <si>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</si>
  <si>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</si>
  <si>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</si>
  <si>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</si>
  <si>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</si>
  <si>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</si>
  <si>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</si>
  <si>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</si>
  <si>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</si>
  <si>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</si>
  <si>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</si>
  <si>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</si>
  <si>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</si>
  <si>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</si>
  <si>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</si>
  <si>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</si>
  <si>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</si>
  <si>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</si>
  <si>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</si>
  <si>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</si>
  <si>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</si>
  <si>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</si>
  <si>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</si>
  <si>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</si>
  <si>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</si>
  <si>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</si>
  <si>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</si>
  <si>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</si>
  <si>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</si>
  <si>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</si>
  <si>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</si>
  <si>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</si>
  <si>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</si>
  <si>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</si>
  <si>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</si>
  <si>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</si>
  <si>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</si>
  <si>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</si>
  <si>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</si>
  <si>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</si>
  <si>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</si>
  <si>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</si>
  <si>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část</t>
  </si>
  <si>
    <t>STA</t>
  </si>
  <si>
    <t>1</t>
  </si>
  <si>
    <t>{5b063bec-b972-4666-97d5-92d1e753fe70}</t>
  </si>
  <si>
    <t>2</t>
  </si>
  <si>
    <t>02</t>
  </si>
  <si>
    <t>ZTI</t>
  </si>
  <si>
    <t>{73125a93-63d6-4aeb-a1aa-78d183731be6}</t>
  </si>
  <si>
    <t>03</t>
  </si>
  <si>
    <t>Silnoproud</t>
  </si>
  <si>
    <t>{f614b2a2-28c5-4c93-b592-308b989423ff}</t>
  </si>
  <si>
    <t>04</t>
  </si>
  <si>
    <t>Slaboproud</t>
  </si>
  <si>
    <t>{9d537dfc-f3e6-40f0-a73e-170ae58d0c69}</t>
  </si>
  <si>
    <t>05</t>
  </si>
  <si>
    <t>VZT</t>
  </si>
  <si>
    <t>{ccc77d43-236e-40cc-b965-21ed62ad414f}</t>
  </si>
  <si>
    <t>90</t>
  </si>
  <si>
    <t>Vedlejší rozpočtové náklady</t>
  </si>
  <si>
    <t>{1309d514-e23c-489a-9f41-f1f1b57c1930}</t>
  </si>
  <si>
    <t>KRYCÍ LIST SOUPISU PRACÍ</t>
  </si>
  <si>
    <t>Objekt:</t>
  </si>
  <si>
    <t>01 -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</si>
  <si>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</si>
  <si>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</si>
  <si>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</si>
  <si>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</si>
  <si>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</si>
  <si>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</si>
  <si>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</si>
  <si>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</si>
  <si>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</si>
  <si>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  61 - Úprava povrchů vnitřních</t>
  </si>
  <si>
    <t xml:space="preserve">      63 - Podlahy a podlahové konstrukce</t>
  </si>
  <si>
    <t xml:space="preserve">      64 - Osazování výplní otvorů</t>
  </si>
  <si>
    <t xml:space="preserve">    9 - Ostatní konstrukce a práce, bourání</t>
  </si>
  <si>
    <t xml:space="preserve">    901 - Ostatní výrobky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</si>
  <si>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</si>
  <si>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</si>
  <si>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</si>
  <si>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</si>
  <si>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</si>
  <si>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725 - Zdravotechnika - zařizovací předměty</t>
  </si>
  <si>
    <t xml:space="preserve">    727 - Zdravotechnika - požární ochrana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</si>
  <si>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</si>
  <si>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</si>
  <si>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</si>
  <si>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</si>
  <si>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</si>
  <si>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</si>
  <si>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</si>
  <si>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</si>
  <si>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</si>
  <si>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</si>
  <si>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</si>
  <si>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</si>
  <si>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</si>
  <si>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</si>
  <si>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</si>
  <si>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</si>
  <si>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</si>
  <si>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</si>
  <si>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</si>
  <si>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</si>
  <si>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</si>
  <si>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</si>
  <si>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</si>
  <si>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</si>
  <si>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</si>
  <si>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</si>
  <si>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</si>
  <si>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311272211</t>
  </si>
  <si>
    <t>Zdivo z pórobetonových tvárnic hladkých do P2 do 450 kg/m3 na tenkovrstvou maltu tl 300 mm</t>
  </si>
  <si>
    <t>m2</t>
  </si>
  <si>
    <t>CS ÚRS 2023 01</t>
  </si>
  <si>
    <t>4</t>
  </si>
  <si>
    <t>1329032773</t>
  </si>
  <si>
    <t>VV</t>
  </si>
  <si>
    <t>"mč.1.02"</t>
  </si>
  <si>
    <t>1*2,02</t>
  </si>
  <si>
    <t>317142422</t>
  </si>
  <si>
    <t>Překlad nenosný pórobetonový š 100 mm v do 250 mm na tenkovrstvou maltu dl přes 1000 do 1250 mm</t>
  </si>
  <si>
    <t>kus</t>
  </si>
  <si>
    <t>1146852902</t>
  </si>
  <si>
    <t>317142424</t>
  </si>
  <si>
    <t>Překlad nenosný pórobetonový š 100 mm v do 250 mm na tenkovrstvou maltu dl přes 1250 do 1500 mm</t>
  </si>
  <si>
    <t>-550873950</t>
  </si>
  <si>
    <t>317143461</t>
  </si>
  <si>
    <t>Překlad nosný z pórobetonu ve zdech tl 375 mm dl do 1300 mm</t>
  </si>
  <si>
    <t>-1119858688</t>
  </si>
  <si>
    <t>5</t>
  </si>
  <si>
    <t>317143464</t>
  </si>
  <si>
    <t>Překlad nosný z pórobetonu ve zdech tl 375 mm dl přes 1800 do 2100 mm</t>
  </si>
  <si>
    <t>1107066444</t>
  </si>
  <si>
    <t>6</t>
  </si>
  <si>
    <t>342272225</t>
  </si>
  <si>
    <t>Příčka z pórobetonových hladkých tvárnic na tenkovrstvou maltu tl 100 mm</t>
  </si>
  <si>
    <t>1300219219</t>
  </si>
  <si>
    <t>"mč.1.01"</t>
  </si>
  <si>
    <t>1,15*3-0,8*2</t>
  </si>
  <si>
    <t>"mč.1.08"</t>
  </si>
  <si>
    <t>1,49-0,15</t>
  </si>
  <si>
    <t>"mč.1.03"</t>
  </si>
  <si>
    <t>1*2,05-0,8*2</t>
  </si>
  <si>
    <t>Součet</t>
  </si>
  <si>
    <t>7</t>
  </si>
  <si>
    <t>342272245</t>
  </si>
  <si>
    <t>Příčka z pórobetonových hladkých tvárnic na tenkovrstvou maltu tl 150 mm</t>
  </si>
  <si>
    <t>-1483872946</t>
  </si>
  <si>
    <t>1,8*2,1-0,8*2</t>
  </si>
  <si>
    <t>"mč.1.07"</t>
  </si>
  <si>
    <t>2,2*1,46</t>
  </si>
  <si>
    <t>Vodorovné konstrukce</t>
  </si>
  <si>
    <t>8</t>
  </si>
  <si>
    <t>413232221</t>
  </si>
  <si>
    <t>Zazdívka zhlaví válcovaných nosníků v přes 150 do 300 mm</t>
  </si>
  <si>
    <t>915622179</t>
  </si>
  <si>
    <t>"mč.1.06 - ocelové profily"</t>
  </si>
  <si>
    <t>9</t>
  </si>
  <si>
    <t>413941123</t>
  </si>
  <si>
    <t>Osazování ocelových válcovaných nosníků stropů I, IE, U, UE nebo L č. 14 až 22 nebo výšky přes 120 do 220 mm</t>
  </si>
  <si>
    <t>t</t>
  </si>
  <si>
    <t>180004910</t>
  </si>
  <si>
    <t>"Z/04"</t>
  </si>
  <si>
    <t>"mč.1.06 - pod VZT"</t>
  </si>
  <si>
    <t>3,5*17,9/1000*2</t>
  </si>
  <si>
    <t>10</t>
  </si>
  <si>
    <t>M</t>
  </si>
  <si>
    <t>13010718</t>
  </si>
  <si>
    <t>ocel profilová jakost S235JR (11 375) průřez I (IPN) 160</t>
  </si>
  <si>
    <t>-1798517829</t>
  </si>
  <si>
    <t>3,5*17,9/1000*2*1,08</t>
  </si>
  <si>
    <t>Úpravy povrchů, podlahy a osazování výplní</t>
  </si>
  <si>
    <t>61</t>
  </si>
  <si>
    <t>Úprava povrchů vnitřních</t>
  </si>
  <si>
    <t>11</t>
  </si>
  <si>
    <t>611325222</t>
  </si>
  <si>
    <t>Vápenocementová štuková omítka malých ploch přes 0,09 do 0,25 m2 na stropech</t>
  </si>
  <si>
    <t>-2065306587</t>
  </si>
  <si>
    <t>"1.pp"</t>
  </si>
  <si>
    <t>"ZTI.01"</t>
  </si>
  <si>
    <t>"ZTI.02"</t>
  </si>
  <si>
    <t>"ZTI.03"</t>
  </si>
  <si>
    <t>"ZTI.04"</t>
  </si>
  <si>
    <t>"ZTI.05"</t>
  </si>
  <si>
    <t>"ZTI.06"</t>
  </si>
  <si>
    <t>"ZTI.07"</t>
  </si>
  <si>
    <t>"PL.01"</t>
  </si>
  <si>
    <t>612142001</t>
  </si>
  <si>
    <t>Potažení vnitřních stěn sklovláknitým pletivem vtlačeným do tenkovrstvé hmoty</t>
  </si>
  <si>
    <t>-1853511089</t>
  </si>
  <si>
    <t>"mč.1.00"</t>
  </si>
  <si>
    <t>(1,98+1,9)*3,04-0,7*2-0,8*2</t>
  </si>
  <si>
    <t>3*3,04-0,7*2</t>
  </si>
  <si>
    <t>"mč.1.06"</t>
  </si>
  <si>
    <t>1,8*2,1-0,8*2+(2,2+0,15)*2*1,46+2,2*0,15</t>
  </si>
  <si>
    <t>1,49*(0,15+0,15+0,15)</t>
  </si>
  <si>
    <t>13</t>
  </si>
  <si>
    <t>612311131</t>
  </si>
  <si>
    <t>Potažení vnitřních stěn vápenným štukem tloušťky do 3 mm</t>
  </si>
  <si>
    <t>-622358709</t>
  </si>
  <si>
    <t>1*2,02+(0,95+0,95+1,15)*3-0,8*2-1,06*2,1+(1,06+2,1*2)*0,5</t>
  </si>
  <si>
    <t>(3,02+4,24+1,25+1,04)*3-0,8*2-1*2,05-0,8*2</t>
  </si>
  <si>
    <t>(3+2,38)*2*3-1*2,02-1,15*1-1,15*0,56-0,8*2+(1,15+0,56*2+1,15+1*2)*0,2</t>
  </si>
  <si>
    <t>(2,85+3+2,85)*3-1*2,02-1,15*0,56*2+(1,15+0,56*2)*0,2*2</t>
  </si>
  <si>
    <t>"mč.1.04"</t>
  </si>
  <si>
    <t>(1,58+0,9)*(3-2)+1,15*0,2</t>
  </si>
  <si>
    <t>"mč.1.05"</t>
  </si>
  <si>
    <t>1,58*(3-2)</t>
  </si>
  <si>
    <t>(2,96+3)*2*3-0,8*2-1,15*0,56+(1,15+0,56*2)*0,2</t>
  </si>
  <si>
    <t>(5,88+5,83)*2*(3-2)-0,8*2*2-1,15*0,66*2-1,16*0,65-1,18*0,65</t>
  </si>
  <si>
    <t>(1,15+1,15+1,15+1,18+0,66*4+0,65*4)*0,2</t>
  </si>
  <si>
    <t>(3,02+1,49+1,49)*(3-2)-1,15*0,65*2+(1,15+0,65*2)*0,2*2</t>
  </si>
  <si>
    <t>"mč.1.09"</t>
  </si>
  <si>
    <t>(0,94+1,9)*(3-2)</t>
  </si>
  <si>
    <t>14</t>
  </si>
  <si>
    <t>612315101</t>
  </si>
  <si>
    <t>Vápenná hrubá omítka rýh ve stěnách š do 150 mm</t>
  </si>
  <si>
    <t>1570318988</t>
  </si>
  <si>
    <t>2,6*2*0,1</t>
  </si>
  <si>
    <t>"ZTI.08"</t>
  </si>
  <si>
    <t>2,6*2*0,15</t>
  </si>
  <si>
    <t>2,6*4*0,2</t>
  </si>
  <si>
    <t>15</t>
  </si>
  <si>
    <t>612325121</t>
  </si>
  <si>
    <t>Vápenocementová štuková omítka rýh ve stěnách š do 150 mm</t>
  </si>
  <si>
    <t>-541889323</t>
  </si>
  <si>
    <t>16</t>
  </si>
  <si>
    <t>612325422</t>
  </si>
  <si>
    <t>Oprava vnitřní vápenocementové štukové omítky stěn v rozsahu plochy přes 10 do 30 %</t>
  </si>
  <si>
    <t>-1692809050</t>
  </si>
  <si>
    <t>(0,95+0,95+1,15)*3-0,8*2-1,06*2,1+(1,06+2,1*2)*0,5</t>
  </si>
  <si>
    <t>(1,58+0,9)*3-0,9*1,5-1,15*0,56+(1,15+0,56*2)*0,2</t>
  </si>
  <si>
    <t>1,58*3</t>
  </si>
  <si>
    <t>(2,96+3)*2*3-1,8*2,1-1,15*0,56+(1,15+0,56*2)*0,2</t>
  </si>
  <si>
    <t>(5,88+5,83)*2*3-0,8*2-1,8*2,1-1,15*1,61*2-1,16*1,6-1,18*1,6</t>
  </si>
  <si>
    <t>(1,15+1,15+1,15+1,18+1,6*4+1,61*4)*0,2</t>
  </si>
  <si>
    <t>(3,02+1,49+1,49)*3-1,15*1,6*2+(1,15+1,6*2)*0,2*2-1,49*1,5</t>
  </si>
  <si>
    <t>(0,94+1,9)*3</t>
  </si>
  <si>
    <t>Mezisoučet</t>
  </si>
  <si>
    <t>"odečet 20% z celkové plochy oprava do 50-ti%"</t>
  </si>
  <si>
    <t>-208,706*0,2</t>
  </si>
  <si>
    <t>17</t>
  </si>
  <si>
    <t>612325423</t>
  </si>
  <si>
    <t>Oprava vnitřní vápenocementové štukové omítky stěn v rozsahu plochy přes 30 do 50 %</t>
  </si>
  <si>
    <t>1452944461</t>
  </si>
  <si>
    <t>"20% z celkové plochy oprava do 50-ti%"</t>
  </si>
  <si>
    <t>208,706*0,2</t>
  </si>
  <si>
    <t>18</t>
  </si>
  <si>
    <t>619991011</t>
  </si>
  <si>
    <t>Obalení konstrukcí a prvků fólií přilepenou lepící páskou</t>
  </si>
  <si>
    <t>444319397</t>
  </si>
  <si>
    <t>1,15*1+1,15*0,56*5+1,15*1,6*2+1,18*1,6+1,16*1,6+1,15*1,6*2</t>
  </si>
  <si>
    <t>19</t>
  </si>
  <si>
    <t>622143003</t>
  </si>
  <si>
    <t>Montáž omítkových plastových nebo pozinkovaných rohových profilů s tkaninou</t>
  </si>
  <si>
    <t>m</t>
  </si>
  <si>
    <t>-775562626</t>
  </si>
  <si>
    <t>(1,15+1,6*2)*2+(1,16+1,18+1,6*4+1,15+1,15+1,61*4)+(1,15+0,56*2)*5</t>
  </si>
  <si>
    <t>(1,15+1*2)+2,1*2+1,06+3+1,4*4+2,2*2+0,15*2</t>
  </si>
  <si>
    <t>20</t>
  </si>
  <si>
    <t>55343023</t>
  </si>
  <si>
    <t>profil rohový Pz s kulatou hlavou pro vnitřní omítky tl 15mm</t>
  </si>
  <si>
    <t>1967822860</t>
  </si>
  <si>
    <t>59,24*1,1</t>
  </si>
  <si>
    <t>63</t>
  </si>
  <si>
    <t>Podlahy a podlahové konstrukce</t>
  </si>
  <si>
    <t>631311116</t>
  </si>
  <si>
    <t>Mazanina tl přes 50 do 80 mm z betonu prostého bez zvýšených nároků na prostředí tř. C 25/30</t>
  </si>
  <si>
    <t>m3</t>
  </si>
  <si>
    <t>-87748644</t>
  </si>
  <si>
    <t>"betonový práh v podlaze mč.1.06"</t>
  </si>
  <si>
    <t>0,88*0,17*0,05*2</t>
  </si>
  <si>
    <t>22</t>
  </si>
  <si>
    <t>632452514</t>
  </si>
  <si>
    <t>Cementový rychletuhnoucí potěr ze suchých směsí tl přes 20 do 25 mm</t>
  </si>
  <si>
    <t>-1666911720</t>
  </si>
  <si>
    <t>"vč.penetrace"</t>
  </si>
  <si>
    <t>"podlaha P1"</t>
  </si>
  <si>
    <t>1,29+2,96+1,65</t>
  </si>
  <si>
    <t>23</t>
  </si>
  <si>
    <t>632452515</t>
  </si>
  <si>
    <t>Cementový rychletuhnoucí potěr ze suchých směsí tl přes 20 do 30 mm</t>
  </si>
  <si>
    <t>75840386</t>
  </si>
  <si>
    <t>"podlaha P2"</t>
  </si>
  <si>
    <t>1,05+9,54+7,14+8,55</t>
  </si>
  <si>
    <t>"podlaha P3"</t>
  </si>
  <si>
    <t>35,2</t>
  </si>
  <si>
    <t>24</t>
  </si>
  <si>
    <t>632452516</t>
  </si>
  <si>
    <t>Cementový rychletuhnoucí potěr ze suchých směsí tl přes 30 do 35 mm</t>
  </si>
  <si>
    <t>673871202</t>
  </si>
  <si>
    <t>"podlaha P4"</t>
  </si>
  <si>
    <t>8,89+4,27</t>
  </si>
  <si>
    <t>25</t>
  </si>
  <si>
    <t>633811111</t>
  </si>
  <si>
    <t>Broušení nerovností betonových podlah do 2 mm - stržení šlemu</t>
  </si>
  <si>
    <t>-1687098785</t>
  </si>
  <si>
    <t>5,9+61,48+13,16</t>
  </si>
  <si>
    <t>26</t>
  </si>
  <si>
    <t>634112113</t>
  </si>
  <si>
    <t>Obvodová dilatace podlahovým páskem z pěnového PE mezi stěnou a mazaninou nebo potěrem v 80 mm</t>
  </si>
  <si>
    <t>2076812853</t>
  </si>
  <si>
    <t>101,3+48,84</t>
  </si>
  <si>
    <t>64</t>
  </si>
  <si>
    <t>Osazování výplní otvorů</t>
  </si>
  <si>
    <t>27</t>
  </si>
  <si>
    <t>642942111</t>
  </si>
  <si>
    <t>Osazování zárubní nebo rámů dveřních kovových do 2,5 m2 na MC</t>
  </si>
  <si>
    <t>562254134</t>
  </si>
  <si>
    <t>"Z3"</t>
  </si>
  <si>
    <t>28</t>
  </si>
  <si>
    <t>55331487</t>
  </si>
  <si>
    <t>zárubeň jednokřídlá ocelová pro zdění tl stěny 110-150mm rozměru 800/1970, 2100mm</t>
  </si>
  <si>
    <t>-1161264239</t>
  </si>
  <si>
    <t>"typ U"</t>
  </si>
  <si>
    <t>"Z/03"</t>
  </si>
  <si>
    <t>Ostatní konstrukce a práce, bourání</t>
  </si>
  <si>
    <t>29</t>
  </si>
  <si>
    <t>949101111</t>
  </si>
  <si>
    <t>Lešení pomocné pro objekty pozemních staveb s lešeňovou podlahou v do 1,9 m zatížení do 150 kg/m2</t>
  </si>
  <si>
    <t>1300997933</t>
  </si>
  <si>
    <t>"1.np"</t>
  </si>
  <si>
    <t>"demontáž podhledů"</t>
  </si>
  <si>
    <t>19,090</t>
  </si>
  <si>
    <t>"montáž podhledů"</t>
  </si>
  <si>
    <t>3,762+14,681</t>
  </si>
  <si>
    <t>"ostatní práce+profese"</t>
  </si>
  <si>
    <t>1,05+9,54+7,14+8,55+1,29+2,96+8,89+35,2+4,27+1,65</t>
  </si>
  <si>
    <t>30</t>
  </si>
  <si>
    <t>952901111</t>
  </si>
  <si>
    <t>Vyčištění budov bytové a občanské výstavby při výšce podlaží do 4 m</t>
  </si>
  <si>
    <t>1211922956</t>
  </si>
  <si>
    <t>31</t>
  </si>
  <si>
    <t>953943111</t>
  </si>
  <si>
    <t>Osazování výrobků do 1 kg/kus do vysekaných kapes zdiva</t>
  </si>
  <si>
    <t>1647610919</t>
  </si>
  <si>
    <t>"mč.1.06 - pod VZT - gumové podložky pod ocelové profily"</t>
  </si>
  <si>
    <t>32</t>
  </si>
  <si>
    <t>28690000</t>
  </si>
  <si>
    <t>gumová akustická podložka 200/200/50mm</t>
  </si>
  <si>
    <t>-1288066575</t>
  </si>
  <si>
    <t>33</t>
  </si>
  <si>
    <t>HZS1301</t>
  </si>
  <si>
    <t>Hodinová zúčtovací sazba zedník</t>
  </si>
  <si>
    <t>hod</t>
  </si>
  <si>
    <t>2125106393</t>
  </si>
  <si>
    <t>"stavební výpomoc pro ZTI"</t>
  </si>
  <si>
    <t>93</t>
  </si>
  <si>
    <t>"stavební výpomoc pro silnoproud+SLP"</t>
  </si>
  <si>
    <t>104</t>
  </si>
  <si>
    <t>"stavební výpomoc pro VZT"</t>
  </si>
  <si>
    <t>120</t>
  </si>
  <si>
    <t>34</t>
  </si>
  <si>
    <t>962031132</t>
  </si>
  <si>
    <t>Bourání příček z cihel pálených na MVC tl do 100 mm</t>
  </si>
  <si>
    <t>-336648880</t>
  </si>
  <si>
    <t>(2,98+0,1+1,36)*3,07-0,8*2</t>
  </si>
  <si>
    <t>(3,49+0,34+1,98+0,88+1,56)*3,04-0,7*2*2</t>
  </si>
  <si>
    <t>35</t>
  </si>
  <si>
    <t>962031133</t>
  </si>
  <si>
    <t>Bourání příček z cihel pálených na MVC tl do 150 mm</t>
  </si>
  <si>
    <t>1471954264</t>
  </si>
  <si>
    <t>1,8*3,04-0,8*2+0,9*2,02+1*2,02-0,8*2+1,06*3,04-0,8*2</t>
  </si>
  <si>
    <t>36</t>
  </si>
  <si>
    <t>965043321</t>
  </si>
  <si>
    <t>Bourání podkladů pod dlažby betonových s potěrem nebo teracem tl do 100 mm pl do 1 m2</t>
  </si>
  <si>
    <t>1877941073</t>
  </si>
  <si>
    <t>"pro vpustě"</t>
  </si>
  <si>
    <t>0,5*0,5*0,1*4</t>
  </si>
  <si>
    <t>"pro žlaby"</t>
  </si>
  <si>
    <t>(0,32*0,82+0,52*0,82+0,3*0,8)*0,1</t>
  </si>
  <si>
    <t>37</t>
  </si>
  <si>
    <t>965046111</t>
  </si>
  <si>
    <t>Broušení stávajících betonových podlah úběr do 3 mm</t>
  </si>
  <si>
    <t>-176597933</t>
  </si>
  <si>
    <t>"odstranění lepidla pod keram dlažbou"</t>
  </si>
  <si>
    <t>6,74+29,72+4,1+1,31+4,59</t>
  </si>
  <si>
    <t>"srovnání nerovností pod PVC"</t>
  </si>
  <si>
    <t>7,14+13,59+8,8/9+4,05</t>
  </si>
  <si>
    <t>38</t>
  </si>
  <si>
    <t>965081213</t>
  </si>
  <si>
    <t>Bourání podlah z dlaždic keramických nebo xylolitových tl do 10 mm plochy přes 1 m2</t>
  </si>
  <si>
    <t>-355191907</t>
  </si>
  <si>
    <t>39</t>
  </si>
  <si>
    <t>965081611</t>
  </si>
  <si>
    <t>Odsekání soklíků rovných</t>
  </si>
  <si>
    <t>2109122528</t>
  </si>
  <si>
    <t>"kolem keram.dlažby"</t>
  </si>
  <si>
    <t>2,55+0,34+1,03-0,7+4,07*2+2,25*2-0,8*4-0,9-0,7</t>
  </si>
  <si>
    <t>40</t>
  </si>
  <si>
    <t>96600-001</t>
  </si>
  <si>
    <t>Demontáž digestoře vč. potrubí, vč. odvozu a ekologické likvidace</t>
  </si>
  <si>
    <t>342798921</t>
  </si>
  <si>
    <t>41</t>
  </si>
  <si>
    <t>968072455</t>
  </si>
  <si>
    <t>Vybourání kovových dveřních zárubní pl do 2 m2</t>
  </si>
  <si>
    <t>-2006977644</t>
  </si>
  <si>
    <t>0,7*2*3+0,8*2*3+0,9*2*2</t>
  </si>
  <si>
    <t>42</t>
  </si>
  <si>
    <t>969031111</t>
  </si>
  <si>
    <t>Vybourání vnitřního ocelového potrubí do DN 50</t>
  </si>
  <si>
    <t>1353836149</t>
  </si>
  <si>
    <t>"ZTI - odhad"</t>
  </si>
  <si>
    <t>43</t>
  </si>
  <si>
    <t>971033131</t>
  </si>
  <si>
    <t>Vybourání otvorů ve zdivu cihelném D do 60 mm na MVC nebo MV tl do 150 mm</t>
  </si>
  <si>
    <t>601090500</t>
  </si>
  <si>
    <t>"prostup pro VZT.10"</t>
  </si>
  <si>
    <t>44</t>
  </si>
  <si>
    <t>971033161</t>
  </si>
  <si>
    <t>Vybourání otvorů ve zdivu cihelném D do 60 mm na MVC nebo MV tl do 600 mm</t>
  </si>
  <si>
    <t>1364977848</t>
  </si>
  <si>
    <t>"prostup pro VZT.01"</t>
  </si>
  <si>
    <t>45</t>
  </si>
  <si>
    <t>971033531</t>
  </si>
  <si>
    <t>Vybourání otvorů ve zdivu cihelném pl do 1 m2 na MVC nebo MV tl do 150 mm</t>
  </si>
  <si>
    <t>-1481206776</t>
  </si>
  <si>
    <t>"prostup pro VZT.04"</t>
  </si>
  <si>
    <t>0,67*0,54*3</t>
  </si>
  <si>
    <t>"prostup pro VZT.05"</t>
  </si>
  <si>
    <t>0,75*0,44</t>
  </si>
  <si>
    <t>"prostup pro VZT.06"</t>
  </si>
  <si>
    <t>1,05*0,54*2</t>
  </si>
  <si>
    <t>"prostup pro VZT.07"</t>
  </si>
  <si>
    <t>0,45*0,64*2</t>
  </si>
  <si>
    <t>"prostup pro VZT.08"</t>
  </si>
  <si>
    <t>0,98*0,54</t>
  </si>
  <si>
    <t>"prostup pro VZT.09"</t>
  </si>
  <si>
    <t>1,05*0,54</t>
  </si>
  <si>
    <t>46</t>
  </si>
  <si>
    <t>971033561</t>
  </si>
  <si>
    <t>Vybourání otvorů ve zdivu cihelném pl do 1 m2 na MVC nebo MV tl do 600 mm</t>
  </si>
  <si>
    <t>1243861170</t>
  </si>
  <si>
    <t>"prostup pro VZT.02"</t>
  </si>
  <si>
    <t>0,65*0,54*0,5</t>
  </si>
  <si>
    <t>"prostup pro VZT.03"</t>
  </si>
  <si>
    <t>1,52*0,54*0,5</t>
  </si>
  <si>
    <t>47</t>
  </si>
  <si>
    <t>972054341</t>
  </si>
  <si>
    <t>Vybourání otvorů v ŽB stropech nebo klenbách pl do 0,25 m2 tl do 150 mm</t>
  </si>
  <si>
    <t>1760212556</t>
  </si>
  <si>
    <t>48</t>
  </si>
  <si>
    <t>973031325</t>
  </si>
  <si>
    <t>Vysekání kapes ve zdivu cihelném na MV nebo MVC pl do 0,10 m2 hl do 300 mm</t>
  </si>
  <si>
    <t>938817884</t>
  </si>
  <si>
    <t>"mč.1.06 - pro ocelové profily"</t>
  </si>
  <si>
    <t>49</t>
  </si>
  <si>
    <t>974031153</t>
  </si>
  <si>
    <t>Vysekání rýh ve zdivu cihelném hl do 100 mm š do 100 mm</t>
  </si>
  <si>
    <t>1100223042</t>
  </si>
  <si>
    <t>2,6*2</t>
  </si>
  <si>
    <t>50</t>
  </si>
  <si>
    <t>974031164</t>
  </si>
  <si>
    <t>Vysekání rýh ve zdivu cihelném hl do 150 mm š do 150 mm</t>
  </si>
  <si>
    <t>126456161</t>
  </si>
  <si>
    <t>51</t>
  </si>
  <si>
    <t>974031165</t>
  </si>
  <si>
    <t>Vysekání rýh ve zdivu cihelném hl do 150 mm š do 200 mm</t>
  </si>
  <si>
    <t>-467683938</t>
  </si>
  <si>
    <t>2,6*4</t>
  </si>
  <si>
    <t>52</t>
  </si>
  <si>
    <t>974031666</t>
  </si>
  <si>
    <t>Vysekání rýh ve zdivu cihelném pro vtahování nosníků hl do 150 mm v do 250 mm</t>
  </si>
  <si>
    <t>1387433579</t>
  </si>
  <si>
    <t>"překlady pro prostupy VZT"</t>
  </si>
  <si>
    <t>1,25*9+1,5+1,25*3+2*3</t>
  </si>
  <si>
    <t>53</t>
  </si>
  <si>
    <t>974042532</t>
  </si>
  <si>
    <t>Vysekání rýh v dlažbě betonové nebo jiné monolitické hl do 50 mm š do 70 mm</t>
  </si>
  <si>
    <t>-971489330</t>
  </si>
  <si>
    <t>"drážka 30x30mm"</t>
  </si>
  <si>
    <t>2,92</t>
  </si>
  <si>
    <t>54</t>
  </si>
  <si>
    <t>977151124</t>
  </si>
  <si>
    <t>Jádrové vrty diamantovými korunkami do stavebních materiálů D přes 150 do 180 mm</t>
  </si>
  <si>
    <t>981280604</t>
  </si>
  <si>
    <t>0,3*4</t>
  </si>
  <si>
    <t>0,3*3</t>
  </si>
  <si>
    <t>"pro ZTI prostupy"</t>
  </si>
  <si>
    <t>34*0,3</t>
  </si>
  <si>
    <t>55</t>
  </si>
  <si>
    <t>977311112</t>
  </si>
  <si>
    <t>Řezání stávajících betonových mazanin nevyztužených hl do 100 mm</t>
  </si>
  <si>
    <t>-1314303594</t>
  </si>
  <si>
    <t>(0,5+0,5)*2*4</t>
  </si>
  <si>
    <t>(0,32+0,82+0,52+0,82+0,3+0,8)*2</t>
  </si>
  <si>
    <t>(2,92+0,03)*2</t>
  </si>
  <si>
    <t>56</t>
  </si>
  <si>
    <t>978013141</t>
  </si>
  <si>
    <t>Otlučení (osekání) vnitřní vápenné nebo vápenocementové omítky stěn v rozsahu přes 10 do 30 %</t>
  </si>
  <si>
    <t>1004675551</t>
  </si>
  <si>
    <t>"20% z celkové plochy otlučení do 50-ti%"</t>
  </si>
  <si>
    <t>57</t>
  </si>
  <si>
    <t>978013161</t>
  </si>
  <si>
    <t>Otlučení (osekání) vnitřní vápenné nebo vápenocementové omítky stěn v rozsahu přes 30 do 50 %</t>
  </si>
  <si>
    <t>-1521806244</t>
  </si>
  <si>
    <t>58</t>
  </si>
  <si>
    <t>978059541</t>
  </si>
  <si>
    <t>Odsekání a odebrání obkladů stěn z vnitřních obkládaček plochy přes 1 m2</t>
  </si>
  <si>
    <t>346999484</t>
  </si>
  <si>
    <t>(0,9+3)*2,3</t>
  </si>
  <si>
    <t>(5,88+5,83)*2*1,8-0,8*1,8*2-1,15*0,75*2-1,16*0,75-1,18*0,75</t>
  </si>
  <si>
    <t>(1,15+0,75*2)*0,2*2+(1,16+1,18+0,75*4)*0,2</t>
  </si>
  <si>
    <t>(3,94+1,36)*2*1,3-0,8*1,3-1,15*0,25+(1,58+0,34)*(1,8-1,3)+(1,15+0,25*2)*0,2</t>
  </si>
  <si>
    <t>(1,56+0,84)*2*1,8-0,7*1,8-1,15*0,75+(1,15+0,75*2)*0,2</t>
  </si>
  <si>
    <t>(0,81+1,67+0,88)*1,8+(0,88+0,88+0,88)*2</t>
  </si>
  <si>
    <t>901</t>
  </si>
  <si>
    <t>Ostatní výrobky</t>
  </si>
  <si>
    <t>59</t>
  </si>
  <si>
    <t>90100-001</t>
  </si>
  <si>
    <t>O/01  M+D dávkovač mýdla, nástěnný, objem 500ml, rozmwr 150x95mm, nerez leštěný</t>
  </si>
  <si>
    <t>-920223776</t>
  </si>
  <si>
    <t>60</t>
  </si>
  <si>
    <t>90100-002</t>
  </si>
  <si>
    <t>O/02  M+D držák toaletního papíru nástěnný, rozměr 170x155mm, kov s chromovou úpravou</t>
  </si>
  <si>
    <t>-381798837</t>
  </si>
  <si>
    <t>90100-003</t>
  </si>
  <si>
    <t>O/03  M+D štětka na WC. nástěnná, materiál mosaz, zinek, keramika</t>
  </si>
  <si>
    <t>-580541764</t>
  </si>
  <si>
    <t>62</t>
  </si>
  <si>
    <t>90100-004</t>
  </si>
  <si>
    <t>O/04  M+D dveře sprchové , rohové, skládací, 800x800x1920mm, rám z pochromovaných prvků, vč.systémového příslušenství, provedeno dle PD</t>
  </si>
  <si>
    <t>-214347654</t>
  </si>
  <si>
    <t>90100-005</t>
  </si>
  <si>
    <t>O/05  M+D zrcadlo 780x780x5mm, po obvodu ukončovací lišta hranatá - hliník elox stříbrná</t>
  </si>
  <si>
    <t>-1365752435</t>
  </si>
  <si>
    <t>90100-006</t>
  </si>
  <si>
    <t>O/06  M+D podlahová vpusť 200x200</t>
  </si>
  <si>
    <t>-1719849057</t>
  </si>
  <si>
    <t>65</t>
  </si>
  <si>
    <t>90100-007.1</t>
  </si>
  <si>
    <t>O/07.1  M+D hygienický žlab 700x300mm</t>
  </si>
  <si>
    <t>211279260</t>
  </si>
  <si>
    <t>66</t>
  </si>
  <si>
    <t>90100-007.2</t>
  </si>
  <si>
    <t>O/07.2  M+D hygienický žlab 800x300mm</t>
  </si>
  <si>
    <t>-2055580684</t>
  </si>
  <si>
    <t>67</t>
  </si>
  <si>
    <t>90100-007.3</t>
  </si>
  <si>
    <t>O/07.3  M+D hygienický žlab 800x500mm</t>
  </si>
  <si>
    <t>-1690052031</t>
  </si>
  <si>
    <t>997</t>
  </si>
  <si>
    <t>Přesun sutě</t>
  </si>
  <si>
    <t>68</t>
  </si>
  <si>
    <t>997013113</t>
  </si>
  <si>
    <t>Vnitrostaveništní doprava suti a vybouraných hmot pro budovy v přes 9 do 12 m s použitím mechanizace</t>
  </si>
  <si>
    <t>1312341102</t>
  </si>
  <si>
    <t>69</t>
  </si>
  <si>
    <t>997013219</t>
  </si>
  <si>
    <t>Příplatek k vnitrostaveništní dopravě suti a vybouraných hmot za zvětšenou dopravu suti ZKD 10 m</t>
  </si>
  <si>
    <t>457282540</t>
  </si>
  <si>
    <t>27,13*2 'Přepočtené koeficientem množství</t>
  </si>
  <si>
    <t>70</t>
  </si>
  <si>
    <t>997013501</t>
  </si>
  <si>
    <t>Odvoz suti a vybouraných hmot na skládku nebo meziskládku do 1 km se složením</t>
  </si>
  <si>
    <t>121148839</t>
  </si>
  <si>
    <t>71</t>
  </si>
  <si>
    <t>997013509</t>
  </si>
  <si>
    <t>Příplatek k odvozu suti a vybouraných hmot na skládku ZKD 1 km přes 1 km</t>
  </si>
  <si>
    <t>1195062224</t>
  </si>
  <si>
    <t>27,13*9 'Přepočtené koeficientem množství</t>
  </si>
  <si>
    <t>72</t>
  </si>
  <si>
    <t>997013871</t>
  </si>
  <si>
    <t>Poplatek za uložení stavebního odpadu na recyklační skládce (skládkovné) směsného stavebního a demoličního kód odpadu 17 09 04</t>
  </si>
  <si>
    <t>1354673235</t>
  </si>
  <si>
    <t>998</t>
  </si>
  <si>
    <t>Přesun hmot</t>
  </si>
  <si>
    <t>73</t>
  </si>
  <si>
    <t>998011002</t>
  </si>
  <si>
    <t>Přesun hmot pro budovy zděné v přes 6 do 12 m</t>
  </si>
  <si>
    <t>-216581340</t>
  </si>
  <si>
    <t>PSV</t>
  </si>
  <si>
    <t>Práce a dodávky PSV</t>
  </si>
  <si>
    <t>711</t>
  </si>
  <si>
    <t>Izolace proti vodě, vlhkosti a plynům</t>
  </si>
  <si>
    <t>74</t>
  </si>
  <si>
    <t>711493111</t>
  </si>
  <si>
    <t>Izolace proti podpovrchové a tlakové vodě vodorovná těsnicí hmotou dvousložkovou na bázi cementu</t>
  </si>
  <si>
    <t>160558406</t>
  </si>
  <si>
    <t>1,29</t>
  </si>
  <si>
    <t>2,96</t>
  </si>
  <si>
    <t>1,65</t>
  </si>
  <si>
    <t>75</t>
  </si>
  <si>
    <t>711493121</t>
  </si>
  <si>
    <t>Izolace proti podpovrchové a tlakové vodě svislá těsnicí hmotou dvousložkovou na bázi cementu</t>
  </si>
  <si>
    <t>-580601597</t>
  </si>
  <si>
    <t>(1,4+0,9)*2*2-0,9*0,18+0,18*0,5*2-0,7*2-1,15*0,55+(1,15+0,55*2)*0,2</t>
  </si>
  <si>
    <t>(1,48+2)*2*2-0,7*2*2</t>
  </si>
  <si>
    <t>(5,88+5,83)*2*2-0,8*1,95-1,15*0,95*2-1,16*0,95-1,18*0,95</t>
  </si>
  <si>
    <t>(1,15*2+1,16+1,18+0,95*8)*0,2+(2,2+0,15)*2*1,4+2,2*0,15</t>
  </si>
  <si>
    <t>(2,87+1,49)*2*2+1,49*0,15+0,15*0,5*2-0,8*2-1,15*0,95*2+(1,15+0,95*2)*0,2*2</t>
  </si>
  <si>
    <t>(1,75+0,94)*2*2-0,7*2+0,94*0,15+0,15*0,5*2</t>
  </si>
  <si>
    <t>76</t>
  </si>
  <si>
    <t>998711102</t>
  </si>
  <si>
    <t>Přesun hmot tonážní pro izolace proti vodě, vlhkosti a plynům v objektech v přes 6 do 12 m</t>
  </si>
  <si>
    <t>1078260577</t>
  </si>
  <si>
    <t>713</t>
  </si>
  <si>
    <t>Izolace tepelné</t>
  </si>
  <si>
    <t>77</t>
  </si>
  <si>
    <t>713110811</t>
  </si>
  <si>
    <t>Odstranění tepelné izolace stropů volně kladené z vláknitých materiálů suchých tl do 100 mm</t>
  </si>
  <si>
    <t>303676077</t>
  </si>
  <si>
    <t>"odstranění izolace z demontovaných podhledů"</t>
  </si>
  <si>
    <t>"izolace bude použita do nových podhledů"</t>
  </si>
  <si>
    <t>"místnosti dle stávajícího stavu"</t>
  </si>
  <si>
    <t>4,1</t>
  </si>
  <si>
    <t>1,31</t>
  </si>
  <si>
    <t>4,59</t>
  </si>
  <si>
    <t>4,05</t>
  </si>
  <si>
    <t>1,68*3</t>
  </si>
  <si>
    <t>78</t>
  </si>
  <si>
    <t>713111121</t>
  </si>
  <si>
    <t>Montáž izolace tepelné spodem stropů s uchycením drátem rohoží, pásů, dílců, desek</t>
  </si>
  <si>
    <t>-1647337175</t>
  </si>
  <si>
    <t>"nové podhledy"</t>
  </si>
  <si>
    <t>1,98*1,9</t>
  </si>
  <si>
    <t>3,09*1,46</t>
  </si>
  <si>
    <t>4,27</t>
  </si>
  <si>
    <t>79</t>
  </si>
  <si>
    <t>631520xx</t>
  </si>
  <si>
    <t>minerální vata tepelně izolační  - použita stávající z demontovaných podhledů</t>
  </si>
  <si>
    <t>1597616694</t>
  </si>
  <si>
    <t>18,443*1,035</t>
  </si>
  <si>
    <t>80</t>
  </si>
  <si>
    <t>998713102</t>
  </si>
  <si>
    <t>Přesun hmot tonážní pro izolace tepelné v objektech v přes 6 do 12 m</t>
  </si>
  <si>
    <t>-1684097800</t>
  </si>
  <si>
    <t>725</t>
  </si>
  <si>
    <t>Zdravotechnika - zařizovací předměty</t>
  </si>
  <si>
    <t>81</t>
  </si>
  <si>
    <t>725110811</t>
  </si>
  <si>
    <t>Demontáž klozetů splachovací s nádrží</t>
  </si>
  <si>
    <t>soubor</t>
  </si>
  <si>
    <t>2114003150</t>
  </si>
  <si>
    <t>82</t>
  </si>
  <si>
    <t>725210821</t>
  </si>
  <si>
    <t>Demontáž umyvadel bez výtokových armatur</t>
  </si>
  <si>
    <t>-514260758</t>
  </si>
  <si>
    <t>83</t>
  </si>
  <si>
    <t>725240812</t>
  </si>
  <si>
    <t>Demontáž vaniček sprchových bez výtokových armatur</t>
  </si>
  <si>
    <t>-601036469</t>
  </si>
  <si>
    <t>84</t>
  </si>
  <si>
    <t>725330820</t>
  </si>
  <si>
    <t>Demontáž výlevka diturvitová</t>
  </si>
  <si>
    <t>-1774497520</t>
  </si>
  <si>
    <t>85</t>
  </si>
  <si>
    <t>725820801</t>
  </si>
  <si>
    <t>Demontáž baterie nástěnné do G 3 / 4</t>
  </si>
  <si>
    <t>-1889976740</t>
  </si>
  <si>
    <t>"sprcha"</t>
  </si>
  <si>
    <t>86</t>
  </si>
  <si>
    <t>725820802</t>
  </si>
  <si>
    <t>Demontáž baterie stojánkové do jednoho otvoru</t>
  </si>
  <si>
    <t>-1395084650</t>
  </si>
  <si>
    <t>727</t>
  </si>
  <si>
    <t>Zdravotechnika - požární ochrana</t>
  </si>
  <si>
    <t>87</t>
  </si>
  <si>
    <t>727111045</t>
  </si>
  <si>
    <t>Trubní ucpávka ocelového potrubí bez izolace DN 80 stropem tl 150 mm požární odolnost EI 120</t>
  </si>
  <si>
    <t>205718351</t>
  </si>
  <si>
    <t>763</t>
  </si>
  <si>
    <t>Konstrukce suché výstavby</t>
  </si>
  <si>
    <t>88</t>
  </si>
  <si>
    <t>763111333</t>
  </si>
  <si>
    <t>SDK příčka tl 100 mm profil CW+UW 75 desky 1xH2 12,5 s izolací EI 30 Rw do 45 dB</t>
  </si>
  <si>
    <t>1278598964</t>
  </si>
  <si>
    <t>3,02*3,04-0,8*2</t>
  </si>
  <si>
    <t>1,9*3,04-0,7*2</t>
  </si>
  <si>
    <t>(3+1,58)*3,04-0,7*2*2</t>
  </si>
  <si>
    <t>"mezi mč.1.00 a 1.01"</t>
  </si>
  <si>
    <t>1,1*3,04-0,8*2</t>
  </si>
  <si>
    <t>89</t>
  </si>
  <si>
    <t>763121426</t>
  </si>
  <si>
    <t>SDK stěna předsazená tl 112,5 mm profil CW+UW 100 deska 1xH2 12,5 bez izolace EI 15</t>
  </si>
  <si>
    <t>-245897141</t>
  </si>
  <si>
    <t>1,49*-1,5</t>
  </si>
  <si>
    <t>0,94*1,5</t>
  </si>
  <si>
    <t>0,9*1,5</t>
  </si>
  <si>
    <t>2*3</t>
  </si>
  <si>
    <t>763121621</t>
  </si>
  <si>
    <t>Montáž desek tl 12,5 mm na nosnou kci SDK stěna předsazená</t>
  </si>
  <si>
    <t>-1405498193</t>
  </si>
  <si>
    <t>"druhá vrstva desek SDK na předstěny"</t>
  </si>
  <si>
    <t>91</t>
  </si>
  <si>
    <t>59030025</t>
  </si>
  <si>
    <t>deska SDK impregnovaná H2 tl 12,5mm</t>
  </si>
  <si>
    <t>-1988633132</t>
  </si>
  <si>
    <t>6,525*1,1</t>
  </si>
  <si>
    <t>92</t>
  </si>
  <si>
    <t>763131411</t>
  </si>
  <si>
    <t>SDK podhled desky 1xA 12,5 bez izolace dvouvrstvá spodní kce profil CD+UD</t>
  </si>
  <si>
    <t>-1521218483</t>
  </si>
  <si>
    <t>763131451</t>
  </si>
  <si>
    <t>SDK podhled deska 1xH2 12,5 bez izolace dvouvrstvá spodní kce profil CD+UD</t>
  </si>
  <si>
    <t>2145302766</t>
  </si>
  <si>
    <t>94</t>
  </si>
  <si>
    <t>763131751</t>
  </si>
  <si>
    <t>Montáž parotěsné zábrany do SDK podhledu</t>
  </si>
  <si>
    <t>-1090196305</t>
  </si>
  <si>
    <t>95</t>
  </si>
  <si>
    <t>28329282</t>
  </si>
  <si>
    <t>fólie PE vyztužená Al vrstvou pro parotěsnou vrstvu 170g/m2</t>
  </si>
  <si>
    <t>-1726308298</t>
  </si>
  <si>
    <t>18,443*1,15</t>
  </si>
  <si>
    <t>96</t>
  </si>
  <si>
    <t>763131831</t>
  </si>
  <si>
    <t>Demontáž SDK podhledu s jednovrstvou nosnou kcí z ocelových profilů opláštění jednoduché</t>
  </si>
  <si>
    <t>295434733</t>
  </si>
  <si>
    <t>97</t>
  </si>
  <si>
    <t>763173113</t>
  </si>
  <si>
    <t>Montáž úchytu pro WC v SDK kci</t>
  </si>
  <si>
    <t>2120204092</t>
  </si>
  <si>
    <t>98</t>
  </si>
  <si>
    <t>59030731</t>
  </si>
  <si>
    <t>konstrukce pro uchycení WC osová rozteč CW profilů 450-625mm</t>
  </si>
  <si>
    <t>1053688821</t>
  </si>
  <si>
    <t>99</t>
  </si>
  <si>
    <t>763181311</t>
  </si>
  <si>
    <t>Montáž jednokřídlové kovové zárubně SDK příčka</t>
  </si>
  <si>
    <t>-902384647</t>
  </si>
  <si>
    <t>"Z/01"</t>
  </si>
  <si>
    <t>"Z/02"</t>
  </si>
  <si>
    <t>100</t>
  </si>
  <si>
    <t>55331589</t>
  </si>
  <si>
    <t>zárubeň jednokřídlá ocelová pro sádrokartonové příčky tl stěny 75-100mm rozměru 700/1970, 2100mm</t>
  </si>
  <si>
    <t>1382755012</t>
  </si>
  <si>
    <t>101</t>
  </si>
  <si>
    <t>55331590</t>
  </si>
  <si>
    <t>zárubeň jednokřídlá ocelová pro sádrokartonové příčky tl stěny 75-100mm rozměru 800/1970, 2100mm</t>
  </si>
  <si>
    <t>37225591</t>
  </si>
  <si>
    <t>102</t>
  </si>
  <si>
    <t>998763302</t>
  </si>
  <si>
    <t>Přesun hmot tonážní pro sádrokartonové konstrukce v objektech v přes 6 do 12 m</t>
  </si>
  <si>
    <t>-637257268</t>
  </si>
  <si>
    <t>766</t>
  </si>
  <si>
    <t>Konstrukce truhlářské</t>
  </si>
  <si>
    <t>103</t>
  </si>
  <si>
    <t>76600-1001</t>
  </si>
  <si>
    <t>T/01   M+D vnitř.dveře 700/1970mm, křídlo dřevěné s polodrážkou vč. kování, zámku, veškerých doplňků a povrchové úpravy, kompletní provedení dle PD</t>
  </si>
  <si>
    <t>-1655587692</t>
  </si>
  <si>
    <t>76600-1002</t>
  </si>
  <si>
    <t>T/02   M+D vnitř.dveře 800/1970mm, křídlo dřevěné s polodrážkou vč. kování, zámku, veškerých doplňků a povrchové úpravy, kompletní provedení dle PD</t>
  </si>
  <si>
    <t>-1983335148</t>
  </si>
  <si>
    <t>105</t>
  </si>
  <si>
    <t>76600-1003</t>
  </si>
  <si>
    <t>T/03   M+D vnitř.dveře 800/1970mm, křídlo dřevěné s polodrážkou, zvuk.neprůzvučnost 37dB, vč. kování, zámku, veškerých doplňků a povrchové úpravy, kompletní provedení dle PD</t>
  </si>
  <si>
    <t>-1488859504</t>
  </si>
  <si>
    <t>106</t>
  </si>
  <si>
    <t>76600-1004</t>
  </si>
  <si>
    <t>T/04   M+D vnitř.dveře 700/1970mm, křídlo dřevěné s polodrážkou vč. kování, zámku, mřížky 500x100mm, veškerých doplňků a povrchové úpravy, kompletní provedení dle PD</t>
  </si>
  <si>
    <t>-218158714</t>
  </si>
  <si>
    <t>107</t>
  </si>
  <si>
    <t>766691914</t>
  </si>
  <si>
    <t>Vyvěšení nebo zavěšení dřevěných křídel dveří pl do 2 m2</t>
  </si>
  <si>
    <t>1318626458</t>
  </si>
  <si>
    <t>108</t>
  </si>
  <si>
    <t>998766202</t>
  </si>
  <si>
    <t>Přesun hmot procentní pro kce truhlářské v objektech v přes 6 do 12 m</t>
  </si>
  <si>
    <t>%</t>
  </si>
  <si>
    <t>-1384643498</t>
  </si>
  <si>
    <t>771</t>
  </si>
  <si>
    <t>Podlahy z dlaždic</t>
  </si>
  <si>
    <t>109</t>
  </si>
  <si>
    <t>771121011</t>
  </si>
  <si>
    <t>Nátěr penetrační na podlahu</t>
  </si>
  <si>
    <t>660513174</t>
  </si>
  <si>
    <t>"skladba P1"</t>
  </si>
  <si>
    <t>"skladba P2"</t>
  </si>
  <si>
    <t>110</t>
  </si>
  <si>
    <t>771151022</t>
  </si>
  <si>
    <t>Samonivelační stěrka podlah pevnosti 30 MPa tl přes 3 do 5 mm</t>
  </si>
  <si>
    <t>827596507</t>
  </si>
  <si>
    <t>"vyrovnání po obroušení lepidla pod keram dlažbu"</t>
  </si>
  <si>
    <t>32,18</t>
  </si>
  <si>
    <t>"vyrovnání po obroušení lepidla pod polyuretanovou stěrku"</t>
  </si>
  <si>
    <t>48,36</t>
  </si>
  <si>
    <t>111</t>
  </si>
  <si>
    <t>771474141</t>
  </si>
  <si>
    <t>Montáž soklů z dlaždic keramických s požlábkem flexibilní lepidlo v do 90 mm</t>
  </si>
  <si>
    <t>-1141283061</t>
  </si>
  <si>
    <t>2,15</t>
  </si>
  <si>
    <t>9,82</t>
  </si>
  <si>
    <t>9,96</t>
  </si>
  <si>
    <t>10,2</t>
  </si>
  <si>
    <t>112</t>
  </si>
  <si>
    <t>59761281</t>
  </si>
  <si>
    <t>sokl s požlábkem-dlažba keramická slinutá hladká do interiéru i exteriéru 300x70mm</t>
  </si>
  <si>
    <t>-1064338935</t>
  </si>
  <si>
    <t>32,13/0,3*1,3</t>
  </si>
  <si>
    <t>113</t>
  </si>
  <si>
    <t>771574154</t>
  </si>
  <si>
    <t>Montáž podlah keramických velkoformátových hladkých lepených flexibilním lepidlem přes 4 do 6 ks/m2</t>
  </si>
  <si>
    <t>-1784989365</t>
  </si>
  <si>
    <t>114</t>
  </si>
  <si>
    <t>59761007</t>
  </si>
  <si>
    <t>dlažba velkoformátová keramická slinutá hladká do interiéru i exteriéru přes 4 do 6ks/m2</t>
  </si>
  <si>
    <t>853079629</t>
  </si>
  <si>
    <t>"dlažba 300x600x8mm, protiskluznost R9"</t>
  </si>
  <si>
    <t>32,18*1,15</t>
  </si>
  <si>
    <t>115</t>
  </si>
  <si>
    <t>771591115</t>
  </si>
  <si>
    <t>Podlahy spárování silikonem</t>
  </si>
  <si>
    <t>495039432</t>
  </si>
  <si>
    <t>116</t>
  </si>
  <si>
    <t>998771102</t>
  </si>
  <si>
    <t>Přesun hmot tonážní pro podlahy z dlaždic v objektech v přes 6 do 12 m</t>
  </si>
  <si>
    <t>612767915</t>
  </si>
  <si>
    <t>776</t>
  </si>
  <si>
    <t>Podlahy povlakové</t>
  </si>
  <si>
    <t>117</t>
  </si>
  <si>
    <t>776111116</t>
  </si>
  <si>
    <t>Odstranění zbytků lepidla z podkladu povlakových podlah broušením</t>
  </si>
  <si>
    <t>987721558</t>
  </si>
  <si>
    <t>118</t>
  </si>
  <si>
    <t>776201811</t>
  </si>
  <si>
    <t>Demontáž lepených povlakových podlah bez podložky ručně</t>
  </si>
  <si>
    <t>-715218270</t>
  </si>
  <si>
    <t>119</t>
  </si>
  <si>
    <t>776410811</t>
  </si>
  <si>
    <t>Odstranění soklíků a lišt pryžových nebo plastových</t>
  </si>
  <si>
    <t>1173561178</t>
  </si>
  <si>
    <t>777</t>
  </si>
  <si>
    <t>Podlahy lité</t>
  </si>
  <si>
    <t>777111141</t>
  </si>
  <si>
    <t>Otryskání podkladu před provedením lité podlahy</t>
  </si>
  <si>
    <t>903910725</t>
  </si>
  <si>
    <t xml:space="preserve">"podlaha P4" </t>
  </si>
  <si>
    <t>121</t>
  </si>
  <si>
    <t>77752110x1</t>
  </si>
  <si>
    <t>Krycí polyuretanová stěrka tloušťky 8 mm , do potravinářských provozů</t>
  </si>
  <si>
    <t>873474093</t>
  </si>
  <si>
    <t>"nezkluznost R12, pevnost v tahu 1,5MPa, pevnost v tlaku 59MPa"</t>
  </si>
  <si>
    <t>"zkouška na obrus TABER (ztráta v mg /1000 ot/1kg) je 900mg"</t>
  </si>
  <si>
    <t>"třída treakce na oheň Bfl - S1"</t>
  </si>
  <si>
    <t>"pojezg kovovým kolem"</t>
  </si>
  <si>
    <t>"teplotní odolnost +80st C"</t>
  </si>
  <si>
    <t>"čištění horkou párou"</t>
  </si>
  <si>
    <t>"paropropustná, nenasákaná"</t>
  </si>
  <si>
    <t>"kvalita a výskledný efekt čištění jako při čištění součástí podlahy v nerezovém provedení"</t>
  </si>
  <si>
    <t>122</t>
  </si>
  <si>
    <t>77759-001</t>
  </si>
  <si>
    <t>M+D polyuretanový soklík s fabionem</t>
  </si>
  <si>
    <t>128759402</t>
  </si>
  <si>
    <t>123</t>
  </si>
  <si>
    <t>998777102</t>
  </si>
  <si>
    <t>Přesun hmot tonážní pro podlahy lité v objektech v přes 6 do 12 m</t>
  </si>
  <si>
    <t>1901273988</t>
  </si>
  <si>
    <t>781</t>
  </si>
  <si>
    <t>Dokončovací práce - obklady</t>
  </si>
  <si>
    <t>124</t>
  </si>
  <si>
    <t>781121011</t>
  </si>
  <si>
    <t>Nátěr penetrační na stěnu</t>
  </si>
  <si>
    <t>2040735743</t>
  </si>
  <si>
    <t>125</t>
  </si>
  <si>
    <t>781151031</t>
  </si>
  <si>
    <t>Celoplošné vyrovnání podkladu stěrkou tl 3 mm</t>
  </si>
  <si>
    <t>1684241554</t>
  </si>
  <si>
    <t>126</t>
  </si>
  <si>
    <t>781161021</t>
  </si>
  <si>
    <t>Montáž profilu ukončujícího rohového nebo vanového</t>
  </si>
  <si>
    <t>2087260844</t>
  </si>
  <si>
    <t>"ukončení obkladu nad PU stěrkou"</t>
  </si>
  <si>
    <t>5,83*2+5,88*2+0,15*2+2,2*2-0,8*2</t>
  </si>
  <si>
    <t>3,02*2+1,49*2-0,8</t>
  </si>
  <si>
    <t>127</t>
  </si>
  <si>
    <t>19416014</t>
  </si>
  <si>
    <t>lišta ukončovací nerezová 8mm</t>
  </si>
  <si>
    <t>-46501251</t>
  </si>
  <si>
    <t>34,74*1,1</t>
  </si>
  <si>
    <t>128</t>
  </si>
  <si>
    <t>781474120</t>
  </si>
  <si>
    <t>Montáž obkladů vnitřních keramických hladkých přes 85 do 100 ks/m2 lepených flexibilním lepidlem</t>
  </si>
  <si>
    <t>-1821537845</t>
  </si>
  <si>
    <t>129</t>
  </si>
  <si>
    <t>59761627</t>
  </si>
  <si>
    <t>obklad keramický hladký přes 85 do 100ks/m2</t>
  </si>
  <si>
    <t>-1195687669</t>
  </si>
  <si>
    <t xml:space="preserve">"rozměr 100x100mm" </t>
  </si>
  <si>
    <t>94,557*1,1</t>
  </si>
  <si>
    <t>130</t>
  </si>
  <si>
    <t>781495115</t>
  </si>
  <si>
    <t>Spárování vnitřních obkladů silikonem</t>
  </si>
  <si>
    <t>-1734795813</t>
  </si>
  <si>
    <t>11,51</t>
  </si>
  <si>
    <t>20,44</t>
  </si>
  <si>
    <t>16,19</t>
  </si>
  <si>
    <t>9,24</t>
  </si>
  <si>
    <t>131</t>
  </si>
  <si>
    <t>781495213</t>
  </si>
  <si>
    <t>Roh kamenický obkladaček s klasickým střepem maloformátových</t>
  </si>
  <si>
    <t>-506831017</t>
  </si>
  <si>
    <t>3,15</t>
  </si>
  <si>
    <t>22,54</t>
  </si>
  <si>
    <t>9,08</t>
  </si>
  <si>
    <t>0,94</t>
  </si>
  <si>
    <t>132</t>
  </si>
  <si>
    <t>998781102</t>
  </si>
  <si>
    <t>Přesun hmot tonážní pro obklady keramické v objektech v přes 6 do 12 m</t>
  </si>
  <si>
    <t>67803280</t>
  </si>
  <si>
    <t>783</t>
  </si>
  <si>
    <t>Dokončovací práce - nátěry</t>
  </si>
  <si>
    <t>133</t>
  </si>
  <si>
    <t>783301311</t>
  </si>
  <si>
    <t>Odmaštění zámečnických konstrukcí vodou ředitelným odmašťovačem</t>
  </si>
  <si>
    <t>-362997907</t>
  </si>
  <si>
    <t>"zárubně Z1, Z2, Z3"</t>
  </si>
  <si>
    <t>4,7*0,25*3+4,8*0,25*2+4,8*0,25*4</t>
  </si>
  <si>
    <t>7*(0,16*4)</t>
  </si>
  <si>
    <t>"ostatní ocel.výrobky stávající"</t>
  </si>
  <si>
    <t>134</t>
  </si>
  <si>
    <t>783314101</t>
  </si>
  <si>
    <t>Základní jednonásobný syntetický nátěr zámečnických konstrukcí</t>
  </si>
  <si>
    <t>-26578886</t>
  </si>
  <si>
    <t>135</t>
  </si>
  <si>
    <t>783317101</t>
  </si>
  <si>
    <t>Krycí jednonásobný syntetický standardní nátěr zámečnických konstrukcí</t>
  </si>
  <si>
    <t>465775181</t>
  </si>
  <si>
    <t>784</t>
  </si>
  <si>
    <t>Dokončovací práce - malby a tapety</t>
  </si>
  <si>
    <t>136</t>
  </si>
  <si>
    <t>784121001</t>
  </si>
  <si>
    <t>Oškrabání malby v mísnostech v do 3,80 m</t>
  </si>
  <si>
    <t>-723398185</t>
  </si>
  <si>
    <t>1,05+(0,95*2+1,105)*3</t>
  </si>
  <si>
    <t>9,54+(3,02+1,04+4,42+1,25)*3</t>
  </si>
  <si>
    <t>7,14+(3+2,38)*2*3</t>
  </si>
  <si>
    <t>8,55+(2,85*2+3)*3</t>
  </si>
  <si>
    <t>1,29+1,58*3</t>
  </si>
  <si>
    <t>2,96+1,58*3</t>
  </si>
  <si>
    <t>8,89+(2,96+3)*2*3</t>
  </si>
  <si>
    <t>35,2+(5,88+5,82)*2*3</t>
  </si>
  <si>
    <t>4,27+(3,02+1,5)*3</t>
  </si>
  <si>
    <t>1,65+(0,94+1,9)*3</t>
  </si>
  <si>
    <t>137</t>
  </si>
  <si>
    <t>784181121</t>
  </si>
  <si>
    <t>Hloubková jednonásobná bezbarvá penetrace podkladu v místnostech v do 3,80 m</t>
  </si>
  <si>
    <t>2146560788</t>
  </si>
  <si>
    <t>"SDK příčky"</t>
  </si>
  <si>
    <t>24,824*2</t>
  </si>
  <si>
    <t>"stropy"</t>
  </si>
  <si>
    <t>"omítky"</t>
  </si>
  <si>
    <t>(2,38+3+2,85+3+1,58+2+1,58+0,9+2,96+3+3,02+4,24+0,95+1,15+0,94+1,9)*2*3</t>
  </si>
  <si>
    <t>(3,02+1,49+5,83+5,88)*2*3+(2,2+0,15)*2*1,5+2,2*0,15</t>
  </si>
  <si>
    <t>"odečet obkladů"</t>
  </si>
  <si>
    <t>-94,557</t>
  </si>
  <si>
    <t>138</t>
  </si>
  <si>
    <t>784211101</t>
  </si>
  <si>
    <t>Dvojnásobné bílé malby ze směsí za mokra výborně oděruvzdorných v místnostech v do 3,80 m</t>
  </si>
  <si>
    <t>995946602</t>
  </si>
  <si>
    <t>02 - ZTI</t>
  </si>
  <si>
    <t xml:space="preserve">PSV - Práce a dodávky PSV   </t>
  </si>
  <si>
    <t xml:space="preserve">    721 - Zdravotechnika - vnitřní kanalizace   </t>
  </si>
  <si>
    <t xml:space="preserve">    722 - Zdravotechnika - vnitřní vodovod   </t>
  </si>
  <si>
    <t xml:space="preserve">    725 - Zdravotechnika - zařizovací předměty   </t>
  </si>
  <si>
    <t xml:space="preserve">    726 - Zdravotechnika - předstěnové instalace   </t>
  </si>
  <si>
    <t xml:space="preserve">VRN - Vedlejší rozpočtové náklady   </t>
  </si>
  <si>
    <t xml:space="preserve">    VRN9 - Ostatní náklady   </t>
  </si>
  <si>
    <t xml:space="preserve">Práce a dodávky PSV   </t>
  </si>
  <si>
    <t>721</t>
  </si>
  <si>
    <t xml:space="preserve">Zdravotechnika - vnitřní kanalizace   </t>
  </si>
  <si>
    <t>721171803</t>
  </si>
  <si>
    <t>Demontáž potrubí z PVC D do 75</t>
  </si>
  <si>
    <t>721171808</t>
  </si>
  <si>
    <t>Demontáž potrubí z PVC D přes 75 do 114</t>
  </si>
  <si>
    <t>721171915</t>
  </si>
  <si>
    <t>Potrubí z PP propojení potrubí DN 110</t>
  </si>
  <si>
    <t>721173722r01</t>
  </si>
  <si>
    <t>Potrubí kanalizační  - přečerpávání odpadních vod d40</t>
  </si>
  <si>
    <t>721174025</t>
  </si>
  <si>
    <t>Potrubí kanalizační z PP odpadní systém HT DN 100</t>
  </si>
  <si>
    <t>721174042</t>
  </si>
  <si>
    <t>Potrubí kanalizační z PP připojovací systém HT DN 40</t>
  </si>
  <si>
    <t>721174043</t>
  </si>
  <si>
    <t>Potrubí kanalizační z PP připojovací systém HT DN 50</t>
  </si>
  <si>
    <t>721174044</t>
  </si>
  <si>
    <t>Potrubí kanalizační z PP připojovací DN 75</t>
  </si>
  <si>
    <t>721194104</t>
  </si>
  <si>
    <t>Vyvedení a upevnění odpadních výpustek DN 40</t>
  </si>
  <si>
    <t>721194105</t>
  </si>
  <si>
    <t>Vyvedení a upevnění odpadních výpustek DN 50</t>
  </si>
  <si>
    <t>721194109</t>
  </si>
  <si>
    <t>Vyvedení a upevnění odpadních výpustek DN 100</t>
  </si>
  <si>
    <t>721211422</t>
  </si>
  <si>
    <t>Vpusť podlahová se svislým odtokem nerez 200/200</t>
  </si>
  <si>
    <t>721259103r01</t>
  </si>
  <si>
    <t>Kompaktní přečerpávací zařízení - patní měřič - H= 3,0 m, Q=0,5 l/s</t>
  </si>
  <si>
    <t>721273153</t>
  </si>
  <si>
    <t>Hlavice ventilační polypropylen PP DN 110</t>
  </si>
  <si>
    <t>721290111R01</t>
  </si>
  <si>
    <t>Zkouška těsnosti potrubí kanalizace vodou do DN 125</t>
  </si>
  <si>
    <t>998721102</t>
  </si>
  <si>
    <t>Přesun hmot tonážní pro vnitřní kanalizace v objektech v do 12 m</t>
  </si>
  <si>
    <t>722</t>
  </si>
  <si>
    <t xml:space="preserve">Zdravotechnika - vnitřní vodovod   </t>
  </si>
  <si>
    <t>722170801</t>
  </si>
  <si>
    <t>Demontáž rozvodů vody z plastů D do 25</t>
  </si>
  <si>
    <t>722170944r01</t>
  </si>
  <si>
    <t>Napojení na stávající rozvody vody</t>
  </si>
  <si>
    <t>722174022</t>
  </si>
  <si>
    <t>Potrubí vodovodní plastové PPR svar polyfuze PN 20 D 20 x 3,4 mm</t>
  </si>
  <si>
    <t>722174023</t>
  </si>
  <si>
    <t>Potrubí vodovodní plastové PPR svar polyfuze PN 20 D 25 x 4,2 mm</t>
  </si>
  <si>
    <t>722174024</t>
  </si>
  <si>
    <t>Potrubí vodovodní plastové PPR svar polyfuze PN 20 D 32 x5,4 mm</t>
  </si>
  <si>
    <t>722181221</t>
  </si>
  <si>
    <t>Ochrana vodovodního potrubí přilepenými termoizolačními trubicemi z PE tl do 9 mm DN do 22 mm</t>
  </si>
  <si>
    <t>722181222</t>
  </si>
  <si>
    <t>Ochrana vodovodního potrubí přilepenými tepelně izolačními trubicemi z PE tl do 10 mm DN do 42 mm</t>
  </si>
  <si>
    <t>722181251</t>
  </si>
  <si>
    <t>Ochrana vodovodního potrubí přilepenými termoizolačními trubicemi z PE tl do 25 mm DN do 22 mm</t>
  </si>
  <si>
    <t>722181252</t>
  </si>
  <si>
    <t>Ochrana vodovodního potrubí přilepenými termoizolačními trubicemi z PE tl do 25 mm DN do 45 mm</t>
  </si>
  <si>
    <t>722182011</t>
  </si>
  <si>
    <t>Podpůrný žlab pro potrubí D 20</t>
  </si>
  <si>
    <t>722182012</t>
  </si>
  <si>
    <t>Podpůrný žlab pro potrubí D 25</t>
  </si>
  <si>
    <t>722182013</t>
  </si>
  <si>
    <t>Podpůrný žlab pro potrubí D 32</t>
  </si>
  <si>
    <t>722190401</t>
  </si>
  <si>
    <t>Vyvedení a upevnění výpustku do DN 25</t>
  </si>
  <si>
    <t>722220111</t>
  </si>
  <si>
    <t>Nástěnka pro výtokový ventil G 1/2 s jedním závitem</t>
  </si>
  <si>
    <t>722220112</t>
  </si>
  <si>
    <t>Nástěnka pro výtokový ventil G 3/4" s jedním závitem</t>
  </si>
  <si>
    <t>722220121</t>
  </si>
  <si>
    <t>Nástěnka pro baterii G 1/2 s jedním závitem</t>
  </si>
  <si>
    <t>pár</t>
  </si>
  <si>
    <t>722232045</t>
  </si>
  <si>
    <t>Kohout kulový přímý G 1" PN 42 do 185°C vnitřní závit</t>
  </si>
  <si>
    <t>722262213</t>
  </si>
  <si>
    <t>Vodoměr závitový jednovtokový suchoběžný do 40°C G 3/4"x 130 mm Qn 1,5 m3/h horizontální</t>
  </si>
  <si>
    <t>722270105r01</t>
  </si>
  <si>
    <t>Patní měřič teplé vody - 3 kw, 2,5 m3/h - 830/860/370</t>
  </si>
  <si>
    <t>722290226R02</t>
  </si>
  <si>
    <t>Zkouška těsnosti vodovodního potrubí závitového do DN 50</t>
  </si>
  <si>
    <t>998722102</t>
  </si>
  <si>
    <t>Přesun hmot tonážní pro vnitřní vodovod v objektech v do 12 m</t>
  </si>
  <si>
    <t xml:space="preserve">Zdravotechnika - zařizovací předměty   </t>
  </si>
  <si>
    <t>725110814</t>
  </si>
  <si>
    <t>Demontáž klozetu Kombi</t>
  </si>
  <si>
    <t>725111131</t>
  </si>
  <si>
    <t>Splachovač nádržkový plastový vysokopoložený</t>
  </si>
  <si>
    <t>725112022</t>
  </si>
  <si>
    <t>Klozet keramický závěsný na nosné stěny s hlubokým splachováním odpad vodorovný</t>
  </si>
  <si>
    <t>725211601</t>
  </si>
  <si>
    <t>Umyvadlo keramické bílé šířky 500 mm bez krytu na sifon připevněné na stěnu šrouby</t>
  </si>
  <si>
    <t>725241111</t>
  </si>
  <si>
    <t>Vanička sprchová akrylátová čtvercová 800x800 mm</t>
  </si>
  <si>
    <t>725244122</t>
  </si>
  <si>
    <t>Dveře sprchové rámové se skleněnou výplní tl. 5 mm otvíravé dvoukřídlové na vaničku šířky 800 mm</t>
  </si>
  <si>
    <t>725331111</t>
  </si>
  <si>
    <t>Výlevka bez výtokových armatur keramická se sklopnou plastovou mřížkou 425 mm</t>
  </si>
  <si>
    <t>725812306r01</t>
  </si>
  <si>
    <t>Baterie s kolenovým ovládáním</t>
  </si>
  <si>
    <t>725812311r01</t>
  </si>
  <si>
    <t>Napouštěcí ramínko DN 15</t>
  </si>
  <si>
    <t>725813111</t>
  </si>
  <si>
    <t>Ventil rohový  G 1/2</t>
  </si>
  <si>
    <t>725813112</t>
  </si>
  <si>
    <t>Ventil rohový  G 3/4</t>
  </si>
  <si>
    <t>Demontáž baterií</t>
  </si>
  <si>
    <t>725821312</t>
  </si>
  <si>
    <t>Baterie dřezové nástěnné pákové s otáčivým kulatým ústím a délkou ramínka 300 mm</t>
  </si>
  <si>
    <t>725821325</t>
  </si>
  <si>
    <t>Baterie dřezová stojánková páková s otáčivým kulatým ústím a délkou ramínka 220 mm</t>
  </si>
  <si>
    <t>725822611</t>
  </si>
  <si>
    <t>Baterie umyvadlové stojánkové pákové bez výpusti</t>
  </si>
  <si>
    <t>725841312</t>
  </si>
  <si>
    <t>Baterie sprchová nástěnná páková</t>
  </si>
  <si>
    <t>725861102</t>
  </si>
  <si>
    <t>Zápachová uzávěrka pro umyvadla DN 40</t>
  </si>
  <si>
    <t>725862103</t>
  </si>
  <si>
    <t>Zápachová uzávěrka pro dřezy DN 40/50</t>
  </si>
  <si>
    <t>725865311</t>
  </si>
  <si>
    <t>Zápachová uzávěrka sprchových van DN 40/50 s kulovým kloubem na odtoku</t>
  </si>
  <si>
    <t>998725102</t>
  </si>
  <si>
    <t>Přesun hmot tonážní pro zařizovací předměty v objektech v do 12 m</t>
  </si>
  <si>
    <t>726</t>
  </si>
  <si>
    <t xml:space="preserve">Zdravotechnika - předstěnové instalace   </t>
  </si>
  <si>
    <t>726131041</t>
  </si>
  <si>
    <t>Instalační předstěna - klozet závěsný v 1120 mm s ovládáním zepředu do lehkých stěn s kovovou kcí</t>
  </si>
  <si>
    <t>726191002</t>
  </si>
  <si>
    <t>Souprava pro předstěnovou montáž</t>
  </si>
  <si>
    <t>998726112</t>
  </si>
  <si>
    <t>Přesun hmot tonážní pro instalační prefabrikáty v objektech v do 12 m</t>
  </si>
  <si>
    <t>VRN</t>
  </si>
  <si>
    <t xml:space="preserve">Vedlejší rozpočtové náklady   </t>
  </si>
  <si>
    <t>VRN9</t>
  </si>
  <si>
    <t xml:space="preserve">Ostatní náklady   </t>
  </si>
  <si>
    <t>090001000</t>
  </si>
  <si>
    <t>Ostatní náklady - vysekání a zapravení drážek pro vedení potrubí 100/50 dl. 20 bm, vysekání a zapravení průrazů  150/150 - viz. PD</t>
  </si>
  <si>
    <t>soub</t>
  </si>
  <si>
    <t>03 - Silnoproud</t>
  </si>
  <si>
    <t>D1 - Silnooproud</t>
  </si>
  <si>
    <t xml:space="preserve">    100 - ROZVADĚČE S PŘEPĚŤOVÝMI OCHRANAMI VČETNĚ MONTÁŽE, USAZENÍ, ZAPRAVENÍ A ZAPOJENÍ</t>
  </si>
  <si>
    <t xml:space="preserve">    200 - SPÍNAČE VČETNĚ MONTÁŽE A ZAPOJENÍ (typ upřesnit s investorem)</t>
  </si>
  <si>
    <t xml:space="preserve">    300 - ZÁSUVKY VČETNĚ MONTÁŽE A ZAPOJENÍ (SVĚTLA A LED PÁSKY V BYTĚ INVESTORKY JSOU DODÁVKOU INTERIÉRU)</t>
  </si>
  <si>
    <t xml:space="preserve">    400 - SVÍTIDLA VČETNĚ ZDROJŮ, MONTÁŽE A ZAPOJENÍ (SVĚTLA A LED PÁSKY V BYTĚ INVESTORKY JSOU DODÁVKOU INTER</t>
  </si>
  <si>
    <t xml:space="preserve">    500 - INSTALAČNÍ MATERIÁL, LIŠTY, ŽLABY, VČETNĚ MONTÁŽE, OSAZENÍ, ZAPRAVENÍ A ZAPOJENÍ</t>
  </si>
  <si>
    <t xml:space="preserve">    600 - KABELY VČETNĚ MONTÁŽE, ZAPOJENÍ, ULOŽENÍ A DRÁŽEK</t>
  </si>
  <si>
    <t xml:space="preserve">    700 - UZEMNĚNÍ VČETNĚ MONTÁŽE A ZAPOJENÍ</t>
  </si>
  <si>
    <t xml:space="preserve">    800 - STAVEBNÍ PRÁCE VČETNĚ ZAPRAVENÍ </t>
  </si>
  <si>
    <t xml:space="preserve">    900 - OSTATNÍ VČETNĚ MONTÁŽE A ZAPOJENÍ</t>
  </si>
  <si>
    <t>D1</t>
  </si>
  <si>
    <t>Silnooproud</t>
  </si>
  <si>
    <t>ROZVADĚČE S PŘEPĚŤOVÝMI OCHRANAMI VČETNĚ MONTÁŽE, USAZENÍ, ZAPRAVENÍ A ZAPOJENÍ</t>
  </si>
  <si>
    <t>1001</t>
  </si>
  <si>
    <t>RK - ROZVADĚČ PRO KOTELNU Oceloplechový rozvaděč nástěnný zapuštěný - viz výkres č. 05</t>
  </si>
  <si>
    <t>ks</t>
  </si>
  <si>
    <t>1002</t>
  </si>
  <si>
    <t>PŘÍPOJKOVÁ SKŘÍŇ SP Typová pojistková skříň, 1 sada pojistek 125A gG, zapuštěná, IP44</t>
  </si>
  <si>
    <t>200</t>
  </si>
  <si>
    <t>SPÍNAČE VČETNĚ MONTÁŽE A ZAPOJENÍ (typ upřesnit s investorem)</t>
  </si>
  <si>
    <t>2001</t>
  </si>
  <si>
    <t>SPÍNAČ JEDNOPÓLOVÝ 250V 10A IP20 kompletní, řazení 1, zapuštěný, bílý</t>
  </si>
  <si>
    <t>2002</t>
  </si>
  <si>
    <t>SPÍNAČ SÉRIOVÝ 250V 10A IP20 kompletní, řazení 5, zapuštěný, bílý</t>
  </si>
  <si>
    <t>2003</t>
  </si>
  <si>
    <t>PŘEPÍNAČ STŘÍDAVÝ 250V 10A IP20 kompletní, řazení 6, zapuštěný, bílý</t>
  </si>
  <si>
    <t>2004</t>
  </si>
  <si>
    <t>PŘEPÍNAČ JEDNOPÓLOVÝ+STŘÍDAVÝ 250V 10A IP20 kompletní, řazení 6+1, zapuštěný, bílý</t>
  </si>
  <si>
    <t>2005</t>
  </si>
  <si>
    <t>SPÍNAČ JEDNOPÓLOVÝ 250V 10A IP44 kompletní, řazení 1, zapuštěný, bílý</t>
  </si>
  <si>
    <t>2006</t>
  </si>
  <si>
    <t>PŘEPÍNAČ SÉRIOVÝ 250V 10A IP44 kompletní, řazení 5, zapuštěný, bílý</t>
  </si>
  <si>
    <t>2007</t>
  </si>
  <si>
    <t>PŘEPÍNAČ STŘÍDAVÝ 250V 10A IP44 kompletní, řazení 6, zapuštěný, bílý</t>
  </si>
  <si>
    <t>2008</t>
  </si>
  <si>
    <t>PŘEPÍNAČ JEDNOPÓLOVÝ+STŘÍDAVÝ 250V 10A IP44 kompletní, řazení 6+1, zapuštěný, bílý</t>
  </si>
  <si>
    <t>2009</t>
  </si>
  <si>
    <t>PŘEPÍNAČ KŘÍŽOVÝ 250V 10A IP44 kompletní, řazení 7, zapuštěný, bílý</t>
  </si>
  <si>
    <t>2010</t>
  </si>
  <si>
    <t>SPÍNAČ VAČKOVÝ 400V 25A IP65, kompletní, zapuštěný</t>
  </si>
  <si>
    <t>2011</t>
  </si>
  <si>
    <t>SPÍNAČ VAČKOVÝ 400V 32A IP65, kompletní, zapuštěný</t>
  </si>
  <si>
    <t>2012</t>
  </si>
  <si>
    <t>SPÍNAČ VAČKOVÝ 400V 40A IP65, kompletní, zapuštěný</t>
  </si>
  <si>
    <t>2013</t>
  </si>
  <si>
    <t>SPÍNAČ VAČKOVÝ 400V 63A IP65, kompletní, zapuštěný</t>
  </si>
  <si>
    <t>2014</t>
  </si>
  <si>
    <t>HAVARIJNÍ VYPNUTÍ, TL. HŘÍBEK, IP44, zapuštěné</t>
  </si>
  <si>
    <t>300</t>
  </si>
  <si>
    <t>ZÁSUVKY VČETNĚ MONTÁŽE A ZAPOJENÍ (SVĚTLA A LED PÁSKY V BYTĚ INVESTORKY JSOU DODÁVKOU INTERIÉRU)</t>
  </si>
  <si>
    <t>3001</t>
  </si>
  <si>
    <t>ZÁSUVKA JEDNONÁSOBNÁ 250V, 16A IP20 kompletní, zapuštěná, bílá</t>
  </si>
  <si>
    <t>3002</t>
  </si>
  <si>
    <t>ZÁSUVKA DVOJNÁSOBNÁ VYOSENÁ 250V, 16A IP20 kompletní, zapuštěná, bílá</t>
  </si>
  <si>
    <t>3003</t>
  </si>
  <si>
    <t>ZÁSUVKA DVOJNÁSOBNÁ S PŘEPĚTÍM "T3" 250V, 16A IP20 kompletní, zapuštěná, stříbrná</t>
  </si>
  <si>
    <t>3004</t>
  </si>
  <si>
    <t>ZÁSUVKA DVOJNÁSOBNÁ 250V, 16A IP44 kompletní, zapuštěná, bílá</t>
  </si>
  <si>
    <t>3005</t>
  </si>
  <si>
    <t>ZÁSUVKA TROJPÓLOVÁ 400V, 16A IP44 kompletní, zapuštěná</t>
  </si>
  <si>
    <t>400</t>
  </si>
  <si>
    <t>SVÍTIDLA VČETNĚ ZDROJŮ, MONTÁŽE A ZAPOJENÍ (SVĚTLA A LED PÁSKY V BYTĚ INVESTORKY JSOU DODÁVKOU INTER</t>
  </si>
  <si>
    <t>4001</t>
  </si>
  <si>
    <t>"A" LED SVÍTIDLO PŘISAZENÉ kulaté svítidlo d. 350mm 30W 4000K IP54</t>
  </si>
  <si>
    <t>4002</t>
  </si>
  <si>
    <t>"B" LED  SVÍTIDLO PŘISAZENÉ 35W 700mm 4000K IP65 IK08 opálové tvrzené sklo</t>
  </si>
  <si>
    <t>4003</t>
  </si>
  <si>
    <t>"C" LED SVÍTIDLO PŘISAZENÉ 65W 1300mm 4000K IP65 IK08 opálové tvrzené sklo</t>
  </si>
  <si>
    <t>4004</t>
  </si>
  <si>
    <t>"D" LED SVÍTIDLO PŘISAZENÉ 600x600 36W 4000K IP20</t>
  </si>
  <si>
    <t>4005</t>
  </si>
  <si>
    <t>"NOA" LED NO SVÍTIDLO PŘISAZENÉ svítidlo 3W 3h autonomue antipanic přisazený IP54</t>
  </si>
  <si>
    <t>4006</t>
  </si>
  <si>
    <t>"NOB" LED NO SVÍTIDLO PŘISAZENÉ NO svítidlo 3W 3 h autonomie s piktogramem IP54</t>
  </si>
  <si>
    <t>500</t>
  </si>
  <si>
    <t>INSTALAČNÍ MATERIÁL, LIŠTY, ŽLABY, VČETNĚ MONTÁŽE, OSAZENÍ, ZAPRAVENÍ A ZAPOJENÍ</t>
  </si>
  <si>
    <t>5001</t>
  </si>
  <si>
    <t>KRABICE ODBOČNÁ S VÍČKEM A S WAGO SVORKAMI MALÁ 68</t>
  </si>
  <si>
    <t>5002</t>
  </si>
  <si>
    <t>KRABICE ODBOČNÁ S VÍČKEM S WAGO SVORKAMI VELKÁ 97</t>
  </si>
  <si>
    <t>5003</t>
  </si>
  <si>
    <t>KRABICE PŘÍSTROJOVÁ</t>
  </si>
  <si>
    <t>5004</t>
  </si>
  <si>
    <t>KRABICE SE SVORKOVNICÍ PRO POSPOJOVÁNÍ S VÍČKEM</t>
  </si>
  <si>
    <t>5005</t>
  </si>
  <si>
    <t>KRABICE S VÍČKEM S WAGO SVORKAMI, PLASTOVÁ, IP54</t>
  </si>
  <si>
    <t>5006</t>
  </si>
  <si>
    <t>TRUBKA PVC ø16mm</t>
  </si>
  <si>
    <t>5007</t>
  </si>
  <si>
    <t>TRUBKA PVC ø36mm</t>
  </si>
  <si>
    <t>5008</t>
  </si>
  <si>
    <t>ZATAHOVACÍ VODIČ</t>
  </si>
  <si>
    <t>5009</t>
  </si>
  <si>
    <t>LIŠTA LHD 25/15</t>
  </si>
  <si>
    <t>5010</t>
  </si>
  <si>
    <t>LIŠTA LHD 30/25</t>
  </si>
  <si>
    <t>5011</t>
  </si>
  <si>
    <t>LIŠTA LHD 50/20</t>
  </si>
  <si>
    <t>5012</t>
  </si>
  <si>
    <t>ŽLAB 62/50  VČETNĚ VÍKA, KONZOL A MONTÁŽNÍCH DÍLŮ</t>
  </si>
  <si>
    <t>5013</t>
  </si>
  <si>
    <t>NOSNÝ MATERIÁL DO 5kg</t>
  </si>
  <si>
    <t>600</t>
  </si>
  <si>
    <t>KABELY VČETNĚ MONTÁŽE, ZAPOJENÍ, ULOŽENÍ A DRÁŽEK</t>
  </si>
  <si>
    <t>6001</t>
  </si>
  <si>
    <t>KABEL CYKY 4Bx50mm</t>
  </si>
  <si>
    <t>6002</t>
  </si>
  <si>
    <t>KABEL CYKY 4Bx10mm</t>
  </si>
  <si>
    <t>6003</t>
  </si>
  <si>
    <t>KABEL CYKY 5Cx16mm</t>
  </si>
  <si>
    <t>6004</t>
  </si>
  <si>
    <t>KABEL CYKY 5Cx6mm</t>
  </si>
  <si>
    <t>6005</t>
  </si>
  <si>
    <t>KABEL CYKY 5Cx2,5mm</t>
  </si>
  <si>
    <t>6006</t>
  </si>
  <si>
    <t>KABEL CYKY 3Cx2,5mm</t>
  </si>
  <si>
    <t>6007</t>
  </si>
  <si>
    <t>KABEL CYKY 5Cx1,5mm</t>
  </si>
  <si>
    <t>6008</t>
  </si>
  <si>
    <t>KABEL CYKY 3Cx1,5mm</t>
  </si>
  <si>
    <t>6009</t>
  </si>
  <si>
    <t>KABEL CYKY 3Ax1,5mm</t>
  </si>
  <si>
    <t>6010</t>
  </si>
  <si>
    <t>KABEL CYKY 2Ax1,5mm</t>
  </si>
  <si>
    <t>6011</t>
  </si>
  <si>
    <t>ŠŇŮRA CGTG 5Cx16mm</t>
  </si>
  <si>
    <t>6012</t>
  </si>
  <si>
    <t>ŠŇŮRA CGTG 5Cx6mm</t>
  </si>
  <si>
    <t>6013</t>
  </si>
  <si>
    <t>Drát CYY 25mm</t>
  </si>
  <si>
    <t>6014</t>
  </si>
  <si>
    <t>Drát CYY 16mm</t>
  </si>
  <si>
    <t>6015</t>
  </si>
  <si>
    <t>Drát CYY 10mm</t>
  </si>
  <si>
    <t>6016</t>
  </si>
  <si>
    <t>Drát CYY 6mm</t>
  </si>
  <si>
    <t>6017</t>
  </si>
  <si>
    <t>Drát CYY 4mm</t>
  </si>
  <si>
    <t>700</t>
  </si>
  <si>
    <t>UZEMNĚNÍ VČETNĚ MONTÁŽE A ZAPOJENÍ</t>
  </si>
  <si>
    <t>7001</t>
  </si>
  <si>
    <t>"ZT" ZEMNÍCÍ TYČ ZT2 2m</t>
  </si>
  <si>
    <t>7002</t>
  </si>
  <si>
    <t>"OŠ" OZNAČOVACÍ ŠTÍTEK</t>
  </si>
  <si>
    <t>7003</t>
  </si>
  <si>
    <t>"SZ" SVORKA ZKUŠEBNÍ</t>
  </si>
  <si>
    <t>7004</t>
  </si>
  <si>
    <t>DRÁT FeZn ø 10mm</t>
  </si>
  <si>
    <t>7005</t>
  </si>
  <si>
    <t>"SZC" SVORKA ZKUŠEBNÍ PRO PŘIPOJENÍ VODIČE Cu</t>
  </si>
  <si>
    <t>800</t>
  </si>
  <si>
    <t xml:space="preserve">STAVEBNÍ PRÁCE VČETNĚ ZAPRAVENÍ </t>
  </si>
  <si>
    <t>8001</t>
  </si>
  <si>
    <t>PRŮRAZ DO 15mm</t>
  </si>
  <si>
    <t>8002</t>
  </si>
  <si>
    <t>PRŮRAZ DO 25mm</t>
  </si>
  <si>
    <t>8003</t>
  </si>
  <si>
    <t>PRŮRAZ DO 40mm</t>
  </si>
  <si>
    <t>900</t>
  </si>
  <si>
    <t>OSTATNÍ VČETNĚ MONTÁŽE A ZAPOJENÍ</t>
  </si>
  <si>
    <t>9001</t>
  </si>
  <si>
    <t>KABELOVÝ VÝVOD PRO TECHNOLOGIE, ukončení a zapojení</t>
  </si>
  <si>
    <t>9002</t>
  </si>
  <si>
    <t>ZEMNÍCÍ SVORKA PRO PŘIPOJENÍ TECHNOLOGIE, KOVOVÝCH ROZVODŮ (VZT, ÚT, ZTI)</t>
  </si>
  <si>
    <t>9003</t>
  </si>
  <si>
    <t>ŠTÍTKY NA SPÍNAČE, ZÁSUVKY</t>
  </si>
  <si>
    <t>9004</t>
  </si>
  <si>
    <t>POMOCNÝ INSTALAČNÍ MATERIÁL</t>
  </si>
  <si>
    <t>kpl</t>
  </si>
  <si>
    <t>9005</t>
  </si>
  <si>
    <t>KOORDINACE PROFESÍ BĚHEM STAVBY</t>
  </si>
  <si>
    <t>140</t>
  </si>
  <si>
    <t>9006</t>
  </si>
  <si>
    <t>DOKUMENTACE SKUTEČNÉHO PROVEDENÍ</t>
  </si>
  <si>
    <t>142</t>
  </si>
  <si>
    <t>9007</t>
  </si>
  <si>
    <t>DEMONTÁŽE V OBJEKTU</t>
  </si>
  <si>
    <t>144</t>
  </si>
  <si>
    <t>9008</t>
  </si>
  <si>
    <t>REVIZE</t>
  </si>
  <si>
    <t>146</t>
  </si>
  <si>
    <t>04 - Slaboproud</t>
  </si>
  <si>
    <t>D1 - Slaboproudé rozvody LAN</t>
  </si>
  <si>
    <t xml:space="preserve">    100 - ELEKTROMONTÁŽE - MATERIÁL NOSNÝ</t>
  </si>
  <si>
    <t xml:space="preserve">    200 - ELEKTROMONTÁŽE - MONTÁŽNÍ PRÁCE</t>
  </si>
  <si>
    <t xml:space="preserve">    300 - HZS - PRÁCE NEZAHRNUTÉ DO MONTÁŽNÍHO CENÍKU</t>
  </si>
  <si>
    <t>Slaboproudé rozvody LAN</t>
  </si>
  <si>
    <t>ELEKTROMONTÁŽE - MATERIÁL NOSNÝ</t>
  </si>
  <si>
    <t>TRUBKA SUPERMONOFLEX SMNF 25</t>
  </si>
  <si>
    <t>LIŠTA HRANATÁ LHD 40x40</t>
  </si>
  <si>
    <t>1003</t>
  </si>
  <si>
    <t>KRABICE PŘÍSTROJOVÁ KP 67 - ZDIVO</t>
  </si>
  <si>
    <t>KS</t>
  </si>
  <si>
    <t>1004</t>
  </si>
  <si>
    <t>KRABICE PŘÍSTROJOVÁ LK 80/1, LIŠTOVÁ</t>
  </si>
  <si>
    <t>1005</t>
  </si>
  <si>
    <t>KRABICE KT 250/1, S VÍČKEM</t>
  </si>
  <si>
    <t>1006</t>
  </si>
  <si>
    <t>KABEL UTP CAT 6</t>
  </si>
  <si>
    <t>1007</t>
  </si>
  <si>
    <t>KABEL CYKYJ 3x2,5</t>
  </si>
  <si>
    <t>1008</t>
  </si>
  <si>
    <t>ZÁSUVKA DATOVÁ, 1x RJ 45, IP 44, BEZ KEYSTONE,  VČ. RÁMEČKU</t>
  </si>
  <si>
    <t>1009</t>
  </si>
  <si>
    <t>ZÁSUVKA DATOVÁ, 2x RJ 45, IP 44, BEZ KEYSTONE,  VČ. RÁMEČKU</t>
  </si>
  <si>
    <t>1010</t>
  </si>
  <si>
    <t>KEYSTONE RJ 45, CAT 6</t>
  </si>
  <si>
    <t>1011</t>
  </si>
  <si>
    <t>ZÁSUVKA JEDNONÁSOBNÁ, 250 V, 16 A, VČ. RÁMEČKU</t>
  </si>
  <si>
    <t>1012</t>
  </si>
  <si>
    <t>ROZVADĚČ 10", 9U, NÁSTĚNNÝ, ROZM.: 350x410x270</t>
  </si>
  <si>
    <t>1013</t>
  </si>
  <si>
    <t>PATCH PANEL 10", KOMPAKT, 12 PORTŮ, CAT 5E</t>
  </si>
  <si>
    <t>1014</t>
  </si>
  <si>
    <t>NAPÁJECÍ PANEL 10", 4x230 V, VYPÍNAČ</t>
  </si>
  <si>
    <t>1015</t>
  </si>
  <si>
    <t>VYVAZOVACÍ PANEL 10"</t>
  </si>
  <si>
    <t>1016</t>
  </si>
  <si>
    <t>POLIČKA 10", HLOUBKA 180 MM</t>
  </si>
  <si>
    <t>1017</t>
  </si>
  <si>
    <t>LAN SWITCH 8 PORTŮ, 10/100/1000 MB</t>
  </si>
  <si>
    <t>1018</t>
  </si>
  <si>
    <t>POŽÁRNÍ UCPÁVKA EI 60 DP1</t>
  </si>
  <si>
    <t>M2</t>
  </si>
  <si>
    <t>1019</t>
  </si>
  <si>
    <t>ŠTÍTEK OZNAČOVACÍ NA PŘÍSTROJE</t>
  </si>
  <si>
    <t>1020</t>
  </si>
  <si>
    <t>PODRUŽNÝ MATERIÁL</t>
  </si>
  <si>
    <t>ELEKTROMONTÁŽE - MONTÁŽNÍ PRÁCE</t>
  </si>
  <si>
    <t>MONTÁŽNÍ PRÁCE DLE KAPITOLY "MATERIÁL NOSNÝ"</t>
  </si>
  <si>
    <t>KPL</t>
  </si>
  <si>
    <t>UKONČENÍ - FORMA NA KABELU UTP</t>
  </si>
  <si>
    <t>MĚŘENÍ 1 KABELU CAT 6, VYHOTOVENÍ PROTOKOLU</t>
  </si>
  <si>
    <t>KOMPLETACE A VYHOTOVENÍ MĚŘÍCÍHO PROTOKOLU</t>
  </si>
  <si>
    <t>HZS - PRÁCE NEZAHRNUTÉ DO MONTÁŽNÍHO CENÍKU</t>
  </si>
  <si>
    <t>STAVEBNÍ PŘÍPOMOCE (PRŮRAZY, DRÁŽKY V BETONU)</t>
  </si>
  <si>
    <t>HOD</t>
  </si>
  <si>
    <t>PRÁCE SPOJENÉ S NAPOJENÍM NA STÁV. ZÁSUVKOVÝ ROZVOD 230 V</t>
  </si>
  <si>
    <t>05 - VZT</t>
  </si>
  <si>
    <t>D1 - VZT</t>
  </si>
  <si>
    <t xml:space="preserve">    100 - zařízení 1 - Větrání kuchyně</t>
  </si>
  <si>
    <t xml:space="preserve">    200 - zařízení 2 - Větrání sociálního zázemí</t>
  </si>
  <si>
    <t xml:space="preserve">    300 - zařízení 3 - odvětrání skladu</t>
  </si>
  <si>
    <t>zařízení 1 - Větrání kuchyně</t>
  </si>
  <si>
    <t>1.01</t>
  </si>
  <si>
    <t>dodávka a montáž parapetní vzt jednotka s maximálními rozměry 2800x1800x900 mm, hmotnost do 590 kg; skříň vzt jednotky bude sedvinčové konstrukce a 30 mm PIR výplně s koeficientem tepelné vodivosti alespoň 0,025 W/mK; Vpř=Vod=5.500m3/h při 400 Pa; jednotk</t>
  </si>
  <si>
    <t>1.02</t>
  </si>
  <si>
    <t>dodávka a montáž venkovní kondenzační inverterová jednotka Qchl=20 kW, s vekovními rozměry do 950x1380x330 mm, hmotností do 110 kg, s max. akustickým tlakem 58 dBA, elektrickými parametry-jmenovitý příkon 6,7 kW/400 V/50 Hz, vč. expanzního ventilu, trysky</t>
  </si>
  <si>
    <t>1.02a</t>
  </si>
  <si>
    <t>dodávka a montáž modul pro komunikaci regulace vzt jednotky a kondenzační jednotky</t>
  </si>
  <si>
    <t>1.02b</t>
  </si>
  <si>
    <t>dodávka a montáž předizolané Cu potrubí Ø9,52xØ25,4 mm vč. komunikačního kabelu</t>
  </si>
  <si>
    <t>bm</t>
  </si>
  <si>
    <t>1.03</t>
  </si>
  <si>
    <t xml:space="preserve">dodávka a montáž deskový tlumič hluku 100x500 mm, délka 1000 mm, izolace minerální vata, plášť s galvanizovaného plechu vč. náběhových plechů, min. útlumy: 32 Hz (1 dB), 63 Hz (3 dB), 125 Hz (7 dB), 250 Hz (9 dB), 500 Hz (14 dB), 1000 Hz (22 dB), 2000 Hz </t>
  </si>
  <si>
    <t>1.04</t>
  </si>
  <si>
    <t>dodávka a montáž deskový tlumič hluku 100x500 mm, délka 500 mm, izolace minerální vata, plášť s galvanizovaného plechu vč. náběhových plechů, min. útlumy: 32 Hz (0 dB), 63 Hz (3 dB), 125 Hz (3 dB), 250 Hz (5 dB), 500 Hz (9 dB), 1000 Hz (14 dB), 2000 Hz (1</t>
  </si>
  <si>
    <t>1.10</t>
  </si>
  <si>
    <t>dodávka a montáž regulační klapka do čtyřhranného potrubí 500x225 mm, ruční, provedení pozink</t>
  </si>
  <si>
    <t>1.11</t>
  </si>
  <si>
    <t>dodávka a montáž regulační klapka do kruhového potrubí Ø200 mm, ruční, provedení pozink</t>
  </si>
  <si>
    <t>1.20</t>
  </si>
  <si>
    <t>dodávka a montáž nerezová digestoř s integrovaným přívodem čerstvého vzduchu 2900 x2500x435 mm pro Vpř=5.500 m3/h, Vodt=4.700 m3/h, vybavená tukovými filtry a osvětlením (LED 230 V/110 W ), dodána v rozloženém stavu</t>
  </si>
  <si>
    <t>1.21</t>
  </si>
  <si>
    <t>dodávka a montáž nerezová digestoř 3000 x1500x465 mm pro Vodt=800 m3/h, vybavená tukovými filtry</t>
  </si>
  <si>
    <t>1.22</t>
  </si>
  <si>
    <t>dodávka a montáž protidešťová žaluzie 1500x500 mm s upevňovacím rámem a se sítí proti hmyzu, provedení pozink</t>
  </si>
  <si>
    <t>1.23</t>
  </si>
  <si>
    <t>dodávka a montáž výfuková hlavice 630x500 mm s odvoem kondenzátu</t>
  </si>
  <si>
    <t>1.30</t>
  </si>
  <si>
    <t>Ø250 vč. 57% tvarovek</t>
  </si>
  <si>
    <t>1.31</t>
  </si>
  <si>
    <t>Ø200 vč. 28% tvarovek</t>
  </si>
  <si>
    <t>1.41</t>
  </si>
  <si>
    <t>potrubí do obvodu 4000 mm - rovné</t>
  </si>
  <si>
    <t>1.42</t>
  </si>
  <si>
    <t>potrubí do obvodu 3500 mm - tvarovky</t>
  </si>
  <si>
    <t>1.43</t>
  </si>
  <si>
    <t>potrubí do obvodu 3500 mm - rovné</t>
  </si>
  <si>
    <t>1.44</t>
  </si>
  <si>
    <t>potrubí do obvodu 2630 mm - tvarovky</t>
  </si>
  <si>
    <t>1.45</t>
  </si>
  <si>
    <t>potrubí do obvodu 2630 mm - rovné</t>
  </si>
  <si>
    <t>1.46</t>
  </si>
  <si>
    <t>potrubí do obvodu 1890 mm - tvarovky</t>
  </si>
  <si>
    <t>1.47</t>
  </si>
  <si>
    <t>potrubí do obvodu 1890 mm - rovné</t>
  </si>
  <si>
    <t>1.48</t>
  </si>
  <si>
    <t>potrubí do obvodu 1500 mm - tvarovky</t>
  </si>
  <si>
    <t>1.49</t>
  </si>
  <si>
    <t>potrubí do obvodu 1500 mm - rovné</t>
  </si>
  <si>
    <t>1.50</t>
  </si>
  <si>
    <t>potrubí do obvodu 1050 mm - tvarovky</t>
  </si>
  <si>
    <t>1.51</t>
  </si>
  <si>
    <t>potrubí do obvodu 1050 mm - rovné</t>
  </si>
  <si>
    <t>1.80</t>
  </si>
  <si>
    <t>dodávka a montáž tepelná izolace z minerální vlny tl. 60 mm s AL polepem</t>
  </si>
  <si>
    <t>1.90</t>
  </si>
  <si>
    <t>dodávka a montáž montážní a spotřební materiál</t>
  </si>
  <si>
    <t>1.91</t>
  </si>
  <si>
    <t>spuštění a zaregulování systému</t>
  </si>
  <si>
    <t>zařízení 2 - Větrání sociálního zázemí</t>
  </si>
  <si>
    <t>2.01</t>
  </si>
  <si>
    <t>dodávka a montáž potrubní radiální ventilátor do kruhového potrubí Ø125 mm Vodt=200 m3/h při 150 Pa, příkon 60 W/230 V vč. pružných manžet (ocelové manžety s gumovým vyložením)</t>
  </si>
  <si>
    <t>2.02</t>
  </si>
  <si>
    <t>dodávka a montáž potrubní radiální ventilátor do kruhového potrubí Ø100 mm Vodt=50 m3/h při 150 Pa, příkon 61 W vč. pružných manžet (ocelové manžety s gumovým vyložením)</t>
  </si>
  <si>
    <t>2.20</t>
  </si>
  <si>
    <t>dodávka a montáž plastový odtahový talířový ventil na potrubí Ø160 mm vč. Zděře</t>
  </si>
  <si>
    <t>2.21</t>
  </si>
  <si>
    <t>dodávka a montáž plastový odtahový talířový ventil na potrubí Ø100 mm vč. Zděře</t>
  </si>
  <si>
    <t>2.22</t>
  </si>
  <si>
    <t>dodávka a montáž protidešťová žaluzie plastová s gravitačními lamelami na potrubí Ø125 mm</t>
  </si>
  <si>
    <t>2.22.1</t>
  </si>
  <si>
    <t xml:space="preserve">dodávka a montáž protidešťová žaluzie plastová s gravitačními lamelami na potrubí Ø100 mm kruhové potrubí spirálně vinuté z pozinkovaného plechu skupiny I. ve třídě těsnosti C včetně: spojovacího a těsnícího materiálu, závěsů s pružným uložením min. po 3 </t>
  </si>
  <si>
    <t>2.30</t>
  </si>
  <si>
    <t>Ø125 vč. 22% tvarovek</t>
  </si>
  <si>
    <t>2.31</t>
  </si>
  <si>
    <t>Ø100 vč. 0% tvarovek</t>
  </si>
  <si>
    <t>2.80</t>
  </si>
  <si>
    <t>dodávka a montáž tepelná izolace z minerální vlny tl. 30 mm</t>
  </si>
  <si>
    <t>2.90</t>
  </si>
  <si>
    <t>2.91</t>
  </si>
  <si>
    <t>zařízení 3 - odvětrání skladu</t>
  </si>
  <si>
    <t>3.01</t>
  </si>
  <si>
    <t>dodávka a montáž nástěnný ventilátor do kruhového potrubí Ø125 mm Vodt=150 m3/h při 15 Pa, příkon 35 W</t>
  </si>
  <si>
    <t>3.20</t>
  </si>
  <si>
    <t xml:space="preserve">dodávka a montáž protidešťová žaluzie plastová s gravitačními lamelami na potrubí Ø125 mm kruhové potrubí spirálně vinuté z pozinkovaného plechu skupiny I. ve třídě těsnosti C včetně: spojovacího a těsnícího materiálu, závěsů s pružným uložením min. po 3 </t>
  </si>
  <si>
    <t>3.30</t>
  </si>
  <si>
    <t>Ø125 vč. 0% tvarovek</t>
  </si>
  <si>
    <t>3.40</t>
  </si>
  <si>
    <t>3.50</t>
  </si>
  <si>
    <t>90 - Vedlejší rozpočtové náklady</t>
  </si>
  <si>
    <t>VRN - Vedlejší rozpočtové náklady</t>
  </si>
  <si>
    <t xml:space="preserve">    VRN3 - Zařízení staveniště</t>
  </si>
  <si>
    <t xml:space="preserve">    VRN7 - Provozní vlivy</t>
  </si>
  <si>
    <t xml:space="preserve">    VRN9 - Ostatní náklady</t>
  </si>
  <si>
    <t>VRN3</t>
  </si>
  <si>
    <t>Zařízení staveniště</t>
  </si>
  <si>
    <t>0003-001</t>
  </si>
  <si>
    <t>Kč</t>
  </si>
  <si>
    <t>-1112458005</t>
  </si>
  <si>
    <t>VRN7</t>
  </si>
  <si>
    <t>Provozní vlivy</t>
  </si>
  <si>
    <t>007-001</t>
  </si>
  <si>
    <t>277794985</t>
  </si>
  <si>
    <t>Ostatní náklady</t>
  </si>
  <si>
    <t>009-001</t>
  </si>
  <si>
    <t>Revize a DSPS</t>
  </si>
  <si>
    <t>1924029361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</si>
</sst>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3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3" fillId="4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166" fontId="30" fillId="0" borderId="0" xfId="0" applyNumberFormat="1" applyFont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4" fontId="25" fillId="0" borderId="0" xfId="0" applyNumberFormat="1" applyFont="1"/>
    <xf numFmtId="166" fontId="33" fillId="0" borderId="12" xfId="0" applyNumberFormat="1" applyFont="1" applyBorder="1"/>
    <xf numFmtId="166" fontId="33" fillId="0" borderId="13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3" fillId="0" borderId="22" xfId="0" applyFont="1" applyBorder="1" applyAlignment="1">
      <alignment horizontal="center" vertical="center"/>
    </xf>
    <xf numFmtId="49" fontId="23" fillId="0" borderId="22" xfId="0" applyNumberFormat="1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center" vertical="center" wrapText="1"/>
    </xf>
    <xf numFmtId="167" fontId="23" fillId="0" borderId="22" xfId="0" applyNumberFormat="1" applyFont="1" applyBorder="1" applyAlignment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6" fillId="0" borderId="22" xfId="0" applyFont="1" applyBorder="1" applyAlignment="1">
      <alignment horizontal="center" vertical="center"/>
    </xf>
    <xf numFmtId="49" fontId="36" fillId="0" borderId="22" xfId="0" applyNumberFormat="1" applyFont="1" applyBorder="1" applyAlignment="1">
      <alignment horizontal="left" vertical="center" wrapText="1"/>
    </xf>
    <xf numFmtId="0" fontId="36" fillId="0" borderId="22" xfId="0" applyFont="1" applyBorder="1" applyAlignment="1">
      <alignment horizontal="left" vertical="center" wrapText="1"/>
    </xf>
    <xf numFmtId="0" fontId="36" fillId="0" borderId="22" xfId="0" applyFont="1" applyBorder="1" applyAlignment="1">
      <alignment horizontal="center" vertical="center" wrapText="1"/>
    </xf>
    <xf numFmtId="167" fontId="36" fillId="0" borderId="22" xfId="0" applyNumberFormat="1" applyFont="1" applyBorder="1" applyAlignment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23" fillId="4" borderId="6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left" vertical="center"/>
    </xf>
    <xf numFmtId="0" fontId="23" fillId="4" borderId="7" xfId="0" applyFont="1" applyFill="1" applyBorder="1" applyAlignment="1">
      <alignment horizontal="right" vertical="center"/>
    </xf>
    <xf numFmtId="0" fontId="23" fillId="4" borderId="7" xfId="0" applyFont="1" applyFill="1" applyBorder="1" applyAlignment="1">
      <alignment horizontal="center"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23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/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2"/>
  <sheetViews>
    <sheetView showGridLines="0" tabSelected="1" zoomScaleNormal="100" workbookViewId="0">
      <selection activeCell="W13" sqref="W13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14"/>
      <c r="AS2" s="214"/>
      <c r="AT2" s="214"/>
      <c r="AU2" s="214"/>
      <c r="AV2" s="214"/>
      <c r="AW2" s="214"/>
      <c r="AX2" s="214"/>
      <c r="AY2" s="214"/>
      <c r="AZ2" s="214"/>
      <c r="BA2" s="214"/>
      <c r="BB2" s="214"/>
      <c r="BC2" s="214"/>
      <c r="BD2" s="214"/>
      <c r="BE2" s="214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22" t="s">
        <v>14</v>
      </c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4"/>
      <c r="AE5" s="214"/>
      <c r="AF5" s="214"/>
      <c r="AG5" s="214"/>
      <c r="AH5" s="214"/>
      <c r="AI5" s="214"/>
      <c r="AJ5" s="214"/>
      <c r="AR5" s="20"/>
      <c r="BE5" s="219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223" t="s">
        <v>17</v>
      </c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R6" s="20"/>
      <c r="BE6" s="220"/>
      <c r="BS6" s="17" t="s">
        <v>6</v>
      </c>
    </row>
    <row r="7" spans="1:74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20"/>
      <c r="BS7" s="17" t="s">
        <v>6</v>
      </c>
    </row>
    <row r="8" spans="1:74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20"/>
      <c r="BS8" s="17" t="s">
        <v>6</v>
      </c>
    </row>
    <row r="9" spans="1:74" ht="14.45" customHeight="1">
      <c r="B9" s="20"/>
      <c r="AR9" s="20"/>
      <c r="BE9" s="220"/>
      <c r="BS9" s="17" t="s">
        <v>6</v>
      </c>
    </row>
    <row r="10" spans="1:74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20"/>
      <c r="BS10" s="17" t="s">
        <v>6</v>
      </c>
    </row>
    <row r="11" spans="1:74" ht="18.399999999999999" customHeight="1">
      <c r="B11" s="20"/>
      <c r="E11" s="25" t="s">
        <v>26</v>
      </c>
      <c r="AK11" s="27" t="s">
        <v>27</v>
      </c>
      <c r="AN11" s="25" t="s">
        <v>1</v>
      </c>
      <c r="AR11" s="20"/>
      <c r="BE11" s="220"/>
      <c r="BS11" s="17" t="s">
        <v>6</v>
      </c>
    </row>
    <row r="12" spans="1:74" ht="6.95" customHeight="1">
      <c r="B12" s="20"/>
      <c r="AR12" s="20"/>
      <c r="BE12" s="220"/>
      <c r="BS12" s="17" t="s">
        <v>6</v>
      </c>
    </row>
    <row r="13" spans="1:74" ht="12" customHeight="1">
      <c r="B13" s="20"/>
      <c r="D13" s="27" t="s">
        <v>28</v>
      </c>
      <c r="AK13" s="27" t="s">
        <v>25</v>
      </c>
      <c r="AN13" s="29" t="s">
        <v>29</v>
      </c>
      <c r="AR13" s="20"/>
      <c r="BE13" s="220"/>
      <c r="BS13" s="17" t="s">
        <v>6</v>
      </c>
    </row>
    <row r="14" spans="1:74" ht="12.75">
      <c r="B14" s="20"/>
      <c r="E14" s="224" t="s">
        <v>29</v>
      </c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25"/>
      <c r="Z14" s="225"/>
      <c r="AA14" s="225"/>
      <c r="AB14" s="225"/>
      <c r="AC14" s="225"/>
      <c r="AD14" s="225"/>
      <c r="AE14" s="225"/>
      <c r="AF14" s="225"/>
      <c r="AG14" s="225"/>
      <c r="AH14" s="225"/>
      <c r="AI14" s="225"/>
      <c r="AJ14" s="225"/>
      <c r="AK14" s="27" t="s">
        <v>27</v>
      </c>
      <c r="AN14" s="29" t="s">
        <v>29</v>
      </c>
      <c r="AR14" s="20"/>
      <c r="BE14" s="220"/>
      <c r="BS14" s="17" t="s">
        <v>6</v>
      </c>
    </row>
    <row r="15" spans="1:74" ht="6.95" customHeight="1">
      <c r="B15" s="20"/>
      <c r="AR15" s="20"/>
      <c r="BE15" s="220"/>
      <c r="BS15" s="17" t="s">
        <v>4</v>
      </c>
    </row>
    <row r="16" spans="1:74" ht="12" customHeight="1">
      <c r="B16" s="20"/>
      <c r="D16" s="27" t="s">
        <v>30</v>
      </c>
      <c r="AK16" s="27" t="s">
        <v>25</v>
      </c>
      <c r="AN16" s="25" t="s">
        <v>1</v>
      </c>
      <c r="AR16" s="20"/>
      <c r="BE16" s="220"/>
      <c r="BS16" s="17" t="s">
        <v>4</v>
      </c>
    </row>
    <row r="17" spans="2:71" ht="18.399999999999999" customHeight="1">
      <c r="B17" s="20"/>
      <c r="E17" s="25" t="s">
        <v>31</v>
      </c>
      <c r="AK17" s="27" t="s">
        <v>27</v>
      </c>
      <c r="AN17" s="25" t="s">
        <v>1</v>
      </c>
      <c r="AR17" s="20"/>
      <c r="BE17" s="220"/>
      <c r="BS17" s="17" t="s">
        <v>32</v>
      </c>
    </row>
    <row r="18" spans="2:71" ht="6.95" customHeight="1">
      <c r="B18" s="20"/>
      <c r="AR18" s="20"/>
      <c r="BE18" s="220"/>
      <c r="BS18" s="17" t="s">
        <v>6</v>
      </c>
    </row>
    <row r="19" spans="2:71" ht="12" customHeight="1">
      <c r="B19" s="20"/>
      <c r="D19" s="27" t="s">
        <v>33</v>
      </c>
      <c r="AK19" s="27" t="s">
        <v>25</v>
      </c>
      <c r="AN19" s="25" t="s">
        <v>34</v>
      </c>
      <c r="AR19" s="20"/>
      <c r="BE19" s="220"/>
      <c r="BS19" s="17" t="s">
        <v>6</v>
      </c>
    </row>
    <row r="20" spans="2:71" ht="18.399999999999999" customHeight="1">
      <c r="B20" s="20"/>
      <c r="E20" s="25" t="s">
        <v>35</v>
      </c>
      <c r="AK20" s="27" t="s">
        <v>27</v>
      </c>
      <c r="AN20" s="25" t="s">
        <v>1</v>
      </c>
      <c r="AR20" s="20"/>
      <c r="BE20" s="220"/>
      <c r="BS20" s="17" t="s">
        <v>32</v>
      </c>
    </row>
    <row r="21" spans="2:71" ht="6.95" customHeight="1">
      <c r="B21" s="20"/>
      <c r="AR21" s="20"/>
      <c r="BE21" s="220"/>
    </row>
    <row r="22" spans="2:71" ht="12" customHeight="1">
      <c r="B22" s="20"/>
      <c r="D22" s="27" t="s">
        <v>36</v>
      </c>
      <c r="AR22" s="20"/>
      <c r="BE22" s="220"/>
    </row>
    <row r="23" spans="2:71" ht="16.5" customHeight="1">
      <c r="B23" s="20"/>
      <c r="E23" s="226" t="s">
        <v>1</v>
      </c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  <c r="W23" s="226"/>
      <c r="X23" s="226"/>
      <c r="Y23" s="226"/>
      <c r="Z23" s="226"/>
      <c r="AA23" s="226"/>
      <c r="AB23" s="226"/>
      <c r="AC23" s="226"/>
      <c r="AD23" s="226"/>
      <c r="AE23" s="226"/>
      <c r="AF23" s="226"/>
      <c r="AG23" s="226"/>
      <c r="AH23" s="226"/>
      <c r="AI23" s="226"/>
      <c r="AJ23" s="226"/>
      <c r="AK23" s="226"/>
      <c r="AL23" s="226"/>
      <c r="AM23" s="226"/>
      <c r="AN23" s="226"/>
      <c r="AR23" s="20"/>
      <c r="BE23" s="220"/>
    </row>
    <row r="24" spans="2:71" ht="6.95" customHeight="1">
      <c r="B24" s="20"/>
      <c r="AR24" s="20"/>
      <c r="BE24" s="220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20"/>
    </row>
    <row r="26" spans="2:71" s="1" customFormat="1" ht="25.9" customHeight="1">
      <c r="B26" s="32"/>
      <c r="D26" s="33" t="s">
        <v>37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11">
        <f>ROUND(AG94,2)</f>
        <v>0</v>
      </c>
      <c r="AL26" s="212"/>
      <c r="AM26" s="212"/>
      <c r="AN26" s="212"/>
      <c r="AO26" s="212"/>
      <c r="AR26" s="32"/>
      <c r="BE26" s="220"/>
    </row>
    <row r="27" spans="2:71" s="1" customFormat="1" ht="6.95" customHeight="1">
      <c r="B27" s="32"/>
      <c r="AR27" s="32"/>
      <c r="BE27" s="220"/>
    </row>
    <row r="28" spans="2:71" s="1" customFormat="1" ht="12.75">
      <c r="B28" s="32"/>
      <c r="L28" s="213" t="s">
        <v>38</v>
      </c>
      <c r="M28" s="213"/>
      <c r="N28" s="213"/>
      <c r="O28" s="213"/>
      <c r="P28" s="213"/>
      <c r="W28" s="213" t="s">
        <v>39</v>
      </c>
      <c r="X28" s="213"/>
      <c r="Y28" s="213"/>
      <c r="Z28" s="213"/>
      <c r="AA28" s="213"/>
      <c r="AB28" s="213"/>
      <c r="AC28" s="213"/>
      <c r="AD28" s="213"/>
      <c r="AE28" s="213"/>
      <c r="AK28" s="213" t="s">
        <v>40</v>
      </c>
      <c r="AL28" s="213"/>
      <c r="AM28" s="213"/>
      <c r="AN28" s="213"/>
      <c r="AO28" s="213"/>
      <c r="AR28" s="32"/>
      <c r="BE28" s="220"/>
    </row>
    <row r="29" spans="2:71" s="2" customFormat="1" ht="14.45" customHeight="1">
      <c r="B29" s="36"/>
      <c r="D29" s="27" t="s">
        <v>41</v>
      </c>
      <c r="F29" s="27" t="s">
        <v>42</v>
      </c>
      <c r="L29" s="206">
        <v>0.21</v>
      </c>
      <c r="M29" s="205"/>
      <c r="N29" s="205"/>
      <c r="O29" s="205"/>
      <c r="P29" s="205"/>
      <c r="W29" s="204">
        <f>ROUND(AZ94, 2)</f>
        <v>0</v>
      </c>
      <c r="X29" s="205"/>
      <c r="Y29" s="205"/>
      <c r="Z29" s="205"/>
      <c r="AA29" s="205"/>
      <c r="AB29" s="205"/>
      <c r="AC29" s="205"/>
      <c r="AD29" s="205"/>
      <c r="AE29" s="205"/>
      <c r="AK29" s="204">
        <f>ROUND(AV94, 2)</f>
        <v>0</v>
      </c>
      <c r="AL29" s="205"/>
      <c r="AM29" s="205"/>
      <c r="AN29" s="205"/>
      <c r="AO29" s="205"/>
      <c r="AR29" s="36"/>
      <c r="BE29" s="221"/>
    </row>
    <row r="30" spans="2:71" s="2" customFormat="1" ht="14.45" customHeight="1">
      <c r="B30" s="36"/>
      <c r="F30" s="27" t="s">
        <v>43</v>
      </c>
      <c r="L30" s="206">
        <v>0.12</v>
      </c>
      <c r="M30" s="205"/>
      <c r="N30" s="205"/>
      <c r="O30" s="205"/>
      <c r="P30" s="205"/>
      <c r="W30" s="204">
        <f>ROUND(BA94, 2)</f>
        <v>0</v>
      </c>
      <c r="X30" s="205"/>
      <c r="Y30" s="205"/>
      <c r="Z30" s="205"/>
      <c r="AA30" s="205"/>
      <c r="AB30" s="205"/>
      <c r="AC30" s="205"/>
      <c r="AD30" s="205"/>
      <c r="AE30" s="205"/>
      <c r="AK30" s="204">
        <f>ROUND(AW94, 2)</f>
        <v>0</v>
      </c>
      <c r="AL30" s="205"/>
      <c r="AM30" s="205"/>
      <c r="AN30" s="205"/>
      <c r="AO30" s="205"/>
      <c r="AR30" s="36"/>
      <c r="BE30" s="221"/>
    </row>
    <row r="31" spans="2:71" s="2" customFormat="1" ht="14.45" hidden="1" customHeight="1">
      <c r="B31" s="36"/>
      <c r="F31" s="27" t="s">
        <v>44</v>
      </c>
      <c r="L31" s="206">
        <v>0.21</v>
      </c>
      <c r="M31" s="205"/>
      <c r="N31" s="205"/>
      <c r="O31" s="205"/>
      <c r="P31" s="205"/>
      <c r="W31" s="204">
        <f>ROUND(BB94, 2)</f>
        <v>0</v>
      </c>
      <c r="X31" s="205"/>
      <c r="Y31" s="205"/>
      <c r="Z31" s="205"/>
      <c r="AA31" s="205"/>
      <c r="AB31" s="205"/>
      <c r="AC31" s="205"/>
      <c r="AD31" s="205"/>
      <c r="AE31" s="205"/>
      <c r="AK31" s="204">
        <v>0</v>
      </c>
      <c r="AL31" s="205"/>
      <c r="AM31" s="205"/>
      <c r="AN31" s="205"/>
      <c r="AO31" s="205"/>
      <c r="AR31" s="36"/>
      <c r="BE31" s="221"/>
    </row>
    <row r="32" spans="2:71" s="2" customFormat="1" ht="14.45" hidden="1" customHeight="1">
      <c r="B32" s="36"/>
      <c r="F32" s="27" t="s">
        <v>45</v>
      </c>
      <c r="L32" s="206">
        <v>0.12</v>
      </c>
      <c r="M32" s="205"/>
      <c r="N32" s="205"/>
      <c r="O32" s="205"/>
      <c r="P32" s="205"/>
      <c r="W32" s="204">
        <f>ROUND(BC94, 2)</f>
        <v>0</v>
      </c>
      <c r="X32" s="205"/>
      <c r="Y32" s="205"/>
      <c r="Z32" s="205"/>
      <c r="AA32" s="205"/>
      <c r="AB32" s="205"/>
      <c r="AC32" s="205"/>
      <c r="AD32" s="205"/>
      <c r="AE32" s="205"/>
      <c r="AK32" s="204">
        <v>0</v>
      </c>
      <c r="AL32" s="205"/>
      <c r="AM32" s="205"/>
      <c r="AN32" s="205"/>
      <c r="AO32" s="205"/>
      <c r="AR32" s="36"/>
      <c r="BE32" s="221"/>
    </row>
    <row r="33" spans="2:57" s="2" customFormat="1" ht="14.45" hidden="1" customHeight="1">
      <c r="B33" s="36"/>
      <c r="F33" s="27" t="s">
        <v>46</v>
      </c>
      <c r="L33" s="206">
        <v>0</v>
      </c>
      <c r="M33" s="205"/>
      <c r="N33" s="205"/>
      <c r="O33" s="205"/>
      <c r="P33" s="205"/>
      <c r="W33" s="204">
        <f>ROUND(BD94, 2)</f>
        <v>0</v>
      </c>
      <c r="X33" s="205"/>
      <c r="Y33" s="205"/>
      <c r="Z33" s="205"/>
      <c r="AA33" s="205"/>
      <c r="AB33" s="205"/>
      <c r="AC33" s="205"/>
      <c r="AD33" s="205"/>
      <c r="AE33" s="205"/>
      <c r="AK33" s="204">
        <v>0</v>
      </c>
      <c r="AL33" s="205"/>
      <c r="AM33" s="205"/>
      <c r="AN33" s="205"/>
      <c r="AO33" s="205"/>
      <c r="AR33" s="36"/>
      <c r="BE33" s="221"/>
    </row>
    <row r="34" spans="2:57" s="1" customFormat="1" ht="6.95" customHeight="1">
      <c r="B34" s="32"/>
      <c r="AR34" s="32"/>
      <c r="BE34" s="220"/>
    </row>
    <row r="35" spans="2:57" s="1" customFormat="1" ht="25.9" customHeight="1">
      <c r="B35" s="32"/>
      <c r="C35" s="37"/>
      <c r="D35" s="38" t="s">
        <v>47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48</v>
      </c>
      <c r="U35" s="39"/>
      <c r="V35" s="39"/>
      <c r="W35" s="39"/>
      <c r="X35" s="218" t="s">
        <v>49</v>
      </c>
      <c r="Y35" s="216"/>
      <c r="Z35" s="216"/>
      <c r="AA35" s="216"/>
      <c r="AB35" s="216"/>
      <c r="AC35" s="39"/>
      <c r="AD35" s="39"/>
      <c r="AE35" s="39"/>
      <c r="AF35" s="39"/>
      <c r="AG35" s="39"/>
      <c r="AH35" s="39"/>
      <c r="AI35" s="39"/>
      <c r="AJ35" s="39"/>
      <c r="AK35" s="215">
        <f>SUM(AK26:AK33)</f>
        <v>0</v>
      </c>
      <c r="AL35" s="216"/>
      <c r="AM35" s="216"/>
      <c r="AN35" s="216"/>
      <c r="AO35" s="217"/>
      <c r="AP35" s="37"/>
      <c r="AQ35" s="37"/>
      <c r="AR35" s="32"/>
    </row>
    <row r="36" spans="2:57" s="1" customFormat="1" ht="6.95" customHeight="1">
      <c r="B36" s="32"/>
      <c r="AR36" s="32"/>
    </row>
    <row r="37" spans="2:57" s="1" customFormat="1" ht="14.45" customHeight="1">
      <c r="B37" s="32"/>
      <c r="AR37" s="32"/>
    </row>
    <row r="38" spans="2:57" ht="14.45" customHeight="1">
      <c r="B38" s="20"/>
      <c r="AR38" s="20"/>
    </row>
    <row r="39" spans="2:57" ht="14.45" customHeight="1">
      <c r="B39" s="20"/>
      <c r="AR39" s="20"/>
    </row>
    <row r="40" spans="2:57" ht="14.45" customHeight="1">
      <c r="B40" s="20"/>
      <c r="AR40" s="20"/>
    </row>
    <row r="41" spans="2:57" ht="14.45" customHeight="1">
      <c r="B41" s="20"/>
      <c r="AR41" s="20"/>
    </row>
    <row r="42" spans="2:57" ht="14.45" customHeight="1">
      <c r="B42" s="20"/>
      <c r="AR42" s="20"/>
    </row>
    <row r="43" spans="2:57" ht="14.45" customHeight="1">
      <c r="B43" s="20"/>
      <c r="AR43" s="20"/>
    </row>
    <row r="44" spans="2:57" ht="14.45" customHeight="1">
      <c r="B44" s="20"/>
      <c r="AR44" s="20"/>
    </row>
    <row r="45" spans="2:57" ht="14.45" customHeight="1">
      <c r="B45" s="20"/>
      <c r="AR45" s="20"/>
    </row>
    <row r="46" spans="2:57" ht="14.45" customHeight="1">
      <c r="B46" s="20"/>
      <c r="AR46" s="20"/>
    </row>
    <row r="47" spans="2:57" ht="14.45" customHeight="1">
      <c r="B47" s="20"/>
      <c r="AR47" s="20"/>
    </row>
    <row r="48" spans="2:57" ht="14.45" customHeight="1">
      <c r="B48" s="20"/>
      <c r="AR48" s="20"/>
    </row>
    <row r="49" spans="2:44" s="1" customFormat="1" ht="14.45" customHeight="1">
      <c r="B49" s="32"/>
      <c r="D49" s="41" t="s">
        <v>50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51</v>
      </c>
      <c r="AI49" s="42"/>
      <c r="AJ49" s="42"/>
      <c r="AK49" s="42"/>
      <c r="AL49" s="42"/>
      <c r="AM49" s="42"/>
      <c r="AN49" s="42"/>
      <c r="AO49" s="42"/>
      <c r="AR49" s="32"/>
    </row>
    <row r="50" spans="2:44">
      <c r="B50" s="20"/>
      <c r="AR50" s="20"/>
    </row>
    <row r="51" spans="2:44">
      <c r="B51" s="20"/>
      <c r="AR51" s="20"/>
    </row>
    <row r="52" spans="2:44">
      <c r="B52" s="20"/>
      <c r="AR52" s="20"/>
    </row>
    <row r="53" spans="2:44">
      <c r="B53" s="20"/>
      <c r="AR53" s="20"/>
    </row>
    <row r="54" spans="2:44">
      <c r="B54" s="20"/>
      <c r="AR54" s="20"/>
    </row>
    <row r="55" spans="2:44">
      <c r="B55" s="20"/>
      <c r="AR55" s="20"/>
    </row>
    <row r="56" spans="2:44">
      <c r="B56" s="20"/>
      <c r="AR56" s="20"/>
    </row>
    <row r="57" spans="2:44">
      <c r="B57" s="20"/>
      <c r="AR57" s="20"/>
    </row>
    <row r="58" spans="2:44">
      <c r="B58" s="20"/>
      <c r="AR58" s="20"/>
    </row>
    <row r="59" spans="2:44">
      <c r="B59" s="20"/>
      <c r="AR59" s="20"/>
    </row>
    <row r="60" spans="2:44" s="1" customFormat="1" ht="12.75">
      <c r="B60" s="32"/>
      <c r="D60" s="43" t="s">
        <v>52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53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52</v>
      </c>
      <c r="AI60" s="34"/>
      <c r="AJ60" s="34"/>
      <c r="AK60" s="34"/>
      <c r="AL60" s="34"/>
      <c r="AM60" s="43" t="s">
        <v>53</v>
      </c>
      <c r="AN60" s="34"/>
      <c r="AO60" s="34"/>
      <c r="AR60" s="32"/>
    </row>
    <row r="61" spans="2:44">
      <c r="B61" s="20"/>
      <c r="AR61" s="20"/>
    </row>
    <row r="62" spans="2:44">
      <c r="B62" s="20"/>
      <c r="AR62" s="20"/>
    </row>
    <row r="63" spans="2:44">
      <c r="B63" s="20"/>
      <c r="AR63" s="20"/>
    </row>
    <row r="64" spans="2:44" s="1" customFormat="1" ht="12.75">
      <c r="B64" s="32"/>
      <c r="D64" s="41" t="s">
        <v>54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55</v>
      </c>
      <c r="AI64" s="42"/>
      <c r="AJ64" s="42"/>
      <c r="AK64" s="42"/>
      <c r="AL64" s="42"/>
      <c r="AM64" s="42"/>
      <c r="AN64" s="42"/>
      <c r="AO64" s="42"/>
      <c r="AR64" s="32"/>
    </row>
    <row r="65" spans="2:44">
      <c r="B65" s="20"/>
      <c r="AR65" s="20"/>
    </row>
    <row r="66" spans="2:44">
      <c r="B66" s="20"/>
      <c r="AR66" s="20"/>
    </row>
    <row r="67" spans="2:44">
      <c r="B67" s="20"/>
      <c r="AR67" s="20"/>
    </row>
    <row r="68" spans="2:44">
      <c r="B68" s="20"/>
      <c r="AR68" s="20"/>
    </row>
    <row r="69" spans="2:44">
      <c r="B69" s="20"/>
      <c r="AR69" s="20"/>
    </row>
    <row r="70" spans="2:44">
      <c r="B70" s="20"/>
      <c r="AR70" s="20"/>
    </row>
    <row r="71" spans="2:44">
      <c r="B71" s="20"/>
      <c r="AR71" s="20"/>
    </row>
    <row r="72" spans="2:44">
      <c r="B72" s="20"/>
      <c r="AR72" s="20"/>
    </row>
    <row r="73" spans="2:44">
      <c r="B73" s="20"/>
      <c r="AR73" s="20"/>
    </row>
    <row r="74" spans="2:44">
      <c r="B74" s="20"/>
      <c r="AR74" s="20"/>
    </row>
    <row r="75" spans="2:44" s="1" customFormat="1" ht="12.75">
      <c r="B75" s="32"/>
      <c r="D75" s="43" t="s">
        <v>52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53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52</v>
      </c>
      <c r="AI75" s="34"/>
      <c r="AJ75" s="34"/>
      <c r="AK75" s="34"/>
      <c r="AL75" s="34"/>
      <c r="AM75" s="43" t="s">
        <v>53</v>
      </c>
      <c r="AN75" s="34"/>
      <c r="AO75" s="34"/>
      <c r="AR75" s="32"/>
    </row>
    <row r="76" spans="2:44" s="1" customFormat="1">
      <c r="B76" s="32"/>
      <c r="AR76" s="32"/>
    </row>
    <row r="77" spans="2:44" s="1" customFormat="1" ht="6.9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1:91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1:91" s="1" customFormat="1" ht="24.95" customHeight="1">
      <c r="B82" s="32"/>
      <c r="C82" s="21" t="s">
        <v>56</v>
      </c>
      <c r="AR82" s="32"/>
    </row>
    <row r="83" spans="1:91" s="1" customFormat="1" ht="6.95" customHeight="1">
      <c r="B83" s="32"/>
      <c r="AR83" s="32"/>
    </row>
    <row r="84" spans="1:91" s="3" customFormat="1" ht="12" customHeight="1">
      <c r="B84" s="48"/>
      <c r="C84" s="27" t="s">
        <v>13</v>
      </c>
      <c r="L84" s="3" t="str">
        <f>K5</f>
        <v>PParchitects0170</v>
      </c>
      <c r="AR84" s="48"/>
    </row>
    <row r="85" spans="1:91" s="4" customFormat="1" ht="36.950000000000003" customHeight="1">
      <c r="B85" s="49"/>
      <c r="C85" s="50" t="s">
        <v>16</v>
      </c>
      <c r="L85" s="208" t="str">
        <f>K6</f>
        <v>Modernizace stravovacího provozu při MŠ speciální, ZŠ speciální a praktické škole ELPIS Brno, p.o.</v>
      </c>
      <c r="M85" s="209"/>
      <c r="N85" s="209"/>
      <c r="O85" s="209"/>
      <c r="P85" s="209"/>
      <c r="Q85" s="209"/>
      <c r="R85" s="209"/>
      <c r="S85" s="209"/>
      <c r="T85" s="209"/>
      <c r="U85" s="209"/>
      <c r="V85" s="209"/>
      <c r="W85" s="209"/>
      <c r="X85" s="209"/>
      <c r="Y85" s="209"/>
      <c r="Z85" s="209"/>
      <c r="AA85" s="209"/>
      <c r="AB85" s="209"/>
      <c r="AC85" s="209"/>
      <c r="AD85" s="209"/>
      <c r="AE85" s="209"/>
      <c r="AF85" s="209"/>
      <c r="AG85" s="209"/>
      <c r="AH85" s="209"/>
      <c r="AI85" s="209"/>
      <c r="AJ85" s="209"/>
      <c r="AR85" s="49"/>
    </row>
    <row r="86" spans="1:91" s="1" customFormat="1" ht="6.95" customHeight="1">
      <c r="B86" s="32"/>
      <c r="AR86" s="32"/>
    </row>
    <row r="87" spans="1:91" s="1" customFormat="1" ht="12" customHeight="1">
      <c r="B87" s="32"/>
      <c r="C87" s="27" t="s">
        <v>20</v>
      </c>
      <c r="L87" s="51" t="str">
        <f>IF(K8="","",K8)</f>
        <v>Koperníkova 803/2, 615  Brno</v>
      </c>
      <c r="AI87" s="27" t="s">
        <v>22</v>
      </c>
      <c r="AM87" s="210" t="str">
        <f>IF(AN8= "","",AN8)</f>
        <v>23. 5. 2023</v>
      </c>
      <c r="AN87" s="210"/>
      <c r="AR87" s="32"/>
    </row>
    <row r="88" spans="1:91" s="1" customFormat="1" ht="6.95" customHeight="1">
      <c r="B88" s="32"/>
      <c r="AR88" s="32"/>
    </row>
    <row r="89" spans="1:91" s="1" customFormat="1" ht="15.2" customHeight="1">
      <c r="B89" s="32"/>
      <c r="C89" s="27" t="s">
        <v>24</v>
      </c>
      <c r="L89" s="3" t="str">
        <f>IF(E11= "","",E11)</f>
        <v xml:space="preserve"> </v>
      </c>
      <c r="AI89" s="27" t="s">
        <v>30</v>
      </c>
      <c r="AM89" s="193" t="str">
        <f>IF(E17="","",E17)</f>
        <v>P.P.Architects s.r.o.</v>
      </c>
      <c r="AN89" s="194"/>
      <c r="AO89" s="194"/>
      <c r="AP89" s="194"/>
      <c r="AR89" s="32"/>
      <c r="AS89" s="189" t="s">
        <v>57</v>
      </c>
      <c r="AT89" s="190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1" s="1" customFormat="1" ht="15.2" customHeight="1">
      <c r="B90" s="32"/>
      <c r="C90" s="27" t="s">
        <v>28</v>
      </c>
      <c r="L90" s="3" t="str">
        <f>IF(E14= "Vyplň údaj","",E14)</f>
        <v/>
      </c>
      <c r="AI90" s="27" t="s">
        <v>33</v>
      </c>
      <c r="AM90" s="193" t="str">
        <f>IF(E20="","",E20)</f>
        <v>CKN Invest, spol. s r.o.</v>
      </c>
      <c r="AN90" s="194"/>
      <c r="AO90" s="194"/>
      <c r="AP90" s="194"/>
      <c r="AR90" s="32"/>
      <c r="AS90" s="191"/>
      <c r="AT90" s="192"/>
      <c r="BD90" s="56"/>
    </row>
    <row r="91" spans="1:91" s="1" customFormat="1" ht="10.9" customHeight="1">
      <c r="B91" s="32"/>
      <c r="AR91" s="32"/>
      <c r="AS91" s="191"/>
      <c r="AT91" s="192"/>
      <c r="BD91" s="56"/>
    </row>
    <row r="92" spans="1:91" s="1" customFormat="1" ht="29.25" customHeight="1">
      <c r="B92" s="32"/>
      <c r="C92" s="198" t="s">
        <v>58</v>
      </c>
      <c r="D92" s="199"/>
      <c r="E92" s="199"/>
      <c r="F92" s="199"/>
      <c r="G92" s="199"/>
      <c r="H92" s="57"/>
      <c r="I92" s="201" t="s">
        <v>59</v>
      </c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99"/>
      <c r="V92" s="199"/>
      <c r="W92" s="199"/>
      <c r="X92" s="199"/>
      <c r="Y92" s="199"/>
      <c r="Z92" s="199"/>
      <c r="AA92" s="199"/>
      <c r="AB92" s="199"/>
      <c r="AC92" s="199"/>
      <c r="AD92" s="199"/>
      <c r="AE92" s="199"/>
      <c r="AF92" s="199"/>
      <c r="AG92" s="200" t="s">
        <v>60</v>
      </c>
      <c r="AH92" s="199"/>
      <c r="AI92" s="199"/>
      <c r="AJ92" s="199"/>
      <c r="AK92" s="199"/>
      <c r="AL92" s="199"/>
      <c r="AM92" s="199"/>
      <c r="AN92" s="201" t="s">
        <v>61</v>
      </c>
      <c r="AO92" s="199"/>
      <c r="AP92" s="207"/>
      <c r="AQ92" s="58" t="s">
        <v>62</v>
      </c>
      <c r="AR92" s="32"/>
      <c r="AS92" s="59" t="s">
        <v>63</v>
      </c>
      <c r="AT92" s="60" t="s">
        <v>64</v>
      </c>
      <c r="AU92" s="60" t="s">
        <v>65</v>
      </c>
      <c r="AV92" s="60" t="s">
        <v>66</v>
      </c>
      <c r="AW92" s="60" t="s">
        <v>67</v>
      </c>
      <c r="AX92" s="60" t="s">
        <v>68</v>
      </c>
      <c r="AY92" s="60" t="s">
        <v>69</v>
      </c>
      <c r="AZ92" s="60" t="s">
        <v>70</v>
      </c>
      <c r="BA92" s="60" t="s">
        <v>71</v>
      </c>
      <c r="BB92" s="60" t="s">
        <v>72</v>
      </c>
      <c r="BC92" s="60" t="s">
        <v>73</v>
      </c>
      <c r="BD92" s="61" t="s">
        <v>74</v>
      </c>
    </row>
    <row r="93" spans="1:91" s="1" customFormat="1" ht="10.9" customHeight="1">
      <c r="B93" s="32"/>
      <c r="AR93" s="32"/>
      <c r="AS93" s="6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1" s="5" customFormat="1" ht="32.450000000000003" customHeight="1">
      <c r="B94" s="63"/>
      <c r="C94" s="64" t="s">
        <v>75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02">
        <f>ROUND(SUM(AG95:AG100),2)</f>
        <v>0</v>
      </c>
      <c r="AH94" s="202"/>
      <c r="AI94" s="202"/>
      <c r="AJ94" s="202"/>
      <c r="AK94" s="202"/>
      <c r="AL94" s="202"/>
      <c r="AM94" s="202"/>
      <c r="AN94" s="203">
        <f t="shared" ref="AN94:AN100" si="0">SUM(AG94,AT94)</f>
        <v>0</v>
      </c>
      <c r="AO94" s="203"/>
      <c r="AP94" s="203"/>
      <c r="AQ94" s="67" t="s">
        <v>1</v>
      </c>
      <c r="AR94" s="63"/>
      <c r="AS94" s="68">
        <f>ROUND(SUM(AS95:AS100),2)</f>
        <v>0</v>
      </c>
      <c r="AT94" s="69">
        <f t="shared" ref="AT94:AT100" si="1">ROUND(SUM(AV94:AW94),2)</f>
        <v>0</v>
      </c>
      <c r="AU94" s="70">
        <f>ROUND(SUM(AU95:AU100),5)</f>
        <v>0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ROUND(SUM(AZ95:AZ100),2)</f>
        <v>0</v>
      </c>
      <c r="BA94" s="69">
        <f>ROUND(SUM(BA95:BA100),2)</f>
        <v>0</v>
      </c>
      <c r="BB94" s="69">
        <f>ROUND(SUM(BB95:BB100),2)</f>
        <v>0</v>
      </c>
      <c r="BC94" s="69">
        <f>ROUND(SUM(BC95:BC100),2)</f>
        <v>0</v>
      </c>
      <c r="BD94" s="71">
        <f>ROUND(SUM(BD95:BD100),2)</f>
        <v>0</v>
      </c>
      <c r="BS94" s="72" t="s">
        <v>76</v>
      </c>
      <c r="BT94" s="72" t="s">
        <v>77</v>
      </c>
      <c r="BU94" s="73" t="s">
        <v>78</v>
      </c>
      <c r="BV94" s="72" t="s">
        <v>79</v>
      </c>
      <c r="BW94" s="72" t="s">
        <v>5</v>
      </c>
      <c r="BX94" s="72" t="s">
        <v>80</v>
      </c>
      <c r="CL94" s="72" t="s">
        <v>1</v>
      </c>
    </row>
    <row r="95" spans="1:91" s="6" customFormat="1" ht="16.5" customHeight="1">
      <c r="A95" s="74" t="s">
        <v>81</v>
      </c>
      <c r="B95" s="75"/>
      <c r="C95" s="76"/>
      <c r="D95" s="195" t="s">
        <v>82</v>
      </c>
      <c r="E95" s="195"/>
      <c r="F95" s="195"/>
      <c r="G95" s="195"/>
      <c r="H95" s="195"/>
      <c r="I95" s="77"/>
      <c r="J95" s="195" t="s">
        <v>83</v>
      </c>
      <c r="K95" s="195"/>
      <c r="L95" s="195"/>
      <c r="M95" s="195"/>
      <c r="N95" s="195"/>
      <c r="O95" s="195"/>
      <c r="P95" s="195"/>
      <c r="Q95" s="195"/>
      <c r="R95" s="195"/>
      <c r="S95" s="195"/>
      <c r="T95" s="195"/>
      <c r="U95" s="195"/>
      <c r="V95" s="195"/>
      <c r="W95" s="195"/>
      <c r="X95" s="195"/>
      <c r="Y95" s="195"/>
      <c r="Z95" s="195"/>
      <c r="AA95" s="195"/>
      <c r="AB95" s="195"/>
      <c r="AC95" s="195"/>
      <c r="AD95" s="195"/>
      <c r="AE95" s="195"/>
      <c r="AF95" s="195"/>
      <c r="AG95" s="196">
        <f>'01 - Stavební část'!J30</f>
        <v>0</v>
      </c>
      <c r="AH95" s="197"/>
      <c r="AI95" s="197"/>
      <c r="AJ95" s="197"/>
      <c r="AK95" s="197"/>
      <c r="AL95" s="197"/>
      <c r="AM95" s="197"/>
      <c r="AN95" s="196">
        <f t="shared" si="0"/>
        <v>0</v>
      </c>
      <c r="AO95" s="197"/>
      <c r="AP95" s="197"/>
      <c r="AQ95" s="78" t="s">
        <v>84</v>
      </c>
      <c r="AR95" s="75"/>
      <c r="AS95" s="79">
        <v>0</v>
      </c>
      <c r="AT95" s="80">
        <f t="shared" si="1"/>
        <v>0</v>
      </c>
      <c r="AU95" s="81">
        <f>'01 - Stavební část'!P140</f>
        <v>0</v>
      </c>
      <c r="AV95" s="80">
        <f>'01 - Stavební část'!J33</f>
        <v>0</v>
      </c>
      <c r="AW95" s="80">
        <f>'01 - Stavební část'!J34</f>
        <v>0</v>
      </c>
      <c r="AX95" s="80">
        <f>'01 - Stavební část'!J35</f>
        <v>0</v>
      </c>
      <c r="AY95" s="80">
        <f>'01 - Stavební část'!J36</f>
        <v>0</v>
      </c>
      <c r="AZ95" s="80">
        <f>'01 - Stavební část'!F33</f>
        <v>0</v>
      </c>
      <c r="BA95" s="80">
        <f>'01 - Stavební část'!F34</f>
        <v>0</v>
      </c>
      <c r="BB95" s="80">
        <f>'01 - Stavební část'!F35</f>
        <v>0</v>
      </c>
      <c r="BC95" s="80">
        <f>'01 - Stavební část'!F36</f>
        <v>0</v>
      </c>
      <c r="BD95" s="82">
        <f>'01 - Stavební část'!F37</f>
        <v>0</v>
      </c>
      <c r="BT95" s="83" t="s">
        <v>85</v>
      </c>
      <c r="BV95" s="83" t="s">
        <v>79</v>
      </c>
      <c r="BW95" s="83" t="s">
        <v>86</v>
      </c>
      <c r="BX95" s="83" t="s">
        <v>5</v>
      </c>
      <c r="CL95" s="83" t="s">
        <v>1</v>
      </c>
      <c r="CM95" s="83" t="s">
        <v>87</v>
      </c>
    </row>
    <row r="96" spans="1:91" s="6" customFormat="1" ht="16.5" customHeight="1">
      <c r="A96" s="74" t="s">
        <v>81</v>
      </c>
      <c r="B96" s="75"/>
      <c r="C96" s="76"/>
      <c r="D96" s="195" t="s">
        <v>88</v>
      </c>
      <c r="E96" s="195"/>
      <c r="F96" s="195"/>
      <c r="G96" s="195"/>
      <c r="H96" s="195"/>
      <c r="I96" s="77"/>
      <c r="J96" s="195" t="s">
        <v>89</v>
      </c>
      <c r="K96" s="195"/>
      <c r="L96" s="195"/>
      <c r="M96" s="195"/>
      <c r="N96" s="195"/>
      <c r="O96" s="195"/>
      <c r="P96" s="195"/>
      <c r="Q96" s="195"/>
      <c r="R96" s="195"/>
      <c r="S96" s="195"/>
      <c r="T96" s="195"/>
      <c r="U96" s="195"/>
      <c r="V96" s="195"/>
      <c r="W96" s="195"/>
      <c r="X96" s="195"/>
      <c r="Y96" s="195"/>
      <c r="Z96" s="195"/>
      <c r="AA96" s="195"/>
      <c r="AB96" s="195"/>
      <c r="AC96" s="195"/>
      <c r="AD96" s="195"/>
      <c r="AE96" s="195"/>
      <c r="AF96" s="195"/>
      <c r="AG96" s="196">
        <f>'02 - ZTI'!J30</f>
        <v>0</v>
      </c>
      <c r="AH96" s="197"/>
      <c r="AI96" s="197"/>
      <c r="AJ96" s="197"/>
      <c r="AK96" s="197"/>
      <c r="AL96" s="197"/>
      <c r="AM96" s="197"/>
      <c r="AN96" s="196">
        <f t="shared" si="0"/>
        <v>0</v>
      </c>
      <c r="AO96" s="197"/>
      <c r="AP96" s="197"/>
      <c r="AQ96" s="78" t="s">
        <v>84</v>
      </c>
      <c r="AR96" s="75"/>
      <c r="AS96" s="79">
        <v>0</v>
      </c>
      <c r="AT96" s="80">
        <f t="shared" si="1"/>
        <v>0</v>
      </c>
      <c r="AU96" s="81">
        <f>'02 - ZTI'!P123</f>
        <v>0</v>
      </c>
      <c r="AV96" s="80">
        <f>'02 - ZTI'!J33</f>
        <v>0</v>
      </c>
      <c r="AW96" s="80">
        <f>'02 - ZTI'!J34</f>
        <v>0</v>
      </c>
      <c r="AX96" s="80">
        <f>'02 - ZTI'!J35</f>
        <v>0</v>
      </c>
      <c r="AY96" s="80">
        <f>'02 - ZTI'!J36</f>
        <v>0</v>
      </c>
      <c r="AZ96" s="80">
        <f>'02 - ZTI'!F33</f>
        <v>0</v>
      </c>
      <c r="BA96" s="80">
        <f>'02 - ZTI'!F34</f>
        <v>0</v>
      </c>
      <c r="BB96" s="80">
        <f>'02 - ZTI'!F35</f>
        <v>0</v>
      </c>
      <c r="BC96" s="80">
        <f>'02 - ZTI'!F36</f>
        <v>0</v>
      </c>
      <c r="BD96" s="82">
        <f>'02 - ZTI'!F37</f>
        <v>0</v>
      </c>
      <c r="BT96" s="83" t="s">
        <v>85</v>
      </c>
      <c r="BV96" s="83" t="s">
        <v>79</v>
      </c>
      <c r="BW96" s="83" t="s">
        <v>90</v>
      </c>
      <c r="BX96" s="83" t="s">
        <v>5</v>
      </c>
      <c r="CL96" s="83" t="s">
        <v>1</v>
      </c>
      <c r="CM96" s="83" t="s">
        <v>87</v>
      </c>
    </row>
    <row r="97" spans="1:91" s="6" customFormat="1" ht="16.5" customHeight="1">
      <c r="A97" s="74" t="s">
        <v>81</v>
      </c>
      <c r="B97" s="75"/>
      <c r="C97" s="76"/>
      <c r="D97" s="195" t="s">
        <v>91</v>
      </c>
      <c r="E97" s="195"/>
      <c r="F97" s="195"/>
      <c r="G97" s="195"/>
      <c r="H97" s="195"/>
      <c r="I97" s="77"/>
      <c r="J97" s="195" t="s">
        <v>92</v>
      </c>
      <c r="K97" s="195"/>
      <c r="L97" s="195"/>
      <c r="M97" s="195"/>
      <c r="N97" s="195"/>
      <c r="O97" s="195"/>
      <c r="P97" s="195"/>
      <c r="Q97" s="195"/>
      <c r="R97" s="195"/>
      <c r="S97" s="195"/>
      <c r="T97" s="195"/>
      <c r="U97" s="195"/>
      <c r="V97" s="195"/>
      <c r="W97" s="195"/>
      <c r="X97" s="195"/>
      <c r="Y97" s="195"/>
      <c r="Z97" s="195"/>
      <c r="AA97" s="195"/>
      <c r="AB97" s="195"/>
      <c r="AC97" s="195"/>
      <c r="AD97" s="195"/>
      <c r="AE97" s="195"/>
      <c r="AF97" s="195"/>
      <c r="AG97" s="196">
        <f>'03 - Silnoproud'!J30</f>
        <v>0</v>
      </c>
      <c r="AH97" s="197"/>
      <c r="AI97" s="197"/>
      <c r="AJ97" s="197"/>
      <c r="AK97" s="197"/>
      <c r="AL97" s="197"/>
      <c r="AM97" s="197"/>
      <c r="AN97" s="196">
        <f t="shared" si="0"/>
        <v>0</v>
      </c>
      <c r="AO97" s="197"/>
      <c r="AP97" s="197"/>
      <c r="AQ97" s="78" t="s">
        <v>84</v>
      </c>
      <c r="AR97" s="75"/>
      <c r="AS97" s="79">
        <v>0</v>
      </c>
      <c r="AT97" s="80">
        <f t="shared" si="1"/>
        <v>0</v>
      </c>
      <c r="AU97" s="81">
        <f>'03 - Silnoproud'!P126</f>
        <v>0</v>
      </c>
      <c r="AV97" s="80">
        <f>'03 - Silnoproud'!J33</f>
        <v>0</v>
      </c>
      <c r="AW97" s="80">
        <f>'03 - Silnoproud'!J34</f>
        <v>0</v>
      </c>
      <c r="AX97" s="80">
        <f>'03 - Silnoproud'!J35</f>
        <v>0</v>
      </c>
      <c r="AY97" s="80">
        <f>'03 - Silnoproud'!J36</f>
        <v>0</v>
      </c>
      <c r="AZ97" s="80">
        <f>'03 - Silnoproud'!F33</f>
        <v>0</v>
      </c>
      <c r="BA97" s="80">
        <f>'03 - Silnoproud'!F34</f>
        <v>0</v>
      </c>
      <c r="BB97" s="80">
        <f>'03 - Silnoproud'!F35</f>
        <v>0</v>
      </c>
      <c r="BC97" s="80">
        <f>'03 - Silnoproud'!F36</f>
        <v>0</v>
      </c>
      <c r="BD97" s="82">
        <f>'03 - Silnoproud'!F37</f>
        <v>0</v>
      </c>
      <c r="BT97" s="83" t="s">
        <v>85</v>
      </c>
      <c r="BV97" s="83" t="s">
        <v>79</v>
      </c>
      <c r="BW97" s="83" t="s">
        <v>93</v>
      </c>
      <c r="BX97" s="83" t="s">
        <v>5</v>
      </c>
      <c r="CL97" s="83" t="s">
        <v>1</v>
      </c>
      <c r="CM97" s="83" t="s">
        <v>87</v>
      </c>
    </row>
    <row r="98" spans="1:91" s="6" customFormat="1" ht="16.5" customHeight="1">
      <c r="A98" s="74" t="s">
        <v>81</v>
      </c>
      <c r="B98" s="75"/>
      <c r="C98" s="76"/>
      <c r="D98" s="195" t="s">
        <v>94</v>
      </c>
      <c r="E98" s="195"/>
      <c r="F98" s="195"/>
      <c r="G98" s="195"/>
      <c r="H98" s="195"/>
      <c r="I98" s="77"/>
      <c r="J98" s="195" t="s">
        <v>95</v>
      </c>
      <c r="K98" s="195"/>
      <c r="L98" s="195"/>
      <c r="M98" s="195"/>
      <c r="N98" s="195"/>
      <c r="O98" s="195"/>
      <c r="P98" s="195"/>
      <c r="Q98" s="195"/>
      <c r="R98" s="195"/>
      <c r="S98" s="195"/>
      <c r="T98" s="195"/>
      <c r="U98" s="195"/>
      <c r="V98" s="195"/>
      <c r="W98" s="195"/>
      <c r="X98" s="195"/>
      <c r="Y98" s="195"/>
      <c r="Z98" s="195"/>
      <c r="AA98" s="195"/>
      <c r="AB98" s="195"/>
      <c r="AC98" s="195"/>
      <c r="AD98" s="195"/>
      <c r="AE98" s="195"/>
      <c r="AF98" s="195"/>
      <c r="AG98" s="196">
        <f>'04 - Slaboproud'!J30</f>
        <v>0</v>
      </c>
      <c r="AH98" s="197"/>
      <c r="AI98" s="197"/>
      <c r="AJ98" s="197"/>
      <c r="AK98" s="197"/>
      <c r="AL98" s="197"/>
      <c r="AM98" s="197"/>
      <c r="AN98" s="196">
        <f t="shared" si="0"/>
        <v>0</v>
      </c>
      <c r="AO98" s="197"/>
      <c r="AP98" s="197"/>
      <c r="AQ98" s="78" t="s">
        <v>84</v>
      </c>
      <c r="AR98" s="75"/>
      <c r="AS98" s="79">
        <v>0</v>
      </c>
      <c r="AT98" s="80">
        <f t="shared" si="1"/>
        <v>0</v>
      </c>
      <c r="AU98" s="81">
        <f>'04 - Slaboproud'!P120</f>
        <v>0</v>
      </c>
      <c r="AV98" s="80">
        <f>'04 - Slaboproud'!J33</f>
        <v>0</v>
      </c>
      <c r="AW98" s="80">
        <f>'04 - Slaboproud'!J34</f>
        <v>0</v>
      </c>
      <c r="AX98" s="80">
        <f>'04 - Slaboproud'!J35</f>
        <v>0</v>
      </c>
      <c r="AY98" s="80">
        <f>'04 - Slaboproud'!J36</f>
        <v>0</v>
      </c>
      <c r="AZ98" s="80">
        <f>'04 - Slaboproud'!F33</f>
        <v>0</v>
      </c>
      <c r="BA98" s="80">
        <f>'04 - Slaboproud'!F34</f>
        <v>0</v>
      </c>
      <c r="BB98" s="80">
        <f>'04 - Slaboproud'!F35</f>
        <v>0</v>
      </c>
      <c r="BC98" s="80">
        <f>'04 - Slaboproud'!F36</f>
        <v>0</v>
      </c>
      <c r="BD98" s="82">
        <f>'04 - Slaboproud'!F37</f>
        <v>0</v>
      </c>
      <c r="BT98" s="83" t="s">
        <v>85</v>
      </c>
      <c r="BV98" s="83" t="s">
        <v>79</v>
      </c>
      <c r="BW98" s="83" t="s">
        <v>96</v>
      </c>
      <c r="BX98" s="83" t="s">
        <v>5</v>
      </c>
      <c r="CL98" s="83" t="s">
        <v>1</v>
      </c>
      <c r="CM98" s="83" t="s">
        <v>87</v>
      </c>
    </row>
    <row r="99" spans="1:91" s="6" customFormat="1" ht="16.5" customHeight="1">
      <c r="A99" s="74" t="s">
        <v>81</v>
      </c>
      <c r="B99" s="75"/>
      <c r="C99" s="76"/>
      <c r="D99" s="195" t="s">
        <v>97</v>
      </c>
      <c r="E99" s="195"/>
      <c r="F99" s="195"/>
      <c r="G99" s="195"/>
      <c r="H99" s="195"/>
      <c r="I99" s="77"/>
      <c r="J99" s="195" t="s">
        <v>98</v>
      </c>
      <c r="K99" s="195"/>
      <c r="L99" s="195"/>
      <c r="M99" s="195"/>
      <c r="N99" s="195"/>
      <c r="O99" s="195"/>
      <c r="P99" s="195"/>
      <c r="Q99" s="195"/>
      <c r="R99" s="195"/>
      <c r="S99" s="195"/>
      <c r="T99" s="195"/>
      <c r="U99" s="195"/>
      <c r="V99" s="195"/>
      <c r="W99" s="195"/>
      <c r="X99" s="195"/>
      <c r="Y99" s="195"/>
      <c r="Z99" s="195"/>
      <c r="AA99" s="195"/>
      <c r="AB99" s="195"/>
      <c r="AC99" s="195"/>
      <c r="AD99" s="195"/>
      <c r="AE99" s="195"/>
      <c r="AF99" s="195"/>
      <c r="AG99" s="196">
        <f>'05 - VZT'!J30</f>
        <v>0</v>
      </c>
      <c r="AH99" s="197"/>
      <c r="AI99" s="197"/>
      <c r="AJ99" s="197"/>
      <c r="AK99" s="197"/>
      <c r="AL99" s="197"/>
      <c r="AM99" s="197"/>
      <c r="AN99" s="196">
        <f t="shared" si="0"/>
        <v>0</v>
      </c>
      <c r="AO99" s="197"/>
      <c r="AP99" s="197"/>
      <c r="AQ99" s="78" t="s">
        <v>84</v>
      </c>
      <c r="AR99" s="75"/>
      <c r="AS99" s="79">
        <v>0</v>
      </c>
      <c r="AT99" s="80">
        <f t="shared" si="1"/>
        <v>0</v>
      </c>
      <c r="AU99" s="81">
        <f>'05 - VZT'!P120</f>
        <v>0</v>
      </c>
      <c r="AV99" s="80">
        <f>'05 - VZT'!J33</f>
        <v>0</v>
      </c>
      <c r="AW99" s="80">
        <f>'05 - VZT'!J34</f>
        <v>0</v>
      </c>
      <c r="AX99" s="80">
        <f>'05 - VZT'!J35</f>
        <v>0</v>
      </c>
      <c r="AY99" s="80">
        <f>'05 - VZT'!J36</f>
        <v>0</v>
      </c>
      <c r="AZ99" s="80">
        <f>'05 - VZT'!F33</f>
        <v>0</v>
      </c>
      <c r="BA99" s="80">
        <f>'05 - VZT'!F34</f>
        <v>0</v>
      </c>
      <c r="BB99" s="80">
        <f>'05 - VZT'!F35</f>
        <v>0</v>
      </c>
      <c r="BC99" s="80">
        <f>'05 - VZT'!F36</f>
        <v>0</v>
      </c>
      <c r="BD99" s="82">
        <f>'05 - VZT'!F37</f>
        <v>0</v>
      </c>
      <c r="BT99" s="83" t="s">
        <v>85</v>
      </c>
      <c r="BV99" s="83" t="s">
        <v>79</v>
      </c>
      <c r="BW99" s="83" t="s">
        <v>99</v>
      </c>
      <c r="BX99" s="83" t="s">
        <v>5</v>
      </c>
      <c r="CL99" s="83" t="s">
        <v>1</v>
      </c>
      <c r="CM99" s="83" t="s">
        <v>87</v>
      </c>
    </row>
    <row r="100" spans="1:91" s="6" customFormat="1" ht="16.5" customHeight="1">
      <c r="A100" s="74" t="s">
        <v>81</v>
      </c>
      <c r="B100" s="75"/>
      <c r="C100" s="76"/>
      <c r="D100" s="195" t="s">
        <v>100</v>
      </c>
      <c r="E100" s="195"/>
      <c r="F100" s="195"/>
      <c r="G100" s="195"/>
      <c r="H100" s="195"/>
      <c r="I100" s="77"/>
      <c r="J100" s="195" t="s">
        <v>101</v>
      </c>
      <c r="K100" s="195"/>
      <c r="L100" s="195"/>
      <c r="M100" s="195"/>
      <c r="N100" s="195"/>
      <c r="O100" s="195"/>
      <c r="P100" s="195"/>
      <c r="Q100" s="195"/>
      <c r="R100" s="195"/>
      <c r="S100" s="195"/>
      <c r="T100" s="195"/>
      <c r="U100" s="195"/>
      <c r="V100" s="195"/>
      <c r="W100" s="195"/>
      <c r="X100" s="195"/>
      <c r="Y100" s="195"/>
      <c r="Z100" s="195"/>
      <c r="AA100" s="195"/>
      <c r="AB100" s="195"/>
      <c r="AC100" s="195"/>
      <c r="AD100" s="195"/>
      <c r="AE100" s="195"/>
      <c r="AF100" s="195"/>
      <c r="AG100" s="196">
        <f>'90 - Vedlejší rozpočtové ...'!J30</f>
        <v>0</v>
      </c>
      <c r="AH100" s="197"/>
      <c r="AI100" s="197"/>
      <c r="AJ100" s="197"/>
      <c r="AK100" s="197"/>
      <c r="AL100" s="197"/>
      <c r="AM100" s="197"/>
      <c r="AN100" s="196">
        <f t="shared" si="0"/>
        <v>0</v>
      </c>
      <c r="AO100" s="197"/>
      <c r="AP100" s="197"/>
      <c r="AQ100" s="78" t="s">
        <v>84</v>
      </c>
      <c r="AR100" s="75"/>
      <c r="AS100" s="84">
        <v>0</v>
      </c>
      <c r="AT100" s="85">
        <f t="shared" si="1"/>
        <v>0</v>
      </c>
      <c r="AU100" s="86">
        <f>'90 - Vedlejší rozpočtové ...'!P120</f>
        <v>0</v>
      </c>
      <c r="AV100" s="85">
        <f>'90 - Vedlejší rozpočtové ...'!J33</f>
        <v>0</v>
      </c>
      <c r="AW100" s="85">
        <f>'90 - Vedlejší rozpočtové ...'!J34</f>
        <v>0</v>
      </c>
      <c r="AX100" s="85">
        <f>'90 - Vedlejší rozpočtové ...'!J35</f>
        <v>0</v>
      </c>
      <c r="AY100" s="85">
        <f>'90 - Vedlejší rozpočtové ...'!J36</f>
        <v>0</v>
      </c>
      <c r="AZ100" s="85">
        <f>'90 - Vedlejší rozpočtové ...'!F33</f>
        <v>0</v>
      </c>
      <c r="BA100" s="85">
        <f>'90 - Vedlejší rozpočtové ...'!F34</f>
        <v>0</v>
      </c>
      <c r="BB100" s="85">
        <f>'90 - Vedlejší rozpočtové ...'!F35</f>
        <v>0</v>
      </c>
      <c r="BC100" s="85">
        <f>'90 - Vedlejší rozpočtové ...'!F36</f>
        <v>0</v>
      </c>
      <c r="BD100" s="87">
        <f>'90 - Vedlejší rozpočtové ...'!F37</f>
        <v>0</v>
      </c>
      <c r="BT100" s="83" t="s">
        <v>85</v>
      </c>
      <c r="BV100" s="83" t="s">
        <v>79</v>
      </c>
      <c r="BW100" s="83" t="s">
        <v>102</v>
      </c>
      <c r="BX100" s="83" t="s">
        <v>5</v>
      </c>
      <c r="CL100" s="83" t="s">
        <v>1</v>
      </c>
      <c r="CM100" s="83" t="s">
        <v>87</v>
      </c>
    </row>
    <row r="101" spans="1:91" s="1" customFormat="1" ht="30" customHeight="1">
      <c r="B101" s="32"/>
      <c r="AR101" s="32"/>
    </row>
    <row r="102" spans="1:91" s="1" customFormat="1" ht="6.95" customHeight="1"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32"/>
    </row>
  </sheetData>
  <sheetProtection algorithmName="SHA-512" hashValue="IkCuuifomX2K2fn/ATEzx0fEmv78NzjXKLt6MXiiV1wd+NC9oDlWp/XF1VG3g3LRzjhVBSxBKNaOkHktk49mpA==" saltValue="g8R3qsai2961Iwh8qOpoR5hoO2TbxzbfgSav4gLRcEnx5oERHuQQL4n34Y2bj7n7kzKiy2MTUEvxokMT88mxZA==" spinCount="100000" sheet="1" objects="1" scenarios="1" formatColumns="0" formatRows="0"/>
  <mergeCells count="62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100:AP100"/>
    <mergeCell ref="AG100:AM100"/>
    <mergeCell ref="AN97:AP97"/>
    <mergeCell ref="AN92:AP92"/>
    <mergeCell ref="AN95:AP95"/>
    <mergeCell ref="L85:AJ85"/>
    <mergeCell ref="AM87:AN87"/>
    <mergeCell ref="AM89:AP89"/>
    <mergeCell ref="D100:H100"/>
    <mergeCell ref="J100:AF100"/>
    <mergeCell ref="AG94:AM94"/>
    <mergeCell ref="AN94:AP94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S89:AT91"/>
    <mergeCell ref="AM90:AP90"/>
    <mergeCell ref="D97:H97"/>
    <mergeCell ref="J97:AF97"/>
    <mergeCell ref="AG97:AM97"/>
    <mergeCell ref="C92:G92"/>
    <mergeCell ref="AG92:AM92"/>
    <mergeCell ref="I92:AF92"/>
    <mergeCell ref="D95:H95"/>
    <mergeCell ref="AG95:AM95"/>
    <mergeCell ref="J95:AF95"/>
  </mergeCells>
  <hyperlinks>
    <hyperlink ref="A95" location="'01 - Stavební část'!C2" display="/" xr:uid="{00000000-0004-0000-0000-000000000000}"/>
    <hyperlink ref="A96" location="'02 - ZTI'!C2" display="/" xr:uid="{00000000-0004-0000-0000-000001000000}"/>
    <hyperlink ref="A97" location="'03 - Silnoproud'!C2" display="/" xr:uid="{00000000-0004-0000-0000-000002000000}"/>
    <hyperlink ref="A98" location="'04 - Slaboproud'!C2" display="/" xr:uid="{00000000-0004-0000-0000-000003000000}"/>
    <hyperlink ref="A99" location="'05 - VZT'!C2" display="/" xr:uid="{00000000-0004-0000-0000-000004000000}"/>
    <hyperlink ref="A100" location="'90 - Vedlejší rozpočtové ...'!C2" display="/" xr:uid="{00000000-0004-0000-0000-000005000000}"/>
  </hyperlink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903"/>
  <sheetViews>
    <sheetView showGridLines="0" topLeftCell="A17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7" t="s">
        <v>86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5" customHeight="1">
      <c r="B4" s="20"/>
      <c r="D4" s="21" t="s">
        <v>103</v>
      </c>
      <c r="L4" s="20"/>
      <c r="M4" s="8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28" t="str">
        <f>'Rekapitulace stavby'!K6</f>
        <v>Modernizace stravovacího provozu při MŠ speciální, ZŠ speciální a praktické škole ELPIS Brno, p.o.</v>
      </c>
      <c r="F7" s="229"/>
      <c r="G7" s="229"/>
      <c r="H7" s="229"/>
      <c r="L7" s="20"/>
    </row>
    <row r="8" spans="2:46" s="1" customFormat="1" ht="12" customHeight="1">
      <c r="B8" s="32"/>
      <c r="D8" s="27" t="s">
        <v>104</v>
      </c>
      <c r="L8" s="32"/>
    </row>
    <row r="9" spans="2:46" s="1" customFormat="1" ht="16.5" customHeight="1">
      <c r="B9" s="32"/>
      <c r="E9" s="208" t="s">
        <v>105</v>
      </c>
      <c r="F9" s="227"/>
      <c r="G9" s="227"/>
      <c r="H9" s="227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23. 5. 2023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27</v>
      </c>
      <c r="J15" s="25" t="str">
        <f>IF('Rekapitulace stavby'!AN11="","",'Rekapitulace stavby'!AN11)</f>
        <v/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0" t="str">
        <f>'Rekapitulace stavby'!E14</f>
        <v>Vyplň údaj</v>
      </c>
      <c r="F18" s="222"/>
      <c r="G18" s="222"/>
      <c r="H18" s="222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34</v>
      </c>
      <c r="L23" s="32"/>
    </row>
    <row r="24" spans="2:12" s="1" customFormat="1" ht="18" customHeight="1">
      <c r="B24" s="32"/>
      <c r="E24" s="25" t="s">
        <v>35</v>
      </c>
      <c r="I24" s="27" t="s">
        <v>27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89"/>
      <c r="E27" s="226" t="s">
        <v>1</v>
      </c>
      <c r="F27" s="226"/>
      <c r="G27" s="226"/>
      <c r="H27" s="226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37</v>
      </c>
      <c r="J30" s="66">
        <f>ROUND(J140,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55" t="s">
        <v>41</v>
      </c>
      <c r="E33" s="27" t="s">
        <v>42</v>
      </c>
      <c r="F33" s="91">
        <f>ROUND((SUM(BE140:BE902)),  2)</f>
        <v>0</v>
      </c>
      <c r="I33" s="92">
        <v>0.21</v>
      </c>
      <c r="J33" s="91">
        <f>ROUND(((SUM(BE140:BE902))*I33),  2)</f>
        <v>0</v>
      </c>
      <c r="L33" s="32"/>
    </row>
    <row r="34" spans="2:12" s="1" customFormat="1" ht="14.45" customHeight="1">
      <c r="B34" s="32"/>
      <c r="E34" s="27" t="s">
        <v>43</v>
      </c>
      <c r="F34" s="91">
        <f>ROUND((SUM(BF140:BF902)),  2)</f>
        <v>0</v>
      </c>
      <c r="I34" s="92">
        <v>0.12</v>
      </c>
      <c r="J34" s="91">
        <f>ROUND(((SUM(BF140:BF902))*I34),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91">
        <f>ROUND((SUM(BG140:BG902)),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91">
        <f>ROUND((SUM(BH140:BH902)),  2)</f>
        <v>0</v>
      </c>
      <c r="I36" s="92">
        <v>0.12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91">
        <f>ROUND((SUM(BI140:BI902)),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47</v>
      </c>
      <c r="E39" s="57"/>
      <c r="F39" s="57"/>
      <c r="G39" s="95" t="s">
        <v>48</v>
      </c>
      <c r="H39" s="96" t="s">
        <v>49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52</v>
      </c>
      <c r="E61" s="34"/>
      <c r="F61" s="99" t="s">
        <v>53</v>
      </c>
      <c r="G61" s="43" t="s">
        <v>52</v>
      </c>
      <c r="H61" s="34"/>
      <c r="I61" s="34"/>
      <c r="J61" s="100" t="s">
        <v>53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52</v>
      </c>
      <c r="E76" s="34"/>
      <c r="F76" s="99" t="s">
        <v>53</v>
      </c>
      <c r="G76" s="43" t="s">
        <v>52</v>
      </c>
      <c r="H76" s="34"/>
      <c r="I76" s="34"/>
      <c r="J76" s="100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106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26.25" customHeight="1">
      <c r="B85" s="32"/>
      <c r="E85" s="228" t="str">
        <f>E7</f>
        <v>Modernizace stravovacího provozu při MŠ speciální, ZŠ speciální a praktické škole ELPIS Brno, p.o.</v>
      </c>
      <c r="F85" s="229"/>
      <c r="G85" s="229"/>
      <c r="H85" s="229"/>
      <c r="L85" s="32"/>
    </row>
    <row r="86" spans="2:47" s="1" customFormat="1" ht="12" customHeight="1">
      <c r="B86" s="32"/>
      <c r="C86" s="27" t="s">
        <v>104</v>
      </c>
      <c r="L86" s="32"/>
    </row>
    <row r="87" spans="2:47" s="1" customFormat="1" ht="16.5" customHeight="1">
      <c r="B87" s="32"/>
      <c r="E87" s="208" t="str">
        <f>E9</f>
        <v>01 - Stavební část</v>
      </c>
      <c r="F87" s="227"/>
      <c r="G87" s="227"/>
      <c r="H87" s="227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Koperníkova 803/2, 615  Brno</v>
      </c>
      <c r="I89" s="27" t="s">
        <v>22</v>
      </c>
      <c r="J89" s="52" t="str">
        <f>IF(J12="","",J12)</f>
        <v>23. 5. 2023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 xml:space="preserve"> </v>
      </c>
      <c r="I91" s="27" t="s">
        <v>30</v>
      </c>
      <c r="J91" s="30" t="str">
        <f>E21</f>
        <v>P.P.Architects s.r.o.</v>
      </c>
      <c r="L91" s="32"/>
    </row>
    <row r="92" spans="2:47" s="1" customFormat="1" ht="25.7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CKN Invest, spol. s r.o.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107</v>
      </c>
      <c r="D94" s="93"/>
      <c r="E94" s="93"/>
      <c r="F94" s="93"/>
      <c r="G94" s="93"/>
      <c r="H94" s="93"/>
      <c r="I94" s="93"/>
      <c r="J94" s="102" t="s">
        <v>108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109</v>
      </c>
      <c r="J96" s="66">
        <f>J140</f>
        <v>0</v>
      </c>
      <c r="L96" s="32"/>
      <c r="AU96" s="17" t="s">
        <v>110</v>
      </c>
    </row>
    <row r="97" spans="2:12" s="8" customFormat="1" ht="24.95" customHeight="1">
      <c r="B97" s="104"/>
      <c r="D97" s="105" t="s">
        <v>111</v>
      </c>
      <c r="E97" s="106"/>
      <c r="F97" s="106"/>
      <c r="G97" s="106"/>
      <c r="H97" s="106"/>
      <c r="I97" s="106"/>
      <c r="J97" s="107">
        <f>J141</f>
        <v>0</v>
      </c>
      <c r="L97" s="104"/>
    </row>
    <row r="98" spans="2:12" s="9" customFormat="1" ht="19.899999999999999" customHeight="1">
      <c r="B98" s="108"/>
      <c r="D98" s="109" t="s">
        <v>112</v>
      </c>
      <c r="E98" s="110"/>
      <c r="F98" s="110"/>
      <c r="G98" s="110"/>
      <c r="H98" s="110"/>
      <c r="I98" s="110"/>
      <c r="J98" s="111">
        <f>J142</f>
        <v>0</v>
      </c>
      <c r="L98" s="108"/>
    </row>
    <row r="99" spans="2:12" s="9" customFormat="1" ht="19.899999999999999" customHeight="1">
      <c r="B99" s="108"/>
      <c r="D99" s="109" t="s">
        <v>113</v>
      </c>
      <c r="E99" s="110"/>
      <c r="F99" s="110"/>
      <c r="G99" s="110"/>
      <c r="H99" s="110"/>
      <c r="I99" s="110"/>
      <c r="J99" s="111">
        <f>J164</f>
        <v>0</v>
      </c>
      <c r="L99" s="108"/>
    </row>
    <row r="100" spans="2:12" s="9" customFormat="1" ht="19.899999999999999" customHeight="1">
      <c r="B100" s="108"/>
      <c r="D100" s="109" t="s">
        <v>114</v>
      </c>
      <c r="E100" s="110"/>
      <c r="F100" s="110"/>
      <c r="G100" s="110"/>
      <c r="H100" s="110"/>
      <c r="I100" s="110"/>
      <c r="J100" s="111">
        <f>J176</f>
        <v>0</v>
      </c>
      <c r="L100" s="108"/>
    </row>
    <row r="101" spans="2:12" s="9" customFormat="1" ht="14.85" customHeight="1">
      <c r="B101" s="108"/>
      <c r="D101" s="109" t="s">
        <v>115</v>
      </c>
      <c r="E101" s="110"/>
      <c r="F101" s="110"/>
      <c r="G101" s="110"/>
      <c r="H101" s="110"/>
      <c r="I101" s="110"/>
      <c r="J101" s="111">
        <f>J177</f>
        <v>0</v>
      </c>
      <c r="L101" s="108"/>
    </row>
    <row r="102" spans="2:12" s="9" customFormat="1" ht="14.85" customHeight="1">
      <c r="B102" s="108"/>
      <c r="D102" s="109" t="s">
        <v>116</v>
      </c>
      <c r="E102" s="110"/>
      <c r="F102" s="110"/>
      <c r="G102" s="110"/>
      <c r="H102" s="110"/>
      <c r="I102" s="110"/>
      <c r="J102" s="111">
        <f>J295</f>
        <v>0</v>
      </c>
      <c r="L102" s="108"/>
    </row>
    <row r="103" spans="2:12" s="9" customFormat="1" ht="14.85" customHeight="1">
      <c r="B103" s="108"/>
      <c r="D103" s="109" t="s">
        <v>117</v>
      </c>
      <c r="E103" s="110"/>
      <c r="F103" s="110"/>
      <c r="G103" s="110"/>
      <c r="H103" s="110"/>
      <c r="I103" s="110"/>
      <c r="J103" s="111">
        <f>J318</f>
        <v>0</v>
      </c>
      <c r="L103" s="108"/>
    </row>
    <row r="104" spans="2:12" s="9" customFormat="1" ht="19.899999999999999" customHeight="1">
      <c r="B104" s="108"/>
      <c r="D104" s="109" t="s">
        <v>118</v>
      </c>
      <c r="E104" s="110"/>
      <c r="F104" s="110"/>
      <c r="G104" s="110"/>
      <c r="H104" s="110"/>
      <c r="I104" s="110"/>
      <c r="J104" s="111">
        <f>J326</f>
        <v>0</v>
      </c>
      <c r="L104" s="108"/>
    </row>
    <row r="105" spans="2:12" s="9" customFormat="1" ht="19.899999999999999" customHeight="1">
      <c r="B105" s="108"/>
      <c r="D105" s="109" t="s">
        <v>119</v>
      </c>
      <c r="E105" s="110"/>
      <c r="F105" s="110"/>
      <c r="G105" s="110"/>
      <c r="H105" s="110"/>
      <c r="I105" s="110"/>
      <c r="J105" s="111">
        <f>J506</f>
        <v>0</v>
      </c>
      <c r="L105" s="108"/>
    </row>
    <row r="106" spans="2:12" s="9" customFormat="1" ht="19.899999999999999" customHeight="1">
      <c r="B106" s="108"/>
      <c r="D106" s="109" t="s">
        <v>120</v>
      </c>
      <c r="E106" s="110"/>
      <c r="F106" s="110"/>
      <c r="G106" s="110"/>
      <c r="H106" s="110"/>
      <c r="I106" s="110"/>
      <c r="J106" s="111">
        <f>J516</f>
        <v>0</v>
      </c>
      <c r="L106" s="108"/>
    </row>
    <row r="107" spans="2:12" s="9" customFormat="1" ht="19.899999999999999" customHeight="1">
      <c r="B107" s="108"/>
      <c r="D107" s="109" t="s">
        <v>121</v>
      </c>
      <c r="E107" s="110"/>
      <c r="F107" s="110"/>
      <c r="G107" s="110"/>
      <c r="H107" s="110"/>
      <c r="I107" s="110"/>
      <c r="J107" s="111">
        <f>J524</f>
        <v>0</v>
      </c>
      <c r="L107" s="108"/>
    </row>
    <row r="108" spans="2:12" s="8" customFormat="1" ht="24.95" customHeight="1">
      <c r="B108" s="104"/>
      <c r="D108" s="105" t="s">
        <v>122</v>
      </c>
      <c r="E108" s="106"/>
      <c r="F108" s="106"/>
      <c r="G108" s="106"/>
      <c r="H108" s="106"/>
      <c r="I108" s="106"/>
      <c r="J108" s="107">
        <f>J526</f>
        <v>0</v>
      </c>
      <c r="L108" s="104"/>
    </row>
    <row r="109" spans="2:12" s="9" customFormat="1" ht="19.899999999999999" customHeight="1">
      <c r="B109" s="108"/>
      <c r="D109" s="109" t="s">
        <v>123</v>
      </c>
      <c r="E109" s="110"/>
      <c r="F109" s="110"/>
      <c r="G109" s="110"/>
      <c r="H109" s="110"/>
      <c r="I109" s="110"/>
      <c r="J109" s="111">
        <f>J527</f>
        <v>0</v>
      </c>
      <c r="L109" s="108"/>
    </row>
    <row r="110" spans="2:12" s="9" customFormat="1" ht="19.899999999999999" customHeight="1">
      <c r="B110" s="108"/>
      <c r="D110" s="109" t="s">
        <v>124</v>
      </c>
      <c r="E110" s="110"/>
      <c r="F110" s="110"/>
      <c r="G110" s="110"/>
      <c r="H110" s="110"/>
      <c r="I110" s="110"/>
      <c r="J110" s="111">
        <f>J553</f>
        <v>0</v>
      </c>
      <c r="L110" s="108"/>
    </row>
    <row r="111" spans="2:12" s="9" customFormat="1" ht="19.899999999999999" customHeight="1">
      <c r="B111" s="108"/>
      <c r="D111" s="109" t="s">
        <v>125</v>
      </c>
      <c r="E111" s="110"/>
      <c r="F111" s="110"/>
      <c r="G111" s="110"/>
      <c r="H111" s="110"/>
      <c r="I111" s="110"/>
      <c r="J111" s="111">
        <f>J587</f>
        <v>0</v>
      </c>
      <c r="L111" s="108"/>
    </row>
    <row r="112" spans="2:12" s="9" customFormat="1" ht="19.899999999999999" customHeight="1">
      <c r="B112" s="108"/>
      <c r="D112" s="109" t="s">
        <v>126</v>
      </c>
      <c r="E112" s="110"/>
      <c r="F112" s="110"/>
      <c r="G112" s="110"/>
      <c r="H112" s="110"/>
      <c r="I112" s="110"/>
      <c r="J112" s="111">
        <f>J596</f>
        <v>0</v>
      </c>
      <c r="L112" s="108"/>
    </row>
    <row r="113" spans="2:12" s="9" customFormat="1" ht="19.899999999999999" customHeight="1">
      <c r="B113" s="108"/>
      <c r="D113" s="109" t="s">
        <v>127</v>
      </c>
      <c r="E113" s="110"/>
      <c r="F113" s="110"/>
      <c r="G113" s="110"/>
      <c r="H113" s="110"/>
      <c r="I113" s="110"/>
      <c r="J113" s="111">
        <f>J616</f>
        <v>0</v>
      </c>
      <c r="L113" s="108"/>
    </row>
    <row r="114" spans="2:12" s="9" customFormat="1" ht="19.899999999999999" customHeight="1">
      <c r="B114" s="108"/>
      <c r="D114" s="109" t="s">
        <v>128</v>
      </c>
      <c r="E114" s="110"/>
      <c r="F114" s="110"/>
      <c r="G114" s="110"/>
      <c r="H114" s="110"/>
      <c r="I114" s="110"/>
      <c r="J114" s="111">
        <f>J714</f>
        <v>0</v>
      </c>
      <c r="L114" s="108"/>
    </row>
    <row r="115" spans="2:12" s="9" customFormat="1" ht="19.899999999999999" customHeight="1">
      <c r="B115" s="108"/>
      <c r="D115" s="109" t="s">
        <v>129</v>
      </c>
      <c r="E115" s="110"/>
      <c r="F115" s="110"/>
      <c r="G115" s="110"/>
      <c r="H115" s="110"/>
      <c r="I115" s="110"/>
      <c r="J115" s="111">
        <f>J721</f>
        <v>0</v>
      </c>
      <c r="L115" s="108"/>
    </row>
    <row r="116" spans="2:12" s="9" customFormat="1" ht="19.899999999999999" customHeight="1">
      <c r="B116" s="108"/>
      <c r="D116" s="109" t="s">
        <v>130</v>
      </c>
      <c r="E116" s="110"/>
      <c r="F116" s="110"/>
      <c r="G116" s="110"/>
      <c r="H116" s="110"/>
      <c r="I116" s="110"/>
      <c r="J116" s="111">
        <f>J757</f>
        <v>0</v>
      </c>
      <c r="L116" s="108"/>
    </row>
    <row r="117" spans="2:12" s="9" customFormat="1" ht="19.899999999999999" customHeight="1">
      <c r="B117" s="108"/>
      <c r="D117" s="109" t="s">
        <v>131</v>
      </c>
      <c r="E117" s="110"/>
      <c r="F117" s="110"/>
      <c r="G117" s="110"/>
      <c r="H117" s="110"/>
      <c r="I117" s="110"/>
      <c r="J117" s="111">
        <f>J762</f>
        <v>0</v>
      </c>
      <c r="L117" s="108"/>
    </row>
    <row r="118" spans="2:12" s="9" customFormat="1" ht="19.899999999999999" customHeight="1">
      <c r="B118" s="108"/>
      <c r="D118" s="109" t="s">
        <v>132</v>
      </c>
      <c r="E118" s="110"/>
      <c r="F118" s="110"/>
      <c r="G118" s="110"/>
      <c r="H118" s="110"/>
      <c r="I118" s="110"/>
      <c r="J118" s="111">
        <f>J785</f>
        <v>0</v>
      </c>
      <c r="L118" s="108"/>
    </row>
    <row r="119" spans="2:12" s="9" customFormat="1" ht="19.899999999999999" customHeight="1">
      <c r="B119" s="108"/>
      <c r="D119" s="109" t="s">
        <v>133</v>
      </c>
      <c r="E119" s="110"/>
      <c r="F119" s="110"/>
      <c r="G119" s="110"/>
      <c r="H119" s="110"/>
      <c r="I119" s="110"/>
      <c r="J119" s="111">
        <f>J850</f>
        <v>0</v>
      </c>
      <c r="L119" s="108"/>
    </row>
    <row r="120" spans="2:12" s="9" customFormat="1" ht="19.899999999999999" customHeight="1">
      <c r="B120" s="108"/>
      <c r="D120" s="109" t="s">
        <v>134</v>
      </c>
      <c r="E120" s="110"/>
      <c r="F120" s="110"/>
      <c r="G120" s="110"/>
      <c r="H120" s="110"/>
      <c r="I120" s="110"/>
      <c r="J120" s="111">
        <f>J868</f>
        <v>0</v>
      </c>
      <c r="L120" s="108"/>
    </row>
    <row r="121" spans="2:12" s="1" customFormat="1" ht="21.75" customHeight="1">
      <c r="B121" s="32"/>
      <c r="L121" s="32"/>
    </row>
    <row r="122" spans="2:12" s="1" customFormat="1" ht="6.95" customHeight="1">
      <c r="B122" s="44"/>
      <c r="C122" s="45"/>
      <c r="D122" s="45"/>
      <c r="E122" s="45"/>
      <c r="F122" s="45"/>
      <c r="G122" s="45"/>
      <c r="H122" s="45"/>
      <c r="I122" s="45"/>
      <c r="J122" s="45"/>
      <c r="K122" s="45"/>
      <c r="L122" s="32"/>
    </row>
    <row r="126" spans="2:12" s="1" customFormat="1" ht="6.95" customHeight="1">
      <c r="B126" s="46"/>
      <c r="C126" s="47"/>
      <c r="D126" s="47"/>
      <c r="E126" s="47"/>
      <c r="F126" s="47"/>
      <c r="G126" s="47"/>
      <c r="H126" s="47"/>
      <c r="I126" s="47"/>
      <c r="J126" s="47"/>
      <c r="K126" s="47"/>
      <c r="L126" s="32"/>
    </row>
    <row r="127" spans="2:12" s="1" customFormat="1" ht="24.95" customHeight="1">
      <c r="B127" s="32"/>
      <c r="C127" s="21" t="s">
        <v>135</v>
      </c>
      <c r="L127" s="32"/>
    </row>
    <row r="128" spans="2:12" s="1" customFormat="1" ht="6.95" customHeight="1">
      <c r="B128" s="32"/>
      <c r="L128" s="32"/>
    </row>
    <row r="129" spans="2:65" s="1" customFormat="1" ht="12" customHeight="1">
      <c r="B129" s="32"/>
      <c r="C129" s="27" t="s">
        <v>16</v>
      </c>
      <c r="L129" s="32"/>
    </row>
    <row r="130" spans="2:65" s="1" customFormat="1" ht="26.25" customHeight="1">
      <c r="B130" s="32"/>
      <c r="E130" s="228" t="str">
        <f>E7</f>
        <v>Modernizace stravovacího provozu při MŠ speciální, ZŠ speciální a praktické škole ELPIS Brno, p.o.</v>
      </c>
      <c r="F130" s="229"/>
      <c r="G130" s="229"/>
      <c r="H130" s="229"/>
      <c r="L130" s="32"/>
    </row>
    <row r="131" spans="2:65" s="1" customFormat="1" ht="12" customHeight="1">
      <c r="B131" s="32"/>
      <c r="C131" s="27" t="s">
        <v>104</v>
      </c>
      <c r="L131" s="32"/>
    </row>
    <row r="132" spans="2:65" s="1" customFormat="1" ht="16.5" customHeight="1">
      <c r="B132" s="32"/>
      <c r="E132" s="208" t="str">
        <f>E9</f>
        <v>01 - Stavební část</v>
      </c>
      <c r="F132" s="227"/>
      <c r="G132" s="227"/>
      <c r="H132" s="227"/>
      <c r="L132" s="32"/>
    </row>
    <row r="133" spans="2:65" s="1" customFormat="1" ht="6.95" customHeight="1">
      <c r="B133" s="32"/>
      <c r="L133" s="32"/>
    </row>
    <row r="134" spans="2:65" s="1" customFormat="1" ht="12" customHeight="1">
      <c r="B134" s="32"/>
      <c r="C134" s="27" t="s">
        <v>20</v>
      </c>
      <c r="F134" s="25" t="str">
        <f>F12</f>
        <v>Koperníkova 803/2, 615  Brno</v>
      </c>
      <c r="I134" s="27" t="s">
        <v>22</v>
      </c>
      <c r="J134" s="52" t="str">
        <f>IF(J12="","",J12)</f>
        <v>23. 5. 2023</v>
      </c>
      <c r="L134" s="32"/>
    </row>
    <row r="135" spans="2:65" s="1" customFormat="1" ht="6.95" customHeight="1">
      <c r="B135" s="32"/>
      <c r="L135" s="32"/>
    </row>
    <row r="136" spans="2:65" s="1" customFormat="1" ht="15.2" customHeight="1">
      <c r="B136" s="32"/>
      <c r="C136" s="27" t="s">
        <v>24</v>
      </c>
      <c r="F136" s="25" t="str">
        <f>E15</f>
        <v xml:space="preserve"> </v>
      </c>
      <c r="I136" s="27" t="s">
        <v>30</v>
      </c>
      <c r="J136" s="30" t="str">
        <f>E21</f>
        <v>P.P.Architects s.r.o.</v>
      </c>
      <c r="L136" s="32"/>
    </row>
    <row r="137" spans="2:65" s="1" customFormat="1" ht="25.7" customHeight="1">
      <c r="B137" s="32"/>
      <c r="C137" s="27" t="s">
        <v>28</v>
      </c>
      <c r="F137" s="25" t="str">
        <f>IF(E18="","",E18)</f>
        <v>Vyplň údaj</v>
      </c>
      <c r="I137" s="27" t="s">
        <v>33</v>
      </c>
      <c r="J137" s="30" t="str">
        <f>E24</f>
        <v>CKN Invest, spol. s r.o.</v>
      </c>
      <c r="L137" s="32"/>
    </row>
    <row r="138" spans="2:65" s="1" customFormat="1" ht="10.35" customHeight="1">
      <c r="B138" s="32"/>
      <c r="L138" s="32"/>
    </row>
    <row r="139" spans="2:65" s="10" customFormat="1" ht="29.25" customHeight="1">
      <c r="B139" s="112"/>
      <c r="C139" s="113" t="s">
        <v>136</v>
      </c>
      <c r="D139" s="114" t="s">
        <v>62</v>
      </c>
      <c r="E139" s="114" t="s">
        <v>58</v>
      </c>
      <c r="F139" s="114" t="s">
        <v>59</v>
      </c>
      <c r="G139" s="114" t="s">
        <v>137</v>
      </c>
      <c r="H139" s="114" t="s">
        <v>138</v>
      </c>
      <c r="I139" s="114" t="s">
        <v>139</v>
      </c>
      <c r="J139" s="114" t="s">
        <v>108</v>
      </c>
      <c r="K139" s="115" t="s">
        <v>140</v>
      </c>
      <c r="L139" s="112"/>
      <c r="M139" s="59" t="s">
        <v>1</v>
      </c>
      <c r="N139" s="60" t="s">
        <v>41</v>
      </c>
      <c r="O139" s="60" t="s">
        <v>141</v>
      </c>
      <c r="P139" s="60" t="s">
        <v>142</v>
      </c>
      <c r="Q139" s="60" t="s">
        <v>143</v>
      </c>
      <c r="R139" s="60" t="s">
        <v>144</v>
      </c>
      <c r="S139" s="60" t="s">
        <v>145</v>
      </c>
      <c r="T139" s="61" t="s">
        <v>146</v>
      </c>
    </row>
    <row r="140" spans="2:65" s="1" customFormat="1" ht="22.9" customHeight="1">
      <c r="B140" s="32"/>
      <c r="C140" s="64" t="s">
        <v>147</v>
      </c>
      <c r="J140" s="116">
        <f>BK140</f>
        <v>0</v>
      </c>
      <c r="L140" s="32"/>
      <c r="M140" s="62"/>
      <c r="N140" s="53"/>
      <c r="O140" s="53"/>
      <c r="P140" s="117">
        <f>P141+P526</f>
        <v>0</v>
      </c>
      <c r="Q140" s="53"/>
      <c r="R140" s="117">
        <f>R141+R526</f>
        <v>19.928465779999996</v>
      </c>
      <c r="S140" s="53"/>
      <c r="T140" s="118">
        <f>T141+T526</f>
        <v>27.129506450000004</v>
      </c>
      <c r="AT140" s="17" t="s">
        <v>76</v>
      </c>
      <c r="AU140" s="17" t="s">
        <v>110</v>
      </c>
      <c r="BK140" s="119">
        <f>BK141+BK526</f>
        <v>0</v>
      </c>
    </row>
    <row r="141" spans="2:65" s="11" customFormat="1" ht="25.9" customHeight="1">
      <c r="B141" s="120"/>
      <c r="D141" s="121" t="s">
        <v>76</v>
      </c>
      <c r="E141" s="122" t="s">
        <v>148</v>
      </c>
      <c r="F141" s="122" t="s">
        <v>149</v>
      </c>
      <c r="I141" s="123"/>
      <c r="J141" s="124">
        <f>BK141</f>
        <v>0</v>
      </c>
      <c r="L141" s="120"/>
      <c r="M141" s="125"/>
      <c r="P141" s="126">
        <f>P142+P164+P176+P326+P506+P516+P524</f>
        <v>0</v>
      </c>
      <c r="R141" s="126">
        <f>R142+R164+R176+R326+R506+R516+R524</f>
        <v>12.527220749999998</v>
      </c>
      <c r="T141" s="127">
        <f>T142+T164+T176+T326+T506+T516+T524</f>
        <v>26.224917000000005</v>
      </c>
      <c r="AR141" s="121" t="s">
        <v>85</v>
      </c>
      <c r="AT141" s="128" t="s">
        <v>76</v>
      </c>
      <c r="AU141" s="128" t="s">
        <v>77</v>
      </c>
      <c r="AY141" s="121" t="s">
        <v>150</v>
      </c>
      <c r="BK141" s="129">
        <f>BK142+BK164+BK176+BK326+BK506+BK516+BK524</f>
        <v>0</v>
      </c>
    </row>
    <row r="142" spans="2:65" s="11" customFormat="1" ht="22.9" customHeight="1">
      <c r="B142" s="120"/>
      <c r="D142" s="121" t="s">
        <v>76</v>
      </c>
      <c r="E142" s="130" t="s">
        <v>151</v>
      </c>
      <c r="F142" s="130" t="s">
        <v>152</v>
      </c>
      <c r="I142" s="123"/>
      <c r="J142" s="131">
        <f>BK142</f>
        <v>0</v>
      </c>
      <c r="L142" s="120"/>
      <c r="M142" s="125"/>
      <c r="P142" s="126">
        <f>SUM(P143:P163)</f>
        <v>0</v>
      </c>
      <c r="R142" s="126">
        <f>SUM(R143:R163)</f>
        <v>1.53778912</v>
      </c>
      <c r="T142" s="127">
        <f>SUM(T143:T163)</f>
        <v>0</v>
      </c>
      <c r="AR142" s="121" t="s">
        <v>85</v>
      </c>
      <c r="AT142" s="128" t="s">
        <v>76</v>
      </c>
      <c r="AU142" s="128" t="s">
        <v>85</v>
      </c>
      <c r="AY142" s="121" t="s">
        <v>150</v>
      </c>
      <c r="BK142" s="129">
        <f>SUM(BK143:BK163)</f>
        <v>0</v>
      </c>
    </row>
    <row r="143" spans="2:65" s="1" customFormat="1" ht="33" customHeight="1">
      <c r="B143" s="32"/>
      <c r="C143" s="132" t="s">
        <v>85</v>
      </c>
      <c r="D143" s="132" t="s">
        <v>153</v>
      </c>
      <c r="E143" s="133" t="s">
        <v>154</v>
      </c>
      <c r="F143" s="134" t="s">
        <v>155</v>
      </c>
      <c r="G143" s="135" t="s">
        <v>156</v>
      </c>
      <c r="H143" s="136">
        <v>2.02</v>
      </c>
      <c r="I143" s="137"/>
      <c r="J143" s="138">
        <f>ROUND(I143*H143,2)</f>
        <v>0</v>
      </c>
      <c r="K143" s="134" t="s">
        <v>157</v>
      </c>
      <c r="L143" s="32"/>
      <c r="M143" s="139" t="s">
        <v>1</v>
      </c>
      <c r="N143" s="140" t="s">
        <v>42</v>
      </c>
      <c r="P143" s="141">
        <f>O143*H143</f>
        <v>0</v>
      </c>
      <c r="Q143" s="141">
        <v>0.1774</v>
      </c>
      <c r="R143" s="141">
        <f>Q143*H143</f>
        <v>0.358348</v>
      </c>
      <c r="S143" s="141">
        <v>0</v>
      </c>
      <c r="T143" s="142">
        <f>S143*H143</f>
        <v>0</v>
      </c>
      <c r="AR143" s="143" t="s">
        <v>158</v>
      </c>
      <c r="AT143" s="143" t="s">
        <v>153</v>
      </c>
      <c r="AU143" s="143" t="s">
        <v>87</v>
      </c>
      <c r="AY143" s="17" t="s">
        <v>150</v>
      </c>
      <c r="BE143" s="144">
        <f>IF(N143="základní",J143,0)</f>
        <v>0</v>
      </c>
      <c r="BF143" s="144">
        <f>IF(N143="snížená",J143,0)</f>
        <v>0</v>
      </c>
      <c r="BG143" s="144">
        <f>IF(N143="zákl. přenesená",J143,0)</f>
        <v>0</v>
      </c>
      <c r="BH143" s="144">
        <f>IF(N143="sníž. přenesená",J143,0)</f>
        <v>0</v>
      </c>
      <c r="BI143" s="144">
        <f>IF(N143="nulová",J143,0)</f>
        <v>0</v>
      </c>
      <c r="BJ143" s="17" t="s">
        <v>85</v>
      </c>
      <c r="BK143" s="144">
        <f>ROUND(I143*H143,2)</f>
        <v>0</v>
      </c>
      <c r="BL143" s="17" t="s">
        <v>158</v>
      </c>
      <c r="BM143" s="143" t="s">
        <v>159</v>
      </c>
    </row>
    <row r="144" spans="2:65" s="12" customFormat="1">
      <c r="B144" s="145"/>
      <c r="D144" s="146" t="s">
        <v>160</v>
      </c>
      <c r="E144" s="147" t="s">
        <v>1</v>
      </c>
      <c r="F144" s="148" t="s">
        <v>161</v>
      </c>
      <c r="H144" s="147" t="s">
        <v>1</v>
      </c>
      <c r="I144" s="149"/>
      <c r="L144" s="145"/>
      <c r="M144" s="150"/>
      <c r="T144" s="151"/>
      <c r="AT144" s="147" t="s">
        <v>160</v>
      </c>
      <c r="AU144" s="147" t="s">
        <v>87</v>
      </c>
      <c r="AV144" s="12" t="s">
        <v>85</v>
      </c>
      <c r="AW144" s="12" t="s">
        <v>32</v>
      </c>
      <c r="AX144" s="12" t="s">
        <v>77</v>
      </c>
      <c r="AY144" s="147" t="s">
        <v>150</v>
      </c>
    </row>
    <row r="145" spans="2:65" s="13" customFormat="1">
      <c r="B145" s="152"/>
      <c r="D145" s="146" t="s">
        <v>160</v>
      </c>
      <c r="E145" s="153" t="s">
        <v>1</v>
      </c>
      <c r="F145" s="154" t="s">
        <v>162</v>
      </c>
      <c r="H145" s="155">
        <v>2.02</v>
      </c>
      <c r="I145" s="156"/>
      <c r="L145" s="152"/>
      <c r="M145" s="157"/>
      <c r="T145" s="158"/>
      <c r="AT145" s="153" t="s">
        <v>160</v>
      </c>
      <c r="AU145" s="153" t="s">
        <v>87</v>
      </c>
      <c r="AV145" s="13" t="s">
        <v>87</v>
      </c>
      <c r="AW145" s="13" t="s">
        <v>32</v>
      </c>
      <c r="AX145" s="13" t="s">
        <v>85</v>
      </c>
      <c r="AY145" s="153" t="s">
        <v>150</v>
      </c>
    </row>
    <row r="146" spans="2:65" s="1" customFormat="1" ht="33" customHeight="1">
      <c r="B146" s="32"/>
      <c r="C146" s="132" t="s">
        <v>87</v>
      </c>
      <c r="D146" s="132" t="s">
        <v>153</v>
      </c>
      <c r="E146" s="133" t="s">
        <v>163</v>
      </c>
      <c r="F146" s="134" t="s">
        <v>164</v>
      </c>
      <c r="G146" s="135" t="s">
        <v>165</v>
      </c>
      <c r="H146" s="136">
        <v>9</v>
      </c>
      <c r="I146" s="137"/>
      <c r="J146" s="138">
        <f>ROUND(I146*H146,2)</f>
        <v>0</v>
      </c>
      <c r="K146" s="134" t="s">
        <v>157</v>
      </c>
      <c r="L146" s="32"/>
      <c r="M146" s="139" t="s">
        <v>1</v>
      </c>
      <c r="N146" s="140" t="s">
        <v>42</v>
      </c>
      <c r="P146" s="141">
        <f>O146*H146</f>
        <v>0</v>
      </c>
      <c r="Q146" s="141">
        <v>2.6280000000000001E-2</v>
      </c>
      <c r="R146" s="141">
        <f>Q146*H146</f>
        <v>0.23652000000000001</v>
      </c>
      <c r="S146" s="141">
        <v>0</v>
      </c>
      <c r="T146" s="142">
        <f>S146*H146</f>
        <v>0</v>
      </c>
      <c r="AR146" s="143" t="s">
        <v>158</v>
      </c>
      <c r="AT146" s="143" t="s">
        <v>153</v>
      </c>
      <c r="AU146" s="143" t="s">
        <v>87</v>
      </c>
      <c r="AY146" s="17" t="s">
        <v>150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7" t="s">
        <v>85</v>
      </c>
      <c r="BK146" s="144">
        <f>ROUND(I146*H146,2)</f>
        <v>0</v>
      </c>
      <c r="BL146" s="17" t="s">
        <v>158</v>
      </c>
      <c r="BM146" s="143" t="s">
        <v>166</v>
      </c>
    </row>
    <row r="147" spans="2:65" s="1" customFormat="1" ht="33" customHeight="1">
      <c r="B147" s="32"/>
      <c r="C147" s="132" t="s">
        <v>151</v>
      </c>
      <c r="D147" s="132" t="s">
        <v>153</v>
      </c>
      <c r="E147" s="133" t="s">
        <v>167</v>
      </c>
      <c r="F147" s="134" t="s">
        <v>168</v>
      </c>
      <c r="G147" s="135" t="s">
        <v>165</v>
      </c>
      <c r="H147" s="136">
        <v>1</v>
      </c>
      <c r="I147" s="137"/>
      <c r="J147" s="138">
        <f>ROUND(I147*H147,2)</f>
        <v>0</v>
      </c>
      <c r="K147" s="134" t="s">
        <v>157</v>
      </c>
      <c r="L147" s="32"/>
      <c r="M147" s="139" t="s">
        <v>1</v>
      </c>
      <c r="N147" s="140" t="s">
        <v>42</v>
      </c>
      <c r="P147" s="141">
        <f>O147*H147</f>
        <v>0</v>
      </c>
      <c r="Q147" s="141">
        <v>3.3279999999999997E-2</v>
      </c>
      <c r="R147" s="141">
        <f>Q147*H147</f>
        <v>3.3279999999999997E-2</v>
      </c>
      <c r="S147" s="141">
        <v>0</v>
      </c>
      <c r="T147" s="142">
        <f>S147*H147</f>
        <v>0</v>
      </c>
      <c r="AR147" s="143" t="s">
        <v>158</v>
      </c>
      <c r="AT147" s="143" t="s">
        <v>153</v>
      </c>
      <c r="AU147" s="143" t="s">
        <v>87</v>
      </c>
      <c r="AY147" s="17" t="s">
        <v>150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7" t="s">
        <v>85</v>
      </c>
      <c r="BK147" s="144">
        <f>ROUND(I147*H147,2)</f>
        <v>0</v>
      </c>
      <c r="BL147" s="17" t="s">
        <v>158</v>
      </c>
      <c r="BM147" s="143" t="s">
        <v>169</v>
      </c>
    </row>
    <row r="148" spans="2:65" s="1" customFormat="1" ht="24.2" customHeight="1">
      <c r="B148" s="32"/>
      <c r="C148" s="132" t="s">
        <v>158</v>
      </c>
      <c r="D148" s="132" t="s">
        <v>153</v>
      </c>
      <c r="E148" s="133" t="s">
        <v>170</v>
      </c>
      <c r="F148" s="134" t="s">
        <v>171</v>
      </c>
      <c r="G148" s="135" t="s">
        <v>165</v>
      </c>
      <c r="H148" s="136">
        <v>1</v>
      </c>
      <c r="I148" s="137"/>
      <c r="J148" s="138">
        <f>ROUND(I148*H148,2)</f>
        <v>0</v>
      </c>
      <c r="K148" s="134" t="s">
        <v>157</v>
      </c>
      <c r="L148" s="32"/>
      <c r="M148" s="139" t="s">
        <v>1</v>
      </c>
      <c r="N148" s="140" t="s">
        <v>42</v>
      </c>
      <c r="P148" s="141">
        <f>O148*H148</f>
        <v>0</v>
      </c>
      <c r="Q148" s="141">
        <v>0.10138999999999999</v>
      </c>
      <c r="R148" s="141">
        <f>Q148*H148</f>
        <v>0.10138999999999999</v>
      </c>
      <c r="S148" s="141">
        <v>0</v>
      </c>
      <c r="T148" s="142">
        <f>S148*H148</f>
        <v>0</v>
      </c>
      <c r="AR148" s="143" t="s">
        <v>158</v>
      </c>
      <c r="AT148" s="143" t="s">
        <v>153</v>
      </c>
      <c r="AU148" s="143" t="s">
        <v>87</v>
      </c>
      <c r="AY148" s="17" t="s">
        <v>150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7" t="s">
        <v>85</v>
      </c>
      <c r="BK148" s="144">
        <f>ROUND(I148*H148,2)</f>
        <v>0</v>
      </c>
      <c r="BL148" s="17" t="s">
        <v>158</v>
      </c>
      <c r="BM148" s="143" t="s">
        <v>172</v>
      </c>
    </row>
    <row r="149" spans="2:65" s="1" customFormat="1" ht="24.2" customHeight="1">
      <c r="B149" s="32"/>
      <c r="C149" s="132" t="s">
        <v>173</v>
      </c>
      <c r="D149" s="132" t="s">
        <v>153</v>
      </c>
      <c r="E149" s="133" t="s">
        <v>174</v>
      </c>
      <c r="F149" s="134" t="s">
        <v>175</v>
      </c>
      <c r="G149" s="135" t="s">
        <v>165</v>
      </c>
      <c r="H149" s="136">
        <v>1</v>
      </c>
      <c r="I149" s="137"/>
      <c r="J149" s="138">
        <f>ROUND(I149*H149,2)</f>
        <v>0</v>
      </c>
      <c r="K149" s="134" t="s">
        <v>157</v>
      </c>
      <c r="L149" s="32"/>
      <c r="M149" s="139" t="s">
        <v>1</v>
      </c>
      <c r="N149" s="140" t="s">
        <v>42</v>
      </c>
      <c r="P149" s="141">
        <f>O149*H149</f>
        <v>0</v>
      </c>
      <c r="Q149" s="141">
        <v>0.15648999999999999</v>
      </c>
      <c r="R149" s="141">
        <f>Q149*H149</f>
        <v>0.15648999999999999</v>
      </c>
      <c r="S149" s="141">
        <v>0</v>
      </c>
      <c r="T149" s="142">
        <f>S149*H149</f>
        <v>0</v>
      </c>
      <c r="AR149" s="143" t="s">
        <v>158</v>
      </c>
      <c r="AT149" s="143" t="s">
        <v>153</v>
      </c>
      <c r="AU149" s="143" t="s">
        <v>87</v>
      </c>
      <c r="AY149" s="17" t="s">
        <v>150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7" t="s">
        <v>85</v>
      </c>
      <c r="BK149" s="144">
        <f>ROUND(I149*H149,2)</f>
        <v>0</v>
      </c>
      <c r="BL149" s="17" t="s">
        <v>158</v>
      </c>
      <c r="BM149" s="143" t="s">
        <v>176</v>
      </c>
    </row>
    <row r="150" spans="2:65" s="1" customFormat="1" ht="24.2" customHeight="1">
      <c r="B150" s="32"/>
      <c r="C150" s="132" t="s">
        <v>177</v>
      </c>
      <c r="D150" s="132" t="s">
        <v>153</v>
      </c>
      <c r="E150" s="133" t="s">
        <v>178</v>
      </c>
      <c r="F150" s="134" t="s">
        <v>179</v>
      </c>
      <c r="G150" s="135" t="s">
        <v>156</v>
      </c>
      <c r="H150" s="136">
        <v>3.64</v>
      </c>
      <c r="I150" s="137"/>
      <c r="J150" s="138">
        <f>ROUND(I150*H150,2)</f>
        <v>0</v>
      </c>
      <c r="K150" s="134" t="s">
        <v>157</v>
      </c>
      <c r="L150" s="32"/>
      <c r="M150" s="139" t="s">
        <v>1</v>
      </c>
      <c r="N150" s="140" t="s">
        <v>42</v>
      </c>
      <c r="P150" s="141">
        <f>O150*H150</f>
        <v>0</v>
      </c>
      <c r="Q150" s="141">
        <v>6.1719999999999997E-2</v>
      </c>
      <c r="R150" s="141">
        <f>Q150*H150</f>
        <v>0.22466079999999999</v>
      </c>
      <c r="S150" s="141">
        <v>0</v>
      </c>
      <c r="T150" s="142">
        <f>S150*H150</f>
        <v>0</v>
      </c>
      <c r="AR150" s="143" t="s">
        <v>158</v>
      </c>
      <c r="AT150" s="143" t="s">
        <v>153</v>
      </c>
      <c r="AU150" s="143" t="s">
        <v>87</v>
      </c>
      <c r="AY150" s="17" t="s">
        <v>150</v>
      </c>
      <c r="BE150" s="144">
        <f>IF(N150="základní",J150,0)</f>
        <v>0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7" t="s">
        <v>85</v>
      </c>
      <c r="BK150" s="144">
        <f>ROUND(I150*H150,2)</f>
        <v>0</v>
      </c>
      <c r="BL150" s="17" t="s">
        <v>158</v>
      </c>
      <c r="BM150" s="143" t="s">
        <v>180</v>
      </c>
    </row>
    <row r="151" spans="2:65" s="12" customFormat="1">
      <c r="B151" s="145"/>
      <c r="D151" s="146" t="s">
        <v>160</v>
      </c>
      <c r="E151" s="147" t="s">
        <v>1</v>
      </c>
      <c r="F151" s="148" t="s">
        <v>181</v>
      </c>
      <c r="H151" s="147" t="s">
        <v>1</v>
      </c>
      <c r="I151" s="149"/>
      <c r="L151" s="145"/>
      <c r="M151" s="150"/>
      <c r="T151" s="151"/>
      <c r="AT151" s="147" t="s">
        <v>160</v>
      </c>
      <c r="AU151" s="147" t="s">
        <v>87</v>
      </c>
      <c r="AV151" s="12" t="s">
        <v>85</v>
      </c>
      <c r="AW151" s="12" t="s">
        <v>32</v>
      </c>
      <c r="AX151" s="12" t="s">
        <v>77</v>
      </c>
      <c r="AY151" s="147" t="s">
        <v>150</v>
      </c>
    </row>
    <row r="152" spans="2:65" s="13" customFormat="1">
      <c r="B152" s="152"/>
      <c r="D152" s="146" t="s">
        <v>160</v>
      </c>
      <c r="E152" s="153" t="s">
        <v>1</v>
      </c>
      <c r="F152" s="154" t="s">
        <v>182</v>
      </c>
      <c r="H152" s="155">
        <v>1.85</v>
      </c>
      <c r="I152" s="156"/>
      <c r="L152" s="152"/>
      <c r="M152" s="157"/>
      <c r="T152" s="158"/>
      <c r="AT152" s="153" t="s">
        <v>160</v>
      </c>
      <c r="AU152" s="153" t="s">
        <v>87</v>
      </c>
      <c r="AV152" s="13" t="s">
        <v>87</v>
      </c>
      <c r="AW152" s="13" t="s">
        <v>32</v>
      </c>
      <c r="AX152" s="13" t="s">
        <v>77</v>
      </c>
      <c r="AY152" s="153" t="s">
        <v>150</v>
      </c>
    </row>
    <row r="153" spans="2:65" s="12" customFormat="1">
      <c r="B153" s="145"/>
      <c r="D153" s="146" t="s">
        <v>160</v>
      </c>
      <c r="E153" s="147" t="s">
        <v>1</v>
      </c>
      <c r="F153" s="148" t="s">
        <v>183</v>
      </c>
      <c r="H153" s="147" t="s">
        <v>1</v>
      </c>
      <c r="I153" s="149"/>
      <c r="L153" s="145"/>
      <c r="M153" s="150"/>
      <c r="T153" s="151"/>
      <c r="AT153" s="147" t="s">
        <v>160</v>
      </c>
      <c r="AU153" s="147" t="s">
        <v>87</v>
      </c>
      <c r="AV153" s="12" t="s">
        <v>85</v>
      </c>
      <c r="AW153" s="12" t="s">
        <v>32</v>
      </c>
      <c r="AX153" s="12" t="s">
        <v>77</v>
      </c>
      <c r="AY153" s="147" t="s">
        <v>150</v>
      </c>
    </row>
    <row r="154" spans="2:65" s="13" customFormat="1">
      <c r="B154" s="152"/>
      <c r="D154" s="146" t="s">
        <v>160</v>
      </c>
      <c r="E154" s="153" t="s">
        <v>1</v>
      </c>
      <c r="F154" s="154" t="s">
        <v>184</v>
      </c>
      <c r="H154" s="155">
        <v>1.34</v>
      </c>
      <c r="I154" s="156"/>
      <c r="L154" s="152"/>
      <c r="M154" s="157"/>
      <c r="T154" s="158"/>
      <c r="AT154" s="153" t="s">
        <v>160</v>
      </c>
      <c r="AU154" s="153" t="s">
        <v>87</v>
      </c>
      <c r="AV154" s="13" t="s">
        <v>87</v>
      </c>
      <c r="AW154" s="13" t="s">
        <v>32</v>
      </c>
      <c r="AX154" s="13" t="s">
        <v>77</v>
      </c>
      <c r="AY154" s="153" t="s">
        <v>150</v>
      </c>
    </row>
    <row r="155" spans="2:65" s="12" customFormat="1">
      <c r="B155" s="145"/>
      <c r="D155" s="146" t="s">
        <v>160</v>
      </c>
      <c r="E155" s="147" t="s">
        <v>1</v>
      </c>
      <c r="F155" s="148" t="s">
        <v>185</v>
      </c>
      <c r="H155" s="147" t="s">
        <v>1</v>
      </c>
      <c r="I155" s="149"/>
      <c r="L155" s="145"/>
      <c r="M155" s="150"/>
      <c r="T155" s="151"/>
      <c r="AT155" s="147" t="s">
        <v>160</v>
      </c>
      <c r="AU155" s="147" t="s">
        <v>87</v>
      </c>
      <c r="AV155" s="12" t="s">
        <v>85</v>
      </c>
      <c r="AW155" s="12" t="s">
        <v>32</v>
      </c>
      <c r="AX155" s="12" t="s">
        <v>77</v>
      </c>
      <c r="AY155" s="147" t="s">
        <v>150</v>
      </c>
    </row>
    <row r="156" spans="2:65" s="13" customFormat="1">
      <c r="B156" s="152"/>
      <c r="D156" s="146" t="s">
        <v>160</v>
      </c>
      <c r="E156" s="153" t="s">
        <v>1</v>
      </c>
      <c r="F156" s="154" t="s">
        <v>186</v>
      </c>
      <c r="H156" s="155">
        <v>0.45</v>
      </c>
      <c r="I156" s="156"/>
      <c r="L156" s="152"/>
      <c r="M156" s="157"/>
      <c r="T156" s="158"/>
      <c r="AT156" s="153" t="s">
        <v>160</v>
      </c>
      <c r="AU156" s="153" t="s">
        <v>87</v>
      </c>
      <c r="AV156" s="13" t="s">
        <v>87</v>
      </c>
      <c r="AW156" s="13" t="s">
        <v>32</v>
      </c>
      <c r="AX156" s="13" t="s">
        <v>77</v>
      </c>
      <c r="AY156" s="153" t="s">
        <v>150</v>
      </c>
    </row>
    <row r="157" spans="2:65" s="14" customFormat="1">
      <c r="B157" s="159"/>
      <c r="D157" s="146" t="s">
        <v>160</v>
      </c>
      <c r="E157" s="160" t="s">
        <v>1</v>
      </c>
      <c r="F157" s="161" t="s">
        <v>187</v>
      </c>
      <c r="H157" s="162">
        <v>3.6400000000000006</v>
      </c>
      <c r="I157" s="163"/>
      <c r="L157" s="159"/>
      <c r="M157" s="164"/>
      <c r="T157" s="165"/>
      <c r="AT157" s="160" t="s">
        <v>160</v>
      </c>
      <c r="AU157" s="160" t="s">
        <v>87</v>
      </c>
      <c r="AV157" s="14" t="s">
        <v>158</v>
      </c>
      <c r="AW157" s="14" t="s">
        <v>32</v>
      </c>
      <c r="AX157" s="14" t="s">
        <v>85</v>
      </c>
      <c r="AY157" s="160" t="s">
        <v>150</v>
      </c>
    </row>
    <row r="158" spans="2:65" s="1" customFormat="1" ht="24.2" customHeight="1">
      <c r="B158" s="32"/>
      <c r="C158" s="132" t="s">
        <v>188</v>
      </c>
      <c r="D158" s="132" t="s">
        <v>153</v>
      </c>
      <c r="E158" s="133" t="s">
        <v>189</v>
      </c>
      <c r="F158" s="134" t="s">
        <v>190</v>
      </c>
      <c r="G158" s="135" t="s">
        <v>156</v>
      </c>
      <c r="H158" s="136">
        <v>5.3920000000000003</v>
      </c>
      <c r="I158" s="137"/>
      <c r="J158" s="138">
        <f>ROUND(I158*H158,2)</f>
        <v>0</v>
      </c>
      <c r="K158" s="134" t="s">
        <v>157</v>
      </c>
      <c r="L158" s="32"/>
      <c r="M158" s="139" t="s">
        <v>1</v>
      </c>
      <c r="N158" s="140" t="s">
        <v>42</v>
      </c>
      <c r="P158" s="141">
        <f>O158*H158</f>
        <v>0</v>
      </c>
      <c r="Q158" s="141">
        <v>7.9210000000000003E-2</v>
      </c>
      <c r="R158" s="141">
        <f>Q158*H158</f>
        <v>0.42710032000000003</v>
      </c>
      <c r="S158" s="141">
        <v>0</v>
      </c>
      <c r="T158" s="142">
        <f>S158*H158</f>
        <v>0</v>
      </c>
      <c r="AR158" s="143" t="s">
        <v>158</v>
      </c>
      <c r="AT158" s="143" t="s">
        <v>153</v>
      </c>
      <c r="AU158" s="143" t="s">
        <v>87</v>
      </c>
      <c r="AY158" s="17" t="s">
        <v>150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7" t="s">
        <v>85</v>
      </c>
      <c r="BK158" s="144">
        <f>ROUND(I158*H158,2)</f>
        <v>0</v>
      </c>
      <c r="BL158" s="17" t="s">
        <v>158</v>
      </c>
      <c r="BM158" s="143" t="s">
        <v>191</v>
      </c>
    </row>
    <row r="159" spans="2:65" s="12" customFormat="1">
      <c r="B159" s="145"/>
      <c r="D159" s="146" t="s">
        <v>160</v>
      </c>
      <c r="E159" s="147" t="s">
        <v>1</v>
      </c>
      <c r="F159" s="148" t="s">
        <v>183</v>
      </c>
      <c r="H159" s="147" t="s">
        <v>1</v>
      </c>
      <c r="I159" s="149"/>
      <c r="L159" s="145"/>
      <c r="M159" s="150"/>
      <c r="T159" s="151"/>
      <c r="AT159" s="147" t="s">
        <v>160</v>
      </c>
      <c r="AU159" s="147" t="s">
        <v>87</v>
      </c>
      <c r="AV159" s="12" t="s">
        <v>85</v>
      </c>
      <c r="AW159" s="12" t="s">
        <v>32</v>
      </c>
      <c r="AX159" s="12" t="s">
        <v>77</v>
      </c>
      <c r="AY159" s="147" t="s">
        <v>150</v>
      </c>
    </row>
    <row r="160" spans="2:65" s="13" customFormat="1">
      <c r="B160" s="152"/>
      <c r="D160" s="146" t="s">
        <v>160</v>
      </c>
      <c r="E160" s="153" t="s">
        <v>1</v>
      </c>
      <c r="F160" s="154" t="s">
        <v>192</v>
      </c>
      <c r="H160" s="155">
        <v>2.1800000000000002</v>
      </c>
      <c r="I160" s="156"/>
      <c r="L160" s="152"/>
      <c r="M160" s="157"/>
      <c r="T160" s="158"/>
      <c r="AT160" s="153" t="s">
        <v>160</v>
      </c>
      <c r="AU160" s="153" t="s">
        <v>87</v>
      </c>
      <c r="AV160" s="13" t="s">
        <v>87</v>
      </c>
      <c r="AW160" s="13" t="s">
        <v>32</v>
      </c>
      <c r="AX160" s="13" t="s">
        <v>77</v>
      </c>
      <c r="AY160" s="153" t="s">
        <v>150</v>
      </c>
    </row>
    <row r="161" spans="2:65" s="12" customFormat="1">
      <c r="B161" s="145"/>
      <c r="D161" s="146" t="s">
        <v>160</v>
      </c>
      <c r="E161" s="147" t="s">
        <v>1</v>
      </c>
      <c r="F161" s="148" t="s">
        <v>193</v>
      </c>
      <c r="H161" s="147" t="s">
        <v>1</v>
      </c>
      <c r="I161" s="149"/>
      <c r="L161" s="145"/>
      <c r="M161" s="150"/>
      <c r="T161" s="151"/>
      <c r="AT161" s="147" t="s">
        <v>160</v>
      </c>
      <c r="AU161" s="147" t="s">
        <v>87</v>
      </c>
      <c r="AV161" s="12" t="s">
        <v>85</v>
      </c>
      <c r="AW161" s="12" t="s">
        <v>32</v>
      </c>
      <c r="AX161" s="12" t="s">
        <v>77</v>
      </c>
      <c r="AY161" s="147" t="s">
        <v>150</v>
      </c>
    </row>
    <row r="162" spans="2:65" s="13" customFormat="1">
      <c r="B162" s="152"/>
      <c r="D162" s="146" t="s">
        <v>160</v>
      </c>
      <c r="E162" s="153" t="s">
        <v>1</v>
      </c>
      <c r="F162" s="154" t="s">
        <v>194</v>
      </c>
      <c r="H162" s="155">
        <v>3.2120000000000002</v>
      </c>
      <c r="I162" s="156"/>
      <c r="L162" s="152"/>
      <c r="M162" s="157"/>
      <c r="T162" s="158"/>
      <c r="AT162" s="153" t="s">
        <v>160</v>
      </c>
      <c r="AU162" s="153" t="s">
        <v>87</v>
      </c>
      <c r="AV162" s="13" t="s">
        <v>87</v>
      </c>
      <c r="AW162" s="13" t="s">
        <v>32</v>
      </c>
      <c r="AX162" s="13" t="s">
        <v>77</v>
      </c>
      <c r="AY162" s="153" t="s">
        <v>150</v>
      </c>
    </row>
    <row r="163" spans="2:65" s="14" customFormat="1">
      <c r="B163" s="159"/>
      <c r="D163" s="146" t="s">
        <v>160</v>
      </c>
      <c r="E163" s="160" t="s">
        <v>1</v>
      </c>
      <c r="F163" s="161" t="s">
        <v>187</v>
      </c>
      <c r="H163" s="162">
        <v>5.3920000000000003</v>
      </c>
      <c r="I163" s="163"/>
      <c r="L163" s="159"/>
      <c r="M163" s="164"/>
      <c r="T163" s="165"/>
      <c r="AT163" s="160" t="s">
        <v>160</v>
      </c>
      <c r="AU163" s="160" t="s">
        <v>87</v>
      </c>
      <c r="AV163" s="14" t="s">
        <v>158</v>
      </c>
      <c r="AW163" s="14" t="s">
        <v>32</v>
      </c>
      <c r="AX163" s="14" t="s">
        <v>85</v>
      </c>
      <c r="AY163" s="160" t="s">
        <v>150</v>
      </c>
    </row>
    <row r="164" spans="2:65" s="11" customFormat="1" ht="22.9" customHeight="1">
      <c r="B164" s="120"/>
      <c r="D164" s="121" t="s">
        <v>76</v>
      </c>
      <c r="E164" s="130" t="s">
        <v>158</v>
      </c>
      <c r="F164" s="130" t="s">
        <v>195</v>
      </c>
      <c r="I164" s="123"/>
      <c r="J164" s="131">
        <f>BK164</f>
        <v>0</v>
      </c>
      <c r="L164" s="120"/>
      <c r="M164" s="125"/>
      <c r="P164" s="126">
        <f>SUM(P165:P175)</f>
        <v>0</v>
      </c>
      <c r="R164" s="126">
        <f>SUM(R165:R175)</f>
        <v>0.37313625</v>
      </c>
      <c r="T164" s="127">
        <f>SUM(T165:T175)</f>
        <v>0</v>
      </c>
      <c r="AR164" s="121" t="s">
        <v>85</v>
      </c>
      <c r="AT164" s="128" t="s">
        <v>76</v>
      </c>
      <c r="AU164" s="128" t="s">
        <v>85</v>
      </c>
      <c r="AY164" s="121" t="s">
        <v>150</v>
      </c>
      <c r="BK164" s="129">
        <f>SUM(BK165:BK175)</f>
        <v>0</v>
      </c>
    </row>
    <row r="165" spans="2:65" s="1" customFormat="1" ht="24.2" customHeight="1">
      <c r="B165" s="32"/>
      <c r="C165" s="132" t="s">
        <v>196</v>
      </c>
      <c r="D165" s="132" t="s">
        <v>153</v>
      </c>
      <c r="E165" s="133" t="s">
        <v>197</v>
      </c>
      <c r="F165" s="134" t="s">
        <v>198</v>
      </c>
      <c r="G165" s="135" t="s">
        <v>165</v>
      </c>
      <c r="H165" s="136">
        <v>4</v>
      </c>
      <c r="I165" s="137"/>
      <c r="J165" s="138">
        <f>ROUND(I165*H165,2)</f>
        <v>0</v>
      </c>
      <c r="K165" s="134" t="s">
        <v>157</v>
      </c>
      <c r="L165" s="32"/>
      <c r="M165" s="139" t="s">
        <v>1</v>
      </c>
      <c r="N165" s="140" t="s">
        <v>42</v>
      </c>
      <c r="P165" s="141">
        <f>O165*H165</f>
        <v>0</v>
      </c>
      <c r="Q165" s="141">
        <v>5.8999999999999997E-2</v>
      </c>
      <c r="R165" s="141">
        <f>Q165*H165</f>
        <v>0.23599999999999999</v>
      </c>
      <c r="S165" s="141">
        <v>0</v>
      </c>
      <c r="T165" s="142">
        <f>S165*H165</f>
        <v>0</v>
      </c>
      <c r="AR165" s="143" t="s">
        <v>158</v>
      </c>
      <c r="AT165" s="143" t="s">
        <v>153</v>
      </c>
      <c r="AU165" s="143" t="s">
        <v>87</v>
      </c>
      <c r="AY165" s="17" t="s">
        <v>150</v>
      </c>
      <c r="BE165" s="144">
        <f>IF(N165="základní",J165,0)</f>
        <v>0</v>
      </c>
      <c r="BF165" s="144">
        <f>IF(N165="snížená",J165,0)</f>
        <v>0</v>
      </c>
      <c r="BG165" s="144">
        <f>IF(N165="zákl. přenesená",J165,0)</f>
        <v>0</v>
      </c>
      <c r="BH165" s="144">
        <f>IF(N165="sníž. přenesená",J165,0)</f>
        <v>0</v>
      </c>
      <c r="BI165" s="144">
        <f>IF(N165="nulová",J165,0)</f>
        <v>0</v>
      </c>
      <c r="BJ165" s="17" t="s">
        <v>85</v>
      </c>
      <c r="BK165" s="144">
        <f>ROUND(I165*H165,2)</f>
        <v>0</v>
      </c>
      <c r="BL165" s="17" t="s">
        <v>158</v>
      </c>
      <c r="BM165" s="143" t="s">
        <v>199</v>
      </c>
    </row>
    <row r="166" spans="2:65" s="12" customFormat="1">
      <c r="B166" s="145"/>
      <c r="D166" s="146" t="s">
        <v>160</v>
      </c>
      <c r="E166" s="147" t="s">
        <v>1</v>
      </c>
      <c r="F166" s="148" t="s">
        <v>200</v>
      </c>
      <c r="H166" s="147" t="s">
        <v>1</v>
      </c>
      <c r="I166" s="149"/>
      <c r="L166" s="145"/>
      <c r="M166" s="150"/>
      <c r="T166" s="151"/>
      <c r="AT166" s="147" t="s">
        <v>160</v>
      </c>
      <c r="AU166" s="147" t="s">
        <v>87</v>
      </c>
      <c r="AV166" s="12" t="s">
        <v>85</v>
      </c>
      <c r="AW166" s="12" t="s">
        <v>32</v>
      </c>
      <c r="AX166" s="12" t="s">
        <v>77</v>
      </c>
      <c r="AY166" s="147" t="s">
        <v>150</v>
      </c>
    </row>
    <row r="167" spans="2:65" s="13" customFormat="1">
      <c r="B167" s="152"/>
      <c r="D167" s="146" t="s">
        <v>160</v>
      </c>
      <c r="E167" s="153" t="s">
        <v>1</v>
      </c>
      <c r="F167" s="154" t="s">
        <v>158</v>
      </c>
      <c r="H167" s="155">
        <v>4</v>
      </c>
      <c r="I167" s="156"/>
      <c r="L167" s="152"/>
      <c r="M167" s="157"/>
      <c r="T167" s="158"/>
      <c r="AT167" s="153" t="s">
        <v>160</v>
      </c>
      <c r="AU167" s="153" t="s">
        <v>87</v>
      </c>
      <c r="AV167" s="13" t="s">
        <v>87</v>
      </c>
      <c r="AW167" s="13" t="s">
        <v>32</v>
      </c>
      <c r="AX167" s="13" t="s">
        <v>85</v>
      </c>
      <c r="AY167" s="153" t="s">
        <v>150</v>
      </c>
    </row>
    <row r="168" spans="2:65" s="1" customFormat="1" ht="37.9" customHeight="1">
      <c r="B168" s="32"/>
      <c r="C168" s="132" t="s">
        <v>201</v>
      </c>
      <c r="D168" s="132" t="s">
        <v>153</v>
      </c>
      <c r="E168" s="133" t="s">
        <v>202</v>
      </c>
      <c r="F168" s="134" t="s">
        <v>203</v>
      </c>
      <c r="G168" s="135" t="s">
        <v>204</v>
      </c>
      <c r="H168" s="136">
        <v>0.125</v>
      </c>
      <c r="I168" s="137"/>
      <c r="J168" s="138">
        <f>ROUND(I168*H168,2)</f>
        <v>0</v>
      </c>
      <c r="K168" s="134" t="s">
        <v>157</v>
      </c>
      <c r="L168" s="32"/>
      <c r="M168" s="139" t="s">
        <v>1</v>
      </c>
      <c r="N168" s="140" t="s">
        <v>42</v>
      </c>
      <c r="P168" s="141">
        <f>O168*H168</f>
        <v>0</v>
      </c>
      <c r="Q168" s="141">
        <v>1.7090000000000001E-2</v>
      </c>
      <c r="R168" s="141">
        <f>Q168*H168</f>
        <v>2.1362500000000001E-3</v>
      </c>
      <c r="S168" s="141">
        <v>0</v>
      </c>
      <c r="T168" s="142">
        <f>S168*H168</f>
        <v>0</v>
      </c>
      <c r="AR168" s="143" t="s">
        <v>158</v>
      </c>
      <c r="AT168" s="143" t="s">
        <v>153</v>
      </c>
      <c r="AU168" s="143" t="s">
        <v>87</v>
      </c>
      <c r="AY168" s="17" t="s">
        <v>150</v>
      </c>
      <c r="BE168" s="144">
        <f>IF(N168="základní",J168,0)</f>
        <v>0</v>
      </c>
      <c r="BF168" s="144">
        <f>IF(N168="snížená",J168,0)</f>
        <v>0</v>
      </c>
      <c r="BG168" s="144">
        <f>IF(N168="zákl. přenesená",J168,0)</f>
        <v>0</v>
      </c>
      <c r="BH168" s="144">
        <f>IF(N168="sníž. přenesená",J168,0)</f>
        <v>0</v>
      </c>
      <c r="BI168" s="144">
        <f>IF(N168="nulová",J168,0)</f>
        <v>0</v>
      </c>
      <c r="BJ168" s="17" t="s">
        <v>85</v>
      </c>
      <c r="BK168" s="144">
        <f>ROUND(I168*H168,2)</f>
        <v>0</v>
      </c>
      <c r="BL168" s="17" t="s">
        <v>158</v>
      </c>
      <c r="BM168" s="143" t="s">
        <v>205</v>
      </c>
    </row>
    <row r="169" spans="2:65" s="12" customFormat="1">
      <c r="B169" s="145"/>
      <c r="D169" s="146" t="s">
        <v>160</v>
      </c>
      <c r="E169" s="147" t="s">
        <v>1</v>
      </c>
      <c r="F169" s="148" t="s">
        <v>206</v>
      </c>
      <c r="H169" s="147" t="s">
        <v>1</v>
      </c>
      <c r="I169" s="149"/>
      <c r="L169" s="145"/>
      <c r="M169" s="150"/>
      <c r="T169" s="151"/>
      <c r="AT169" s="147" t="s">
        <v>160</v>
      </c>
      <c r="AU169" s="147" t="s">
        <v>87</v>
      </c>
      <c r="AV169" s="12" t="s">
        <v>85</v>
      </c>
      <c r="AW169" s="12" t="s">
        <v>32</v>
      </c>
      <c r="AX169" s="12" t="s">
        <v>77</v>
      </c>
      <c r="AY169" s="147" t="s">
        <v>150</v>
      </c>
    </row>
    <row r="170" spans="2:65" s="12" customFormat="1">
      <c r="B170" s="145"/>
      <c r="D170" s="146" t="s">
        <v>160</v>
      </c>
      <c r="E170" s="147" t="s">
        <v>1</v>
      </c>
      <c r="F170" s="148" t="s">
        <v>207</v>
      </c>
      <c r="H170" s="147" t="s">
        <v>1</v>
      </c>
      <c r="I170" s="149"/>
      <c r="L170" s="145"/>
      <c r="M170" s="150"/>
      <c r="T170" s="151"/>
      <c r="AT170" s="147" t="s">
        <v>160</v>
      </c>
      <c r="AU170" s="147" t="s">
        <v>87</v>
      </c>
      <c r="AV170" s="12" t="s">
        <v>85</v>
      </c>
      <c r="AW170" s="12" t="s">
        <v>32</v>
      </c>
      <c r="AX170" s="12" t="s">
        <v>77</v>
      </c>
      <c r="AY170" s="147" t="s">
        <v>150</v>
      </c>
    </row>
    <row r="171" spans="2:65" s="13" customFormat="1">
      <c r="B171" s="152"/>
      <c r="D171" s="146" t="s">
        <v>160</v>
      </c>
      <c r="E171" s="153" t="s">
        <v>1</v>
      </c>
      <c r="F171" s="154" t="s">
        <v>208</v>
      </c>
      <c r="H171" s="155">
        <v>0.125</v>
      </c>
      <c r="I171" s="156"/>
      <c r="L171" s="152"/>
      <c r="M171" s="157"/>
      <c r="T171" s="158"/>
      <c r="AT171" s="153" t="s">
        <v>160</v>
      </c>
      <c r="AU171" s="153" t="s">
        <v>87</v>
      </c>
      <c r="AV171" s="13" t="s">
        <v>87</v>
      </c>
      <c r="AW171" s="13" t="s">
        <v>32</v>
      </c>
      <c r="AX171" s="13" t="s">
        <v>85</v>
      </c>
      <c r="AY171" s="153" t="s">
        <v>150</v>
      </c>
    </row>
    <row r="172" spans="2:65" s="1" customFormat="1" ht="24.2" customHeight="1">
      <c r="B172" s="32"/>
      <c r="C172" s="166" t="s">
        <v>209</v>
      </c>
      <c r="D172" s="166" t="s">
        <v>210</v>
      </c>
      <c r="E172" s="167" t="s">
        <v>211</v>
      </c>
      <c r="F172" s="168" t="s">
        <v>212</v>
      </c>
      <c r="G172" s="169" t="s">
        <v>204</v>
      </c>
      <c r="H172" s="170">
        <v>0.13500000000000001</v>
      </c>
      <c r="I172" s="171"/>
      <c r="J172" s="172">
        <f>ROUND(I172*H172,2)</f>
        <v>0</v>
      </c>
      <c r="K172" s="168" t="s">
        <v>157</v>
      </c>
      <c r="L172" s="173"/>
      <c r="M172" s="174" t="s">
        <v>1</v>
      </c>
      <c r="N172" s="175" t="s">
        <v>42</v>
      </c>
      <c r="P172" s="141">
        <f>O172*H172</f>
        <v>0</v>
      </c>
      <c r="Q172" s="141">
        <v>1</v>
      </c>
      <c r="R172" s="141">
        <f>Q172*H172</f>
        <v>0.13500000000000001</v>
      </c>
      <c r="S172" s="141">
        <v>0</v>
      </c>
      <c r="T172" s="142">
        <f>S172*H172</f>
        <v>0</v>
      </c>
      <c r="AR172" s="143" t="s">
        <v>196</v>
      </c>
      <c r="AT172" s="143" t="s">
        <v>210</v>
      </c>
      <c r="AU172" s="143" t="s">
        <v>87</v>
      </c>
      <c r="AY172" s="17" t="s">
        <v>150</v>
      </c>
      <c r="BE172" s="144">
        <f>IF(N172="základní",J172,0)</f>
        <v>0</v>
      </c>
      <c r="BF172" s="144">
        <f>IF(N172="snížená",J172,0)</f>
        <v>0</v>
      </c>
      <c r="BG172" s="144">
        <f>IF(N172="zákl. přenesená",J172,0)</f>
        <v>0</v>
      </c>
      <c r="BH172" s="144">
        <f>IF(N172="sníž. přenesená",J172,0)</f>
        <v>0</v>
      </c>
      <c r="BI172" s="144">
        <f>IF(N172="nulová",J172,0)</f>
        <v>0</v>
      </c>
      <c r="BJ172" s="17" t="s">
        <v>85</v>
      </c>
      <c r="BK172" s="144">
        <f>ROUND(I172*H172,2)</f>
        <v>0</v>
      </c>
      <c r="BL172" s="17" t="s">
        <v>158</v>
      </c>
      <c r="BM172" s="143" t="s">
        <v>213</v>
      </c>
    </row>
    <row r="173" spans="2:65" s="12" customFormat="1">
      <c r="B173" s="145"/>
      <c r="D173" s="146" t="s">
        <v>160</v>
      </c>
      <c r="E173" s="147" t="s">
        <v>1</v>
      </c>
      <c r="F173" s="148" t="s">
        <v>206</v>
      </c>
      <c r="H173" s="147" t="s">
        <v>1</v>
      </c>
      <c r="I173" s="149"/>
      <c r="L173" s="145"/>
      <c r="M173" s="150"/>
      <c r="T173" s="151"/>
      <c r="AT173" s="147" t="s">
        <v>160</v>
      </c>
      <c r="AU173" s="147" t="s">
        <v>87</v>
      </c>
      <c r="AV173" s="12" t="s">
        <v>85</v>
      </c>
      <c r="AW173" s="12" t="s">
        <v>32</v>
      </c>
      <c r="AX173" s="12" t="s">
        <v>77</v>
      </c>
      <c r="AY173" s="147" t="s">
        <v>150</v>
      </c>
    </row>
    <row r="174" spans="2:65" s="12" customFormat="1">
      <c r="B174" s="145"/>
      <c r="D174" s="146" t="s">
        <v>160</v>
      </c>
      <c r="E174" s="147" t="s">
        <v>1</v>
      </c>
      <c r="F174" s="148" t="s">
        <v>207</v>
      </c>
      <c r="H174" s="147" t="s">
        <v>1</v>
      </c>
      <c r="I174" s="149"/>
      <c r="L174" s="145"/>
      <c r="M174" s="150"/>
      <c r="T174" s="151"/>
      <c r="AT174" s="147" t="s">
        <v>160</v>
      </c>
      <c r="AU174" s="147" t="s">
        <v>87</v>
      </c>
      <c r="AV174" s="12" t="s">
        <v>85</v>
      </c>
      <c r="AW174" s="12" t="s">
        <v>32</v>
      </c>
      <c r="AX174" s="12" t="s">
        <v>77</v>
      </c>
      <c r="AY174" s="147" t="s">
        <v>150</v>
      </c>
    </row>
    <row r="175" spans="2:65" s="13" customFormat="1">
      <c r="B175" s="152"/>
      <c r="D175" s="146" t="s">
        <v>160</v>
      </c>
      <c r="E175" s="153" t="s">
        <v>1</v>
      </c>
      <c r="F175" s="154" t="s">
        <v>214</v>
      </c>
      <c r="H175" s="155">
        <v>0.13500000000000001</v>
      </c>
      <c r="I175" s="156"/>
      <c r="L175" s="152"/>
      <c r="M175" s="157"/>
      <c r="T175" s="158"/>
      <c r="AT175" s="153" t="s">
        <v>160</v>
      </c>
      <c r="AU175" s="153" t="s">
        <v>87</v>
      </c>
      <c r="AV175" s="13" t="s">
        <v>87</v>
      </c>
      <c r="AW175" s="13" t="s">
        <v>32</v>
      </c>
      <c r="AX175" s="13" t="s">
        <v>85</v>
      </c>
      <c r="AY175" s="153" t="s">
        <v>150</v>
      </c>
    </row>
    <row r="176" spans="2:65" s="11" customFormat="1" ht="22.9" customHeight="1">
      <c r="B176" s="120"/>
      <c r="D176" s="121" t="s">
        <v>76</v>
      </c>
      <c r="E176" s="130" t="s">
        <v>177</v>
      </c>
      <c r="F176" s="130" t="s">
        <v>215</v>
      </c>
      <c r="I176" s="123"/>
      <c r="J176" s="131">
        <f>BK176</f>
        <v>0</v>
      </c>
      <c r="L176" s="120"/>
      <c r="M176" s="125"/>
      <c r="P176" s="126">
        <f>P177+P295+P318</f>
        <v>0</v>
      </c>
      <c r="R176" s="126">
        <f>R177+R295+R318</f>
        <v>10.511407289999999</v>
      </c>
      <c r="T176" s="127">
        <f>T177+T295+T318</f>
        <v>0</v>
      </c>
      <c r="AR176" s="121" t="s">
        <v>85</v>
      </c>
      <c r="AT176" s="128" t="s">
        <v>76</v>
      </c>
      <c r="AU176" s="128" t="s">
        <v>85</v>
      </c>
      <c r="AY176" s="121" t="s">
        <v>150</v>
      </c>
      <c r="BK176" s="129">
        <f>BK177+BK295+BK318</f>
        <v>0</v>
      </c>
    </row>
    <row r="177" spans="2:65" s="11" customFormat="1" ht="20.85" customHeight="1">
      <c r="B177" s="120"/>
      <c r="D177" s="121" t="s">
        <v>76</v>
      </c>
      <c r="E177" s="130" t="s">
        <v>216</v>
      </c>
      <c r="F177" s="130" t="s">
        <v>217</v>
      </c>
      <c r="I177" s="123"/>
      <c r="J177" s="131">
        <f>BK177</f>
        <v>0</v>
      </c>
      <c r="L177" s="120"/>
      <c r="M177" s="125"/>
      <c r="P177" s="126">
        <f>SUM(P178:P294)</f>
        <v>0</v>
      </c>
      <c r="R177" s="126">
        <f>SUM(R178:R294)</f>
        <v>5.4339564400000002</v>
      </c>
      <c r="T177" s="127">
        <f>SUM(T178:T294)</f>
        <v>0</v>
      </c>
      <c r="AR177" s="121" t="s">
        <v>85</v>
      </c>
      <c r="AT177" s="128" t="s">
        <v>76</v>
      </c>
      <c r="AU177" s="128" t="s">
        <v>87</v>
      </c>
      <c r="AY177" s="121" t="s">
        <v>150</v>
      </c>
      <c r="BK177" s="129">
        <f>SUM(BK178:BK294)</f>
        <v>0</v>
      </c>
    </row>
    <row r="178" spans="2:65" s="1" customFormat="1" ht="24.2" customHeight="1">
      <c r="B178" s="32"/>
      <c r="C178" s="132" t="s">
        <v>218</v>
      </c>
      <c r="D178" s="132" t="s">
        <v>153</v>
      </c>
      <c r="E178" s="133" t="s">
        <v>219</v>
      </c>
      <c r="F178" s="134" t="s">
        <v>220</v>
      </c>
      <c r="G178" s="135" t="s">
        <v>165</v>
      </c>
      <c r="H178" s="136">
        <v>34</v>
      </c>
      <c r="I178" s="137"/>
      <c r="J178" s="138">
        <f>ROUND(I178*H178,2)</f>
        <v>0</v>
      </c>
      <c r="K178" s="134" t="s">
        <v>157</v>
      </c>
      <c r="L178" s="32"/>
      <c r="M178" s="139" t="s">
        <v>1</v>
      </c>
      <c r="N178" s="140" t="s">
        <v>42</v>
      </c>
      <c r="P178" s="141">
        <f>O178*H178</f>
        <v>0</v>
      </c>
      <c r="Q178" s="141">
        <v>1.0200000000000001E-2</v>
      </c>
      <c r="R178" s="141">
        <f>Q178*H178</f>
        <v>0.3468</v>
      </c>
      <c r="S178" s="141">
        <v>0</v>
      </c>
      <c r="T178" s="142">
        <f>S178*H178</f>
        <v>0</v>
      </c>
      <c r="AR178" s="143" t="s">
        <v>158</v>
      </c>
      <c r="AT178" s="143" t="s">
        <v>153</v>
      </c>
      <c r="AU178" s="143" t="s">
        <v>151</v>
      </c>
      <c r="AY178" s="17" t="s">
        <v>150</v>
      </c>
      <c r="BE178" s="144">
        <f>IF(N178="základní",J178,0)</f>
        <v>0</v>
      </c>
      <c r="BF178" s="144">
        <f>IF(N178="snížená",J178,0)</f>
        <v>0</v>
      </c>
      <c r="BG178" s="144">
        <f>IF(N178="zákl. přenesená",J178,0)</f>
        <v>0</v>
      </c>
      <c r="BH178" s="144">
        <f>IF(N178="sníž. přenesená",J178,0)</f>
        <v>0</v>
      </c>
      <c r="BI178" s="144">
        <f>IF(N178="nulová",J178,0)</f>
        <v>0</v>
      </c>
      <c r="BJ178" s="17" t="s">
        <v>85</v>
      </c>
      <c r="BK178" s="144">
        <f>ROUND(I178*H178,2)</f>
        <v>0</v>
      </c>
      <c r="BL178" s="17" t="s">
        <v>158</v>
      </c>
      <c r="BM178" s="143" t="s">
        <v>221</v>
      </c>
    </row>
    <row r="179" spans="2:65" s="12" customFormat="1">
      <c r="B179" s="145"/>
      <c r="D179" s="146" t="s">
        <v>160</v>
      </c>
      <c r="E179" s="147" t="s">
        <v>1</v>
      </c>
      <c r="F179" s="148" t="s">
        <v>222</v>
      </c>
      <c r="H179" s="147" t="s">
        <v>1</v>
      </c>
      <c r="I179" s="149"/>
      <c r="L179" s="145"/>
      <c r="M179" s="150"/>
      <c r="T179" s="151"/>
      <c r="AT179" s="147" t="s">
        <v>160</v>
      </c>
      <c r="AU179" s="147" t="s">
        <v>151</v>
      </c>
      <c r="AV179" s="12" t="s">
        <v>85</v>
      </c>
      <c r="AW179" s="12" t="s">
        <v>32</v>
      </c>
      <c r="AX179" s="12" t="s">
        <v>77</v>
      </c>
      <c r="AY179" s="147" t="s">
        <v>150</v>
      </c>
    </row>
    <row r="180" spans="2:65" s="12" customFormat="1">
      <c r="B180" s="145"/>
      <c r="D180" s="146" t="s">
        <v>160</v>
      </c>
      <c r="E180" s="147" t="s">
        <v>1</v>
      </c>
      <c r="F180" s="148" t="s">
        <v>223</v>
      </c>
      <c r="H180" s="147" t="s">
        <v>1</v>
      </c>
      <c r="I180" s="149"/>
      <c r="L180" s="145"/>
      <c r="M180" s="150"/>
      <c r="T180" s="151"/>
      <c r="AT180" s="147" t="s">
        <v>160</v>
      </c>
      <c r="AU180" s="147" t="s">
        <v>151</v>
      </c>
      <c r="AV180" s="12" t="s">
        <v>85</v>
      </c>
      <c r="AW180" s="12" t="s">
        <v>32</v>
      </c>
      <c r="AX180" s="12" t="s">
        <v>77</v>
      </c>
      <c r="AY180" s="147" t="s">
        <v>150</v>
      </c>
    </row>
    <row r="181" spans="2:65" s="13" customFormat="1">
      <c r="B181" s="152"/>
      <c r="D181" s="146" t="s">
        <v>160</v>
      </c>
      <c r="E181" s="153" t="s">
        <v>1</v>
      </c>
      <c r="F181" s="154" t="s">
        <v>218</v>
      </c>
      <c r="H181" s="155">
        <v>11</v>
      </c>
      <c r="I181" s="156"/>
      <c r="L181" s="152"/>
      <c r="M181" s="157"/>
      <c r="T181" s="158"/>
      <c r="AT181" s="153" t="s">
        <v>160</v>
      </c>
      <c r="AU181" s="153" t="s">
        <v>151</v>
      </c>
      <c r="AV181" s="13" t="s">
        <v>87</v>
      </c>
      <c r="AW181" s="13" t="s">
        <v>32</v>
      </c>
      <c r="AX181" s="13" t="s">
        <v>77</v>
      </c>
      <c r="AY181" s="153" t="s">
        <v>150</v>
      </c>
    </row>
    <row r="182" spans="2:65" s="12" customFormat="1">
      <c r="B182" s="145"/>
      <c r="D182" s="146" t="s">
        <v>160</v>
      </c>
      <c r="E182" s="147" t="s">
        <v>1</v>
      </c>
      <c r="F182" s="148" t="s">
        <v>224</v>
      </c>
      <c r="H182" s="147" t="s">
        <v>1</v>
      </c>
      <c r="I182" s="149"/>
      <c r="L182" s="145"/>
      <c r="M182" s="150"/>
      <c r="T182" s="151"/>
      <c r="AT182" s="147" t="s">
        <v>160</v>
      </c>
      <c r="AU182" s="147" t="s">
        <v>151</v>
      </c>
      <c r="AV182" s="12" t="s">
        <v>85</v>
      </c>
      <c r="AW182" s="12" t="s">
        <v>32</v>
      </c>
      <c r="AX182" s="12" t="s">
        <v>77</v>
      </c>
      <c r="AY182" s="147" t="s">
        <v>150</v>
      </c>
    </row>
    <row r="183" spans="2:65" s="13" customFormat="1">
      <c r="B183" s="152"/>
      <c r="D183" s="146" t="s">
        <v>160</v>
      </c>
      <c r="E183" s="153" t="s">
        <v>1</v>
      </c>
      <c r="F183" s="154" t="s">
        <v>85</v>
      </c>
      <c r="H183" s="155">
        <v>1</v>
      </c>
      <c r="I183" s="156"/>
      <c r="L183" s="152"/>
      <c r="M183" s="157"/>
      <c r="T183" s="158"/>
      <c r="AT183" s="153" t="s">
        <v>160</v>
      </c>
      <c r="AU183" s="153" t="s">
        <v>151</v>
      </c>
      <c r="AV183" s="13" t="s">
        <v>87</v>
      </c>
      <c r="AW183" s="13" t="s">
        <v>32</v>
      </c>
      <c r="AX183" s="13" t="s">
        <v>77</v>
      </c>
      <c r="AY183" s="153" t="s">
        <v>150</v>
      </c>
    </row>
    <row r="184" spans="2:65" s="12" customFormat="1">
      <c r="B184" s="145"/>
      <c r="D184" s="146" t="s">
        <v>160</v>
      </c>
      <c r="E184" s="147" t="s">
        <v>1</v>
      </c>
      <c r="F184" s="148" t="s">
        <v>225</v>
      </c>
      <c r="H184" s="147" t="s">
        <v>1</v>
      </c>
      <c r="I184" s="149"/>
      <c r="L184" s="145"/>
      <c r="M184" s="150"/>
      <c r="T184" s="151"/>
      <c r="AT184" s="147" t="s">
        <v>160</v>
      </c>
      <c r="AU184" s="147" t="s">
        <v>151</v>
      </c>
      <c r="AV184" s="12" t="s">
        <v>85</v>
      </c>
      <c r="AW184" s="12" t="s">
        <v>32</v>
      </c>
      <c r="AX184" s="12" t="s">
        <v>77</v>
      </c>
      <c r="AY184" s="147" t="s">
        <v>150</v>
      </c>
    </row>
    <row r="185" spans="2:65" s="13" customFormat="1">
      <c r="B185" s="152"/>
      <c r="D185" s="146" t="s">
        <v>160</v>
      </c>
      <c r="E185" s="153" t="s">
        <v>1</v>
      </c>
      <c r="F185" s="154" t="s">
        <v>87</v>
      </c>
      <c r="H185" s="155">
        <v>2</v>
      </c>
      <c r="I185" s="156"/>
      <c r="L185" s="152"/>
      <c r="M185" s="157"/>
      <c r="T185" s="158"/>
      <c r="AT185" s="153" t="s">
        <v>160</v>
      </c>
      <c r="AU185" s="153" t="s">
        <v>151</v>
      </c>
      <c r="AV185" s="13" t="s">
        <v>87</v>
      </c>
      <c r="AW185" s="13" t="s">
        <v>32</v>
      </c>
      <c r="AX185" s="13" t="s">
        <v>77</v>
      </c>
      <c r="AY185" s="153" t="s">
        <v>150</v>
      </c>
    </row>
    <row r="186" spans="2:65" s="12" customFormat="1">
      <c r="B186" s="145"/>
      <c r="D186" s="146" t="s">
        <v>160</v>
      </c>
      <c r="E186" s="147" t="s">
        <v>1</v>
      </c>
      <c r="F186" s="148" t="s">
        <v>226</v>
      </c>
      <c r="H186" s="147" t="s">
        <v>1</v>
      </c>
      <c r="I186" s="149"/>
      <c r="L186" s="145"/>
      <c r="M186" s="150"/>
      <c r="T186" s="151"/>
      <c r="AT186" s="147" t="s">
        <v>160</v>
      </c>
      <c r="AU186" s="147" t="s">
        <v>151</v>
      </c>
      <c r="AV186" s="12" t="s">
        <v>85</v>
      </c>
      <c r="AW186" s="12" t="s">
        <v>32</v>
      </c>
      <c r="AX186" s="12" t="s">
        <v>77</v>
      </c>
      <c r="AY186" s="147" t="s">
        <v>150</v>
      </c>
    </row>
    <row r="187" spans="2:65" s="13" customFormat="1">
      <c r="B187" s="152"/>
      <c r="D187" s="146" t="s">
        <v>160</v>
      </c>
      <c r="E187" s="153" t="s">
        <v>1</v>
      </c>
      <c r="F187" s="154" t="s">
        <v>158</v>
      </c>
      <c r="H187" s="155">
        <v>4</v>
      </c>
      <c r="I187" s="156"/>
      <c r="L187" s="152"/>
      <c r="M187" s="157"/>
      <c r="T187" s="158"/>
      <c r="AT187" s="153" t="s">
        <v>160</v>
      </c>
      <c r="AU187" s="153" t="s">
        <v>151</v>
      </c>
      <c r="AV187" s="13" t="s">
        <v>87</v>
      </c>
      <c r="AW187" s="13" t="s">
        <v>32</v>
      </c>
      <c r="AX187" s="13" t="s">
        <v>77</v>
      </c>
      <c r="AY187" s="153" t="s">
        <v>150</v>
      </c>
    </row>
    <row r="188" spans="2:65" s="12" customFormat="1">
      <c r="B188" s="145"/>
      <c r="D188" s="146" t="s">
        <v>160</v>
      </c>
      <c r="E188" s="147" t="s">
        <v>1</v>
      </c>
      <c r="F188" s="148" t="s">
        <v>227</v>
      </c>
      <c r="H188" s="147" t="s">
        <v>1</v>
      </c>
      <c r="I188" s="149"/>
      <c r="L188" s="145"/>
      <c r="M188" s="150"/>
      <c r="T188" s="151"/>
      <c r="AT188" s="147" t="s">
        <v>160</v>
      </c>
      <c r="AU188" s="147" t="s">
        <v>151</v>
      </c>
      <c r="AV188" s="12" t="s">
        <v>85</v>
      </c>
      <c r="AW188" s="12" t="s">
        <v>32</v>
      </c>
      <c r="AX188" s="12" t="s">
        <v>77</v>
      </c>
      <c r="AY188" s="147" t="s">
        <v>150</v>
      </c>
    </row>
    <row r="189" spans="2:65" s="13" customFormat="1">
      <c r="B189" s="152"/>
      <c r="D189" s="146" t="s">
        <v>160</v>
      </c>
      <c r="E189" s="153" t="s">
        <v>1</v>
      </c>
      <c r="F189" s="154" t="s">
        <v>218</v>
      </c>
      <c r="H189" s="155">
        <v>11</v>
      </c>
      <c r="I189" s="156"/>
      <c r="L189" s="152"/>
      <c r="M189" s="157"/>
      <c r="T189" s="158"/>
      <c r="AT189" s="153" t="s">
        <v>160</v>
      </c>
      <c r="AU189" s="153" t="s">
        <v>151</v>
      </c>
      <c r="AV189" s="13" t="s">
        <v>87</v>
      </c>
      <c r="AW189" s="13" t="s">
        <v>32</v>
      </c>
      <c r="AX189" s="13" t="s">
        <v>77</v>
      </c>
      <c r="AY189" s="153" t="s">
        <v>150</v>
      </c>
    </row>
    <row r="190" spans="2:65" s="12" customFormat="1">
      <c r="B190" s="145"/>
      <c r="D190" s="146" t="s">
        <v>160</v>
      </c>
      <c r="E190" s="147" t="s">
        <v>1</v>
      </c>
      <c r="F190" s="148" t="s">
        <v>228</v>
      </c>
      <c r="H190" s="147" t="s">
        <v>1</v>
      </c>
      <c r="I190" s="149"/>
      <c r="L190" s="145"/>
      <c r="M190" s="150"/>
      <c r="T190" s="151"/>
      <c r="AT190" s="147" t="s">
        <v>160</v>
      </c>
      <c r="AU190" s="147" t="s">
        <v>151</v>
      </c>
      <c r="AV190" s="12" t="s">
        <v>85</v>
      </c>
      <c r="AW190" s="12" t="s">
        <v>32</v>
      </c>
      <c r="AX190" s="12" t="s">
        <v>77</v>
      </c>
      <c r="AY190" s="147" t="s">
        <v>150</v>
      </c>
    </row>
    <row r="191" spans="2:65" s="13" customFormat="1">
      <c r="B191" s="152"/>
      <c r="D191" s="146" t="s">
        <v>160</v>
      </c>
      <c r="E191" s="153" t="s">
        <v>1</v>
      </c>
      <c r="F191" s="154" t="s">
        <v>87</v>
      </c>
      <c r="H191" s="155">
        <v>2</v>
      </c>
      <c r="I191" s="156"/>
      <c r="L191" s="152"/>
      <c r="M191" s="157"/>
      <c r="T191" s="158"/>
      <c r="AT191" s="153" t="s">
        <v>160</v>
      </c>
      <c r="AU191" s="153" t="s">
        <v>151</v>
      </c>
      <c r="AV191" s="13" t="s">
        <v>87</v>
      </c>
      <c r="AW191" s="13" t="s">
        <v>32</v>
      </c>
      <c r="AX191" s="13" t="s">
        <v>77</v>
      </c>
      <c r="AY191" s="153" t="s">
        <v>150</v>
      </c>
    </row>
    <row r="192" spans="2:65" s="12" customFormat="1">
      <c r="B192" s="145"/>
      <c r="D192" s="146" t="s">
        <v>160</v>
      </c>
      <c r="E192" s="147" t="s">
        <v>1</v>
      </c>
      <c r="F192" s="148" t="s">
        <v>229</v>
      </c>
      <c r="H192" s="147" t="s">
        <v>1</v>
      </c>
      <c r="I192" s="149"/>
      <c r="L192" s="145"/>
      <c r="M192" s="150"/>
      <c r="T192" s="151"/>
      <c r="AT192" s="147" t="s">
        <v>160</v>
      </c>
      <c r="AU192" s="147" t="s">
        <v>151</v>
      </c>
      <c r="AV192" s="12" t="s">
        <v>85</v>
      </c>
      <c r="AW192" s="12" t="s">
        <v>32</v>
      </c>
      <c r="AX192" s="12" t="s">
        <v>77</v>
      </c>
      <c r="AY192" s="147" t="s">
        <v>150</v>
      </c>
    </row>
    <row r="193" spans="2:65" s="13" customFormat="1">
      <c r="B193" s="152"/>
      <c r="D193" s="146" t="s">
        <v>160</v>
      </c>
      <c r="E193" s="153" t="s">
        <v>1</v>
      </c>
      <c r="F193" s="154" t="s">
        <v>87</v>
      </c>
      <c r="H193" s="155">
        <v>2</v>
      </c>
      <c r="I193" s="156"/>
      <c r="L193" s="152"/>
      <c r="M193" s="157"/>
      <c r="T193" s="158"/>
      <c r="AT193" s="153" t="s">
        <v>160</v>
      </c>
      <c r="AU193" s="153" t="s">
        <v>151</v>
      </c>
      <c r="AV193" s="13" t="s">
        <v>87</v>
      </c>
      <c r="AW193" s="13" t="s">
        <v>32</v>
      </c>
      <c r="AX193" s="13" t="s">
        <v>77</v>
      </c>
      <c r="AY193" s="153" t="s">
        <v>150</v>
      </c>
    </row>
    <row r="194" spans="2:65" s="12" customFormat="1">
      <c r="B194" s="145"/>
      <c r="D194" s="146" t="s">
        <v>160</v>
      </c>
      <c r="E194" s="147" t="s">
        <v>1</v>
      </c>
      <c r="F194" s="148" t="s">
        <v>230</v>
      </c>
      <c r="H194" s="147" t="s">
        <v>1</v>
      </c>
      <c r="I194" s="149"/>
      <c r="L194" s="145"/>
      <c r="M194" s="150"/>
      <c r="T194" s="151"/>
      <c r="AT194" s="147" t="s">
        <v>160</v>
      </c>
      <c r="AU194" s="147" t="s">
        <v>151</v>
      </c>
      <c r="AV194" s="12" t="s">
        <v>85</v>
      </c>
      <c r="AW194" s="12" t="s">
        <v>32</v>
      </c>
      <c r="AX194" s="12" t="s">
        <v>77</v>
      </c>
      <c r="AY194" s="147" t="s">
        <v>150</v>
      </c>
    </row>
    <row r="195" spans="2:65" s="13" customFormat="1">
      <c r="B195" s="152"/>
      <c r="D195" s="146" t="s">
        <v>160</v>
      </c>
      <c r="E195" s="153" t="s">
        <v>1</v>
      </c>
      <c r="F195" s="154" t="s">
        <v>85</v>
      </c>
      <c r="H195" s="155">
        <v>1</v>
      </c>
      <c r="I195" s="156"/>
      <c r="L195" s="152"/>
      <c r="M195" s="157"/>
      <c r="T195" s="158"/>
      <c r="AT195" s="153" t="s">
        <v>160</v>
      </c>
      <c r="AU195" s="153" t="s">
        <v>151</v>
      </c>
      <c r="AV195" s="13" t="s">
        <v>87</v>
      </c>
      <c r="AW195" s="13" t="s">
        <v>32</v>
      </c>
      <c r="AX195" s="13" t="s">
        <v>77</v>
      </c>
      <c r="AY195" s="153" t="s">
        <v>150</v>
      </c>
    </row>
    <row r="196" spans="2:65" s="14" customFormat="1">
      <c r="B196" s="159"/>
      <c r="D196" s="146" t="s">
        <v>160</v>
      </c>
      <c r="E196" s="160" t="s">
        <v>1</v>
      </c>
      <c r="F196" s="161" t="s">
        <v>187</v>
      </c>
      <c r="H196" s="162">
        <v>34</v>
      </c>
      <c r="I196" s="163"/>
      <c r="L196" s="159"/>
      <c r="M196" s="164"/>
      <c r="T196" s="165"/>
      <c r="AT196" s="160" t="s">
        <v>160</v>
      </c>
      <c r="AU196" s="160" t="s">
        <v>151</v>
      </c>
      <c r="AV196" s="14" t="s">
        <v>158</v>
      </c>
      <c r="AW196" s="14" t="s">
        <v>32</v>
      </c>
      <c r="AX196" s="14" t="s">
        <v>85</v>
      </c>
      <c r="AY196" s="160" t="s">
        <v>150</v>
      </c>
    </row>
    <row r="197" spans="2:65" s="1" customFormat="1" ht="24.2" customHeight="1">
      <c r="B197" s="32"/>
      <c r="C197" s="132" t="s">
        <v>8</v>
      </c>
      <c r="D197" s="132" t="s">
        <v>153</v>
      </c>
      <c r="E197" s="133" t="s">
        <v>231</v>
      </c>
      <c r="F197" s="134" t="s">
        <v>232</v>
      </c>
      <c r="G197" s="135" t="s">
        <v>156</v>
      </c>
      <c r="H197" s="136">
        <v>32.777999999999999</v>
      </c>
      <c r="I197" s="137"/>
      <c r="J197" s="138">
        <f>ROUND(I197*H197,2)</f>
        <v>0</v>
      </c>
      <c r="K197" s="134" t="s">
        <v>157</v>
      </c>
      <c r="L197" s="32"/>
      <c r="M197" s="139" t="s">
        <v>1</v>
      </c>
      <c r="N197" s="140" t="s">
        <v>42</v>
      </c>
      <c r="P197" s="141">
        <f>O197*H197</f>
        <v>0</v>
      </c>
      <c r="Q197" s="141">
        <v>4.3800000000000002E-3</v>
      </c>
      <c r="R197" s="141">
        <f>Q197*H197</f>
        <v>0.14356764</v>
      </c>
      <c r="S197" s="141">
        <v>0</v>
      </c>
      <c r="T197" s="142">
        <f>S197*H197</f>
        <v>0</v>
      </c>
      <c r="AR197" s="143" t="s">
        <v>158</v>
      </c>
      <c r="AT197" s="143" t="s">
        <v>153</v>
      </c>
      <c r="AU197" s="143" t="s">
        <v>151</v>
      </c>
      <c r="AY197" s="17" t="s">
        <v>150</v>
      </c>
      <c r="BE197" s="144">
        <f>IF(N197="základní",J197,0)</f>
        <v>0</v>
      </c>
      <c r="BF197" s="144">
        <f>IF(N197="snížená",J197,0)</f>
        <v>0</v>
      </c>
      <c r="BG197" s="144">
        <f>IF(N197="zákl. přenesená",J197,0)</f>
        <v>0</v>
      </c>
      <c r="BH197" s="144">
        <f>IF(N197="sníž. přenesená",J197,0)</f>
        <v>0</v>
      </c>
      <c r="BI197" s="144">
        <f>IF(N197="nulová",J197,0)</f>
        <v>0</v>
      </c>
      <c r="BJ197" s="17" t="s">
        <v>85</v>
      </c>
      <c r="BK197" s="144">
        <f>ROUND(I197*H197,2)</f>
        <v>0</v>
      </c>
      <c r="BL197" s="17" t="s">
        <v>158</v>
      </c>
      <c r="BM197" s="143" t="s">
        <v>233</v>
      </c>
    </row>
    <row r="198" spans="2:65" s="12" customFormat="1">
      <c r="B198" s="145"/>
      <c r="D198" s="146" t="s">
        <v>160</v>
      </c>
      <c r="E198" s="147" t="s">
        <v>1</v>
      </c>
      <c r="F198" s="148" t="s">
        <v>234</v>
      </c>
      <c r="H198" s="147" t="s">
        <v>1</v>
      </c>
      <c r="I198" s="149"/>
      <c r="L198" s="145"/>
      <c r="M198" s="150"/>
      <c r="T198" s="151"/>
      <c r="AT198" s="147" t="s">
        <v>160</v>
      </c>
      <c r="AU198" s="147" t="s">
        <v>151</v>
      </c>
      <c r="AV198" s="12" t="s">
        <v>85</v>
      </c>
      <c r="AW198" s="12" t="s">
        <v>32</v>
      </c>
      <c r="AX198" s="12" t="s">
        <v>77</v>
      </c>
      <c r="AY198" s="147" t="s">
        <v>150</v>
      </c>
    </row>
    <row r="199" spans="2:65" s="13" customFormat="1">
      <c r="B199" s="152"/>
      <c r="D199" s="146" t="s">
        <v>160</v>
      </c>
      <c r="E199" s="153" t="s">
        <v>1</v>
      </c>
      <c r="F199" s="154" t="s">
        <v>162</v>
      </c>
      <c r="H199" s="155">
        <v>2.02</v>
      </c>
      <c r="I199" s="156"/>
      <c r="L199" s="152"/>
      <c r="M199" s="157"/>
      <c r="T199" s="158"/>
      <c r="AT199" s="153" t="s">
        <v>160</v>
      </c>
      <c r="AU199" s="153" t="s">
        <v>151</v>
      </c>
      <c r="AV199" s="13" t="s">
        <v>87</v>
      </c>
      <c r="AW199" s="13" t="s">
        <v>32</v>
      </c>
      <c r="AX199" s="13" t="s">
        <v>77</v>
      </c>
      <c r="AY199" s="153" t="s">
        <v>150</v>
      </c>
    </row>
    <row r="200" spans="2:65" s="12" customFormat="1">
      <c r="B200" s="145"/>
      <c r="D200" s="146" t="s">
        <v>160</v>
      </c>
      <c r="E200" s="147" t="s">
        <v>1</v>
      </c>
      <c r="F200" s="148" t="s">
        <v>181</v>
      </c>
      <c r="H200" s="147" t="s">
        <v>1</v>
      </c>
      <c r="I200" s="149"/>
      <c r="L200" s="145"/>
      <c r="M200" s="150"/>
      <c r="T200" s="151"/>
      <c r="AT200" s="147" t="s">
        <v>160</v>
      </c>
      <c r="AU200" s="147" t="s">
        <v>151</v>
      </c>
      <c r="AV200" s="12" t="s">
        <v>85</v>
      </c>
      <c r="AW200" s="12" t="s">
        <v>32</v>
      </c>
      <c r="AX200" s="12" t="s">
        <v>77</v>
      </c>
      <c r="AY200" s="147" t="s">
        <v>150</v>
      </c>
    </row>
    <row r="201" spans="2:65" s="13" customFormat="1">
      <c r="B201" s="152"/>
      <c r="D201" s="146" t="s">
        <v>160</v>
      </c>
      <c r="E201" s="153" t="s">
        <v>1</v>
      </c>
      <c r="F201" s="154" t="s">
        <v>235</v>
      </c>
      <c r="H201" s="155">
        <v>8.7949999999999999</v>
      </c>
      <c r="I201" s="156"/>
      <c r="L201" s="152"/>
      <c r="M201" s="157"/>
      <c r="T201" s="158"/>
      <c r="AT201" s="153" t="s">
        <v>160</v>
      </c>
      <c r="AU201" s="153" t="s">
        <v>151</v>
      </c>
      <c r="AV201" s="13" t="s">
        <v>87</v>
      </c>
      <c r="AW201" s="13" t="s">
        <v>32</v>
      </c>
      <c r="AX201" s="13" t="s">
        <v>77</v>
      </c>
      <c r="AY201" s="153" t="s">
        <v>150</v>
      </c>
    </row>
    <row r="202" spans="2:65" s="12" customFormat="1">
      <c r="B202" s="145"/>
      <c r="D202" s="146" t="s">
        <v>160</v>
      </c>
      <c r="E202" s="147" t="s">
        <v>1</v>
      </c>
      <c r="F202" s="148" t="s">
        <v>161</v>
      </c>
      <c r="H202" s="147" t="s">
        <v>1</v>
      </c>
      <c r="I202" s="149"/>
      <c r="L202" s="145"/>
      <c r="M202" s="150"/>
      <c r="T202" s="151"/>
      <c r="AT202" s="147" t="s">
        <v>160</v>
      </c>
      <c r="AU202" s="147" t="s">
        <v>151</v>
      </c>
      <c r="AV202" s="12" t="s">
        <v>85</v>
      </c>
      <c r="AW202" s="12" t="s">
        <v>32</v>
      </c>
      <c r="AX202" s="12" t="s">
        <v>77</v>
      </c>
      <c r="AY202" s="147" t="s">
        <v>150</v>
      </c>
    </row>
    <row r="203" spans="2:65" s="13" customFormat="1">
      <c r="B203" s="152"/>
      <c r="D203" s="146" t="s">
        <v>160</v>
      </c>
      <c r="E203" s="153" t="s">
        <v>1</v>
      </c>
      <c r="F203" s="154" t="s">
        <v>162</v>
      </c>
      <c r="H203" s="155">
        <v>2.02</v>
      </c>
      <c r="I203" s="156"/>
      <c r="L203" s="152"/>
      <c r="M203" s="157"/>
      <c r="T203" s="158"/>
      <c r="AT203" s="153" t="s">
        <v>160</v>
      </c>
      <c r="AU203" s="153" t="s">
        <v>151</v>
      </c>
      <c r="AV203" s="13" t="s">
        <v>87</v>
      </c>
      <c r="AW203" s="13" t="s">
        <v>32</v>
      </c>
      <c r="AX203" s="13" t="s">
        <v>77</v>
      </c>
      <c r="AY203" s="153" t="s">
        <v>150</v>
      </c>
    </row>
    <row r="204" spans="2:65" s="12" customFormat="1">
      <c r="B204" s="145"/>
      <c r="D204" s="146" t="s">
        <v>160</v>
      </c>
      <c r="E204" s="147" t="s">
        <v>1</v>
      </c>
      <c r="F204" s="148" t="s">
        <v>185</v>
      </c>
      <c r="H204" s="147" t="s">
        <v>1</v>
      </c>
      <c r="I204" s="149"/>
      <c r="L204" s="145"/>
      <c r="M204" s="150"/>
      <c r="T204" s="151"/>
      <c r="AT204" s="147" t="s">
        <v>160</v>
      </c>
      <c r="AU204" s="147" t="s">
        <v>151</v>
      </c>
      <c r="AV204" s="12" t="s">
        <v>85</v>
      </c>
      <c r="AW204" s="12" t="s">
        <v>32</v>
      </c>
      <c r="AX204" s="12" t="s">
        <v>77</v>
      </c>
      <c r="AY204" s="147" t="s">
        <v>150</v>
      </c>
    </row>
    <row r="205" spans="2:65" s="13" customFormat="1">
      <c r="B205" s="152"/>
      <c r="D205" s="146" t="s">
        <v>160</v>
      </c>
      <c r="E205" s="153" t="s">
        <v>1</v>
      </c>
      <c r="F205" s="154" t="s">
        <v>236</v>
      </c>
      <c r="H205" s="155">
        <v>7.72</v>
      </c>
      <c r="I205" s="156"/>
      <c r="L205" s="152"/>
      <c r="M205" s="157"/>
      <c r="T205" s="158"/>
      <c r="AT205" s="153" t="s">
        <v>160</v>
      </c>
      <c r="AU205" s="153" t="s">
        <v>151</v>
      </c>
      <c r="AV205" s="13" t="s">
        <v>87</v>
      </c>
      <c r="AW205" s="13" t="s">
        <v>32</v>
      </c>
      <c r="AX205" s="13" t="s">
        <v>77</v>
      </c>
      <c r="AY205" s="153" t="s">
        <v>150</v>
      </c>
    </row>
    <row r="206" spans="2:65" s="12" customFormat="1">
      <c r="B206" s="145"/>
      <c r="D206" s="146" t="s">
        <v>160</v>
      </c>
      <c r="E206" s="147" t="s">
        <v>1</v>
      </c>
      <c r="F206" s="148" t="s">
        <v>237</v>
      </c>
      <c r="H206" s="147" t="s">
        <v>1</v>
      </c>
      <c r="I206" s="149"/>
      <c r="L206" s="145"/>
      <c r="M206" s="150"/>
      <c r="T206" s="151"/>
      <c r="AT206" s="147" t="s">
        <v>160</v>
      </c>
      <c r="AU206" s="147" t="s">
        <v>151</v>
      </c>
      <c r="AV206" s="12" t="s">
        <v>85</v>
      </c>
      <c r="AW206" s="12" t="s">
        <v>32</v>
      </c>
      <c r="AX206" s="12" t="s">
        <v>77</v>
      </c>
      <c r="AY206" s="147" t="s">
        <v>150</v>
      </c>
    </row>
    <row r="207" spans="2:65" s="13" customFormat="1">
      <c r="B207" s="152"/>
      <c r="D207" s="146" t="s">
        <v>160</v>
      </c>
      <c r="E207" s="153" t="s">
        <v>1</v>
      </c>
      <c r="F207" s="154" t="s">
        <v>192</v>
      </c>
      <c r="H207" s="155">
        <v>2.1800000000000002</v>
      </c>
      <c r="I207" s="156"/>
      <c r="L207" s="152"/>
      <c r="M207" s="157"/>
      <c r="T207" s="158"/>
      <c r="AT207" s="153" t="s">
        <v>160</v>
      </c>
      <c r="AU207" s="153" t="s">
        <v>151</v>
      </c>
      <c r="AV207" s="13" t="s">
        <v>87</v>
      </c>
      <c r="AW207" s="13" t="s">
        <v>32</v>
      </c>
      <c r="AX207" s="13" t="s">
        <v>77</v>
      </c>
      <c r="AY207" s="153" t="s">
        <v>150</v>
      </c>
    </row>
    <row r="208" spans="2:65" s="12" customFormat="1">
      <c r="B208" s="145"/>
      <c r="D208" s="146" t="s">
        <v>160</v>
      </c>
      <c r="E208" s="147" t="s">
        <v>1</v>
      </c>
      <c r="F208" s="148" t="s">
        <v>193</v>
      </c>
      <c r="H208" s="147" t="s">
        <v>1</v>
      </c>
      <c r="I208" s="149"/>
      <c r="L208" s="145"/>
      <c r="M208" s="150"/>
      <c r="T208" s="151"/>
      <c r="AT208" s="147" t="s">
        <v>160</v>
      </c>
      <c r="AU208" s="147" t="s">
        <v>151</v>
      </c>
      <c r="AV208" s="12" t="s">
        <v>85</v>
      </c>
      <c r="AW208" s="12" t="s">
        <v>32</v>
      </c>
      <c r="AX208" s="12" t="s">
        <v>77</v>
      </c>
      <c r="AY208" s="147" t="s">
        <v>150</v>
      </c>
    </row>
    <row r="209" spans="2:65" s="13" customFormat="1">
      <c r="B209" s="152"/>
      <c r="D209" s="146" t="s">
        <v>160</v>
      </c>
      <c r="E209" s="153" t="s">
        <v>1</v>
      </c>
      <c r="F209" s="154" t="s">
        <v>238</v>
      </c>
      <c r="H209" s="155">
        <v>9.3719999999999999</v>
      </c>
      <c r="I209" s="156"/>
      <c r="L209" s="152"/>
      <c r="M209" s="157"/>
      <c r="T209" s="158"/>
      <c r="AT209" s="153" t="s">
        <v>160</v>
      </c>
      <c r="AU209" s="153" t="s">
        <v>151</v>
      </c>
      <c r="AV209" s="13" t="s">
        <v>87</v>
      </c>
      <c r="AW209" s="13" t="s">
        <v>32</v>
      </c>
      <c r="AX209" s="13" t="s">
        <v>77</v>
      </c>
      <c r="AY209" s="153" t="s">
        <v>150</v>
      </c>
    </row>
    <row r="210" spans="2:65" s="12" customFormat="1">
      <c r="B210" s="145"/>
      <c r="D210" s="146" t="s">
        <v>160</v>
      </c>
      <c r="E210" s="147" t="s">
        <v>1</v>
      </c>
      <c r="F210" s="148" t="s">
        <v>183</v>
      </c>
      <c r="H210" s="147" t="s">
        <v>1</v>
      </c>
      <c r="I210" s="149"/>
      <c r="L210" s="145"/>
      <c r="M210" s="150"/>
      <c r="T210" s="151"/>
      <c r="AT210" s="147" t="s">
        <v>160</v>
      </c>
      <c r="AU210" s="147" t="s">
        <v>151</v>
      </c>
      <c r="AV210" s="12" t="s">
        <v>85</v>
      </c>
      <c r="AW210" s="12" t="s">
        <v>32</v>
      </c>
      <c r="AX210" s="12" t="s">
        <v>77</v>
      </c>
      <c r="AY210" s="147" t="s">
        <v>150</v>
      </c>
    </row>
    <row r="211" spans="2:65" s="13" customFormat="1">
      <c r="B211" s="152"/>
      <c r="D211" s="146" t="s">
        <v>160</v>
      </c>
      <c r="E211" s="153" t="s">
        <v>1</v>
      </c>
      <c r="F211" s="154" t="s">
        <v>239</v>
      </c>
      <c r="H211" s="155">
        <v>0.67100000000000004</v>
      </c>
      <c r="I211" s="156"/>
      <c r="L211" s="152"/>
      <c r="M211" s="157"/>
      <c r="T211" s="158"/>
      <c r="AT211" s="153" t="s">
        <v>160</v>
      </c>
      <c r="AU211" s="153" t="s">
        <v>151</v>
      </c>
      <c r="AV211" s="13" t="s">
        <v>87</v>
      </c>
      <c r="AW211" s="13" t="s">
        <v>32</v>
      </c>
      <c r="AX211" s="13" t="s">
        <v>77</v>
      </c>
      <c r="AY211" s="153" t="s">
        <v>150</v>
      </c>
    </row>
    <row r="212" spans="2:65" s="14" customFormat="1">
      <c r="B212" s="159"/>
      <c r="D212" s="146" t="s">
        <v>160</v>
      </c>
      <c r="E212" s="160" t="s">
        <v>1</v>
      </c>
      <c r="F212" s="161" t="s">
        <v>187</v>
      </c>
      <c r="H212" s="162">
        <v>32.777999999999999</v>
      </c>
      <c r="I212" s="163"/>
      <c r="L212" s="159"/>
      <c r="M212" s="164"/>
      <c r="T212" s="165"/>
      <c r="AT212" s="160" t="s">
        <v>160</v>
      </c>
      <c r="AU212" s="160" t="s">
        <v>151</v>
      </c>
      <c r="AV212" s="14" t="s">
        <v>158</v>
      </c>
      <c r="AW212" s="14" t="s">
        <v>32</v>
      </c>
      <c r="AX212" s="14" t="s">
        <v>85</v>
      </c>
      <c r="AY212" s="160" t="s">
        <v>150</v>
      </c>
    </row>
    <row r="213" spans="2:65" s="1" customFormat="1" ht="24.2" customHeight="1">
      <c r="B213" s="32"/>
      <c r="C213" s="132" t="s">
        <v>240</v>
      </c>
      <c r="D213" s="132" t="s">
        <v>153</v>
      </c>
      <c r="E213" s="133" t="s">
        <v>241</v>
      </c>
      <c r="F213" s="134" t="s">
        <v>242</v>
      </c>
      <c r="G213" s="135" t="s">
        <v>156</v>
      </c>
      <c r="H213" s="136">
        <v>150.76400000000001</v>
      </c>
      <c r="I213" s="137"/>
      <c r="J213" s="138">
        <f>ROUND(I213*H213,2)</f>
        <v>0</v>
      </c>
      <c r="K213" s="134" t="s">
        <v>157</v>
      </c>
      <c r="L213" s="32"/>
      <c r="M213" s="139" t="s">
        <v>1</v>
      </c>
      <c r="N213" s="140" t="s">
        <v>42</v>
      </c>
      <c r="P213" s="141">
        <f>O213*H213</f>
        <v>0</v>
      </c>
      <c r="Q213" s="141">
        <v>4.0000000000000001E-3</v>
      </c>
      <c r="R213" s="141">
        <f>Q213*H213</f>
        <v>0.60305600000000004</v>
      </c>
      <c r="S213" s="141">
        <v>0</v>
      </c>
      <c r="T213" s="142">
        <f>S213*H213</f>
        <v>0</v>
      </c>
      <c r="AR213" s="143" t="s">
        <v>158</v>
      </c>
      <c r="AT213" s="143" t="s">
        <v>153</v>
      </c>
      <c r="AU213" s="143" t="s">
        <v>151</v>
      </c>
      <c r="AY213" s="17" t="s">
        <v>150</v>
      </c>
      <c r="BE213" s="144">
        <f>IF(N213="základní",J213,0)</f>
        <v>0</v>
      </c>
      <c r="BF213" s="144">
        <f>IF(N213="snížená",J213,0)</f>
        <v>0</v>
      </c>
      <c r="BG213" s="144">
        <f>IF(N213="zákl. přenesená",J213,0)</f>
        <v>0</v>
      </c>
      <c r="BH213" s="144">
        <f>IF(N213="sníž. přenesená",J213,0)</f>
        <v>0</v>
      </c>
      <c r="BI213" s="144">
        <f>IF(N213="nulová",J213,0)</f>
        <v>0</v>
      </c>
      <c r="BJ213" s="17" t="s">
        <v>85</v>
      </c>
      <c r="BK213" s="144">
        <f>ROUND(I213*H213,2)</f>
        <v>0</v>
      </c>
      <c r="BL213" s="17" t="s">
        <v>158</v>
      </c>
      <c r="BM213" s="143" t="s">
        <v>243</v>
      </c>
    </row>
    <row r="214" spans="2:65" s="12" customFormat="1">
      <c r="B214" s="145"/>
      <c r="D214" s="146" t="s">
        <v>160</v>
      </c>
      <c r="E214" s="147" t="s">
        <v>1</v>
      </c>
      <c r="F214" s="148" t="s">
        <v>234</v>
      </c>
      <c r="H214" s="147" t="s">
        <v>1</v>
      </c>
      <c r="I214" s="149"/>
      <c r="L214" s="145"/>
      <c r="M214" s="150"/>
      <c r="T214" s="151"/>
      <c r="AT214" s="147" t="s">
        <v>160</v>
      </c>
      <c r="AU214" s="147" t="s">
        <v>151</v>
      </c>
      <c r="AV214" s="12" t="s">
        <v>85</v>
      </c>
      <c r="AW214" s="12" t="s">
        <v>32</v>
      </c>
      <c r="AX214" s="12" t="s">
        <v>77</v>
      </c>
      <c r="AY214" s="147" t="s">
        <v>150</v>
      </c>
    </row>
    <row r="215" spans="2:65" s="13" customFormat="1">
      <c r="B215" s="152"/>
      <c r="D215" s="146" t="s">
        <v>160</v>
      </c>
      <c r="E215" s="153" t="s">
        <v>1</v>
      </c>
      <c r="F215" s="154" t="s">
        <v>244</v>
      </c>
      <c r="H215" s="155">
        <v>9.9740000000000002</v>
      </c>
      <c r="I215" s="156"/>
      <c r="L215" s="152"/>
      <c r="M215" s="157"/>
      <c r="T215" s="158"/>
      <c r="AT215" s="153" t="s">
        <v>160</v>
      </c>
      <c r="AU215" s="153" t="s">
        <v>151</v>
      </c>
      <c r="AV215" s="13" t="s">
        <v>87</v>
      </c>
      <c r="AW215" s="13" t="s">
        <v>32</v>
      </c>
      <c r="AX215" s="13" t="s">
        <v>77</v>
      </c>
      <c r="AY215" s="153" t="s">
        <v>150</v>
      </c>
    </row>
    <row r="216" spans="2:65" s="12" customFormat="1">
      <c r="B216" s="145"/>
      <c r="D216" s="146" t="s">
        <v>160</v>
      </c>
      <c r="E216" s="147" t="s">
        <v>1</v>
      </c>
      <c r="F216" s="148" t="s">
        <v>181</v>
      </c>
      <c r="H216" s="147" t="s">
        <v>1</v>
      </c>
      <c r="I216" s="149"/>
      <c r="L216" s="145"/>
      <c r="M216" s="150"/>
      <c r="T216" s="151"/>
      <c r="AT216" s="147" t="s">
        <v>160</v>
      </c>
      <c r="AU216" s="147" t="s">
        <v>151</v>
      </c>
      <c r="AV216" s="12" t="s">
        <v>85</v>
      </c>
      <c r="AW216" s="12" t="s">
        <v>32</v>
      </c>
      <c r="AX216" s="12" t="s">
        <v>77</v>
      </c>
      <c r="AY216" s="147" t="s">
        <v>150</v>
      </c>
    </row>
    <row r="217" spans="2:65" s="13" customFormat="1">
      <c r="B217" s="152"/>
      <c r="D217" s="146" t="s">
        <v>160</v>
      </c>
      <c r="E217" s="153" t="s">
        <v>1</v>
      </c>
      <c r="F217" s="154" t="s">
        <v>245</v>
      </c>
      <c r="H217" s="155">
        <v>23.4</v>
      </c>
      <c r="I217" s="156"/>
      <c r="L217" s="152"/>
      <c r="M217" s="157"/>
      <c r="T217" s="158"/>
      <c r="AT217" s="153" t="s">
        <v>160</v>
      </c>
      <c r="AU217" s="153" t="s">
        <v>151</v>
      </c>
      <c r="AV217" s="13" t="s">
        <v>87</v>
      </c>
      <c r="AW217" s="13" t="s">
        <v>32</v>
      </c>
      <c r="AX217" s="13" t="s">
        <v>77</v>
      </c>
      <c r="AY217" s="153" t="s">
        <v>150</v>
      </c>
    </row>
    <row r="218" spans="2:65" s="12" customFormat="1">
      <c r="B218" s="145"/>
      <c r="D218" s="146" t="s">
        <v>160</v>
      </c>
      <c r="E218" s="147" t="s">
        <v>1</v>
      </c>
      <c r="F218" s="148" t="s">
        <v>161</v>
      </c>
      <c r="H218" s="147" t="s">
        <v>1</v>
      </c>
      <c r="I218" s="149"/>
      <c r="L218" s="145"/>
      <c r="M218" s="150"/>
      <c r="T218" s="151"/>
      <c r="AT218" s="147" t="s">
        <v>160</v>
      </c>
      <c r="AU218" s="147" t="s">
        <v>151</v>
      </c>
      <c r="AV218" s="12" t="s">
        <v>85</v>
      </c>
      <c r="AW218" s="12" t="s">
        <v>32</v>
      </c>
      <c r="AX218" s="12" t="s">
        <v>77</v>
      </c>
      <c r="AY218" s="147" t="s">
        <v>150</v>
      </c>
    </row>
    <row r="219" spans="2:65" s="13" customFormat="1" ht="22.5">
      <c r="B219" s="152"/>
      <c r="D219" s="146" t="s">
        <v>160</v>
      </c>
      <c r="E219" s="153" t="s">
        <v>1</v>
      </c>
      <c r="F219" s="154" t="s">
        <v>246</v>
      </c>
      <c r="H219" s="155">
        <v>27.95</v>
      </c>
      <c r="I219" s="156"/>
      <c r="L219" s="152"/>
      <c r="M219" s="157"/>
      <c r="T219" s="158"/>
      <c r="AT219" s="153" t="s">
        <v>160</v>
      </c>
      <c r="AU219" s="153" t="s">
        <v>151</v>
      </c>
      <c r="AV219" s="13" t="s">
        <v>87</v>
      </c>
      <c r="AW219" s="13" t="s">
        <v>32</v>
      </c>
      <c r="AX219" s="13" t="s">
        <v>77</v>
      </c>
      <c r="AY219" s="153" t="s">
        <v>150</v>
      </c>
    </row>
    <row r="220" spans="2:65" s="12" customFormat="1">
      <c r="B220" s="145"/>
      <c r="D220" s="146" t="s">
        <v>160</v>
      </c>
      <c r="E220" s="147" t="s">
        <v>1</v>
      </c>
      <c r="F220" s="148" t="s">
        <v>185</v>
      </c>
      <c r="H220" s="147" t="s">
        <v>1</v>
      </c>
      <c r="I220" s="149"/>
      <c r="L220" s="145"/>
      <c r="M220" s="150"/>
      <c r="T220" s="151"/>
      <c r="AT220" s="147" t="s">
        <v>160</v>
      </c>
      <c r="AU220" s="147" t="s">
        <v>151</v>
      </c>
      <c r="AV220" s="12" t="s">
        <v>85</v>
      </c>
      <c r="AW220" s="12" t="s">
        <v>32</v>
      </c>
      <c r="AX220" s="12" t="s">
        <v>77</v>
      </c>
      <c r="AY220" s="147" t="s">
        <v>150</v>
      </c>
    </row>
    <row r="221" spans="2:65" s="13" customFormat="1">
      <c r="B221" s="152"/>
      <c r="D221" s="146" t="s">
        <v>160</v>
      </c>
      <c r="E221" s="153" t="s">
        <v>1</v>
      </c>
      <c r="F221" s="154" t="s">
        <v>247</v>
      </c>
      <c r="H221" s="155">
        <v>23.7</v>
      </c>
      <c r="I221" s="156"/>
      <c r="L221" s="152"/>
      <c r="M221" s="157"/>
      <c r="T221" s="158"/>
      <c r="AT221" s="153" t="s">
        <v>160</v>
      </c>
      <c r="AU221" s="153" t="s">
        <v>151</v>
      </c>
      <c r="AV221" s="13" t="s">
        <v>87</v>
      </c>
      <c r="AW221" s="13" t="s">
        <v>32</v>
      </c>
      <c r="AX221" s="13" t="s">
        <v>77</v>
      </c>
      <c r="AY221" s="153" t="s">
        <v>150</v>
      </c>
    </row>
    <row r="222" spans="2:65" s="12" customFormat="1">
      <c r="B222" s="145"/>
      <c r="D222" s="146" t="s">
        <v>160</v>
      </c>
      <c r="E222" s="147" t="s">
        <v>1</v>
      </c>
      <c r="F222" s="148" t="s">
        <v>248</v>
      </c>
      <c r="H222" s="147" t="s">
        <v>1</v>
      </c>
      <c r="I222" s="149"/>
      <c r="L222" s="145"/>
      <c r="M222" s="150"/>
      <c r="T222" s="151"/>
      <c r="AT222" s="147" t="s">
        <v>160</v>
      </c>
      <c r="AU222" s="147" t="s">
        <v>151</v>
      </c>
      <c r="AV222" s="12" t="s">
        <v>85</v>
      </c>
      <c r="AW222" s="12" t="s">
        <v>32</v>
      </c>
      <c r="AX222" s="12" t="s">
        <v>77</v>
      </c>
      <c r="AY222" s="147" t="s">
        <v>150</v>
      </c>
    </row>
    <row r="223" spans="2:65" s="13" customFormat="1">
      <c r="B223" s="152"/>
      <c r="D223" s="146" t="s">
        <v>160</v>
      </c>
      <c r="E223" s="153" t="s">
        <v>1</v>
      </c>
      <c r="F223" s="154" t="s">
        <v>249</v>
      </c>
      <c r="H223" s="155">
        <v>2.71</v>
      </c>
      <c r="I223" s="156"/>
      <c r="L223" s="152"/>
      <c r="M223" s="157"/>
      <c r="T223" s="158"/>
      <c r="AT223" s="153" t="s">
        <v>160</v>
      </c>
      <c r="AU223" s="153" t="s">
        <v>151</v>
      </c>
      <c r="AV223" s="13" t="s">
        <v>87</v>
      </c>
      <c r="AW223" s="13" t="s">
        <v>32</v>
      </c>
      <c r="AX223" s="13" t="s">
        <v>77</v>
      </c>
      <c r="AY223" s="153" t="s">
        <v>150</v>
      </c>
    </row>
    <row r="224" spans="2:65" s="12" customFormat="1">
      <c r="B224" s="145"/>
      <c r="D224" s="146" t="s">
        <v>160</v>
      </c>
      <c r="E224" s="147" t="s">
        <v>1</v>
      </c>
      <c r="F224" s="148" t="s">
        <v>250</v>
      </c>
      <c r="H224" s="147" t="s">
        <v>1</v>
      </c>
      <c r="I224" s="149"/>
      <c r="L224" s="145"/>
      <c r="M224" s="150"/>
      <c r="T224" s="151"/>
      <c r="AT224" s="147" t="s">
        <v>160</v>
      </c>
      <c r="AU224" s="147" t="s">
        <v>151</v>
      </c>
      <c r="AV224" s="12" t="s">
        <v>85</v>
      </c>
      <c r="AW224" s="12" t="s">
        <v>32</v>
      </c>
      <c r="AX224" s="12" t="s">
        <v>77</v>
      </c>
      <c r="AY224" s="147" t="s">
        <v>150</v>
      </c>
    </row>
    <row r="225" spans="2:65" s="13" customFormat="1">
      <c r="B225" s="152"/>
      <c r="D225" s="146" t="s">
        <v>160</v>
      </c>
      <c r="E225" s="153" t="s">
        <v>1</v>
      </c>
      <c r="F225" s="154" t="s">
        <v>251</v>
      </c>
      <c r="H225" s="155">
        <v>1.58</v>
      </c>
      <c r="I225" s="156"/>
      <c r="L225" s="152"/>
      <c r="M225" s="157"/>
      <c r="T225" s="158"/>
      <c r="AT225" s="153" t="s">
        <v>160</v>
      </c>
      <c r="AU225" s="153" t="s">
        <v>151</v>
      </c>
      <c r="AV225" s="13" t="s">
        <v>87</v>
      </c>
      <c r="AW225" s="13" t="s">
        <v>32</v>
      </c>
      <c r="AX225" s="13" t="s">
        <v>77</v>
      </c>
      <c r="AY225" s="153" t="s">
        <v>150</v>
      </c>
    </row>
    <row r="226" spans="2:65" s="12" customFormat="1">
      <c r="B226" s="145"/>
      <c r="D226" s="146" t="s">
        <v>160</v>
      </c>
      <c r="E226" s="147" t="s">
        <v>1</v>
      </c>
      <c r="F226" s="148" t="s">
        <v>237</v>
      </c>
      <c r="H226" s="147" t="s">
        <v>1</v>
      </c>
      <c r="I226" s="149"/>
      <c r="L226" s="145"/>
      <c r="M226" s="150"/>
      <c r="T226" s="151"/>
      <c r="AT226" s="147" t="s">
        <v>160</v>
      </c>
      <c r="AU226" s="147" t="s">
        <v>151</v>
      </c>
      <c r="AV226" s="12" t="s">
        <v>85</v>
      </c>
      <c r="AW226" s="12" t="s">
        <v>32</v>
      </c>
      <c r="AX226" s="12" t="s">
        <v>77</v>
      </c>
      <c r="AY226" s="147" t="s">
        <v>150</v>
      </c>
    </row>
    <row r="227" spans="2:65" s="13" customFormat="1">
      <c r="B227" s="152"/>
      <c r="D227" s="146" t="s">
        <v>160</v>
      </c>
      <c r="E227" s="153" t="s">
        <v>1</v>
      </c>
      <c r="F227" s="154" t="s">
        <v>252</v>
      </c>
      <c r="H227" s="155">
        <v>33.97</v>
      </c>
      <c r="I227" s="156"/>
      <c r="L227" s="152"/>
      <c r="M227" s="157"/>
      <c r="T227" s="158"/>
      <c r="AT227" s="153" t="s">
        <v>160</v>
      </c>
      <c r="AU227" s="153" t="s">
        <v>151</v>
      </c>
      <c r="AV227" s="13" t="s">
        <v>87</v>
      </c>
      <c r="AW227" s="13" t="s">
        <v>32</v>
      </c>
      <c r="AX227" s="13" t="s">
        <v>77</v>
      </c>
      <c r="AY227" s="153" t="s">
        <v>150</v>
      </c>
    </row>
    <row r="228" spans="2:65" s="12" customFormat="1">
      <c r="B228" s="145"/>
      <c r="D228" s="146" t="s">
        <v>160</v>
      </c>
      <c r="E228" s="147" t="s">
        <v>1</v>
      </c>
      <c r="F228" s="148" t="s">
        <v>193</v>
      </c>
      <c r="H228" s="147" t="s">
        <v>1</v>
      </c>
      <c r="I228" s="149"/>
      <c r="L228" s="145"/>
      <c r="M228" s="150"/>
      <c r="T228" s="151"/>
      <c r="AT228" s="147" t="s">
        <v>160</v>
      </c>
      <c r="AU228" s="147" t="s">
        <v>151</v>
      </c>
      <c r="AV228" s="12" t="s">
        <v>85</v>
      </c>
      <c r="AW228" s="12" t="s">
        <v>32</v>
      </c>
      <c r="AX228" s="12" t="s">
        <v>77</v>
      </c>
      <c r="AY228" s="147" t="s">
        <v>150</v>
      </c>
    </row>
    <row r="229" spans="2:65" s="13" customFormat="1" ht="22.5">
      <c r="B229" s="152"/>
      <c r="D229" s="146" t="s">
        <v>160</v>
      </c>
      <c r="E229" s="153" t="s">
        <v>1</v>
      </c>
      <c r="F229" s="154" t="s">
        <v>253</v>
      </c>
      <c r="H229" s="155">
        <v>17.181000000000001</v>
      </c>
      <c r="I229" s="156"/>
      <c r="L229" s="152"/>
      <c r="M229" s="157"/>
      <c r="T229" s="158"/>
      <c r="AT229" s="153" t="s">
        <v>160</v>
      </c>
      <c r="AU229" s="153" t="s">
        <v>151</v>
      </c>
      <c r="AV229" s="13" t="s">
        <v>87</v>
      </c>
      <c r="AW229" s="13" t="s">
        <v>32</v>
      </c>
      <c r="AX229" s="13" t="s">
        <v>77</v>
      </c>
      <c r="AY229" s="153" t="s">
        <v>150</v>
      </c>
    </row>
    <row r="230" spans="2:65" s="13" customFormat="1">
      <c r="B230" s="152"/>
      <c r="D230" s="146" t="s">
        <v>160</v>
      </c>
      <c r="E230" s="153" t="s">
        <v>1</v>
      </c>
      <c r="F230" s="154" t="s">
        <v>254</v>
      </c>
      <c r="H230" s="155">
        <v>1.974</v>
      </c>
      <c r="I230" s="156"/>
      <c r="L230" s="152"/>
      <c r="M230" s="157"/>
      <c r="T230" s="158"/>
      <c r="AT230" s="153" t="s">
        <v>160</v>
      </c>
      <c r="AU230" s="153" t="s">
        <v>151</v>
      </c>
      <c r="AV230" s="13" t="s">
        <v>87</v>
      </c>
      <c r="AW230" s="13" t="s">
        <v>32</v>
      </c>
      <c r="AX230" s="13" t="s">
        <v>77</v>
      </c>
      <c r="AY230" s="153" t="s">
        <v>150</v>
      </c>
    </row>
    <row r="231" spans="2:65" s="12" customFormat="1">
      <c r="B231" s="145"/>
      <c r="D231" s="146" t="s">
        <v>160</v>
      </c>
      <c r="E231" s="147" t="s">
        <v>1</v>
      </c>
      <c r="F231" s="148" t="s">
        <v>183</v>
      </c>
      <c r="H231" s="147" t="s">
        <v>1</v>
      </c>
      <c r="I231" s="149"/>
      <c r="L231" s="145"/>
      <c r="M231" s="150"/>
      <c r="T231" s="151"/>
      <c r="AT231" s="147" t="s">
        <v>160</v>
      </c>
      <c r="AU231" s="147" t="s">
        <v>151</v>
      </c>
      <c r="AV231" s="12" t="s">
        <v>85</v>
      </c>
      <c r="AW231" s="12" t="s">
        <v>32</v>
      </c>
      <c r="AX231" s="12" t="s">
        <v>77</v>
      </c>
      <c r="AY231" s="147" t="s">
        <v>150</v>
      </c>
    </row>
    <row r="232" spans="2:65" s="13" customFormat="1">
      <c r="B232" s="152"/>
      <c r="D232" s="146" t="s">
        <v>160</v>
      </c>
      <c r="E232" s="153" t="s">
        <v>1</v>
      </c>
      <c r="F232" s="154" t="s">
        <v>255</v>
      </c>
      <c r="H232" s="155">
        <v>5.4850000000000003</v>
      </c>
      <c r="I232" s="156"/>
      <c r="L232" s="152"/>
      <c r="M232" s="157"/>
      <c r="T232" s="158"/>
      <c r="AT232" s="153" t="s">
        <v>160</v>
      </c>
      <c r="AU232" s="153" t="s">
        <v>151</v>
      </c>
      <c r="AV232" s="13" t="s">
        <v>87</v>
      </c>
      <c r="AW232" s="13" t="s">
        <v>32</v>
      </c>
      <c r="AX232" s="13" t="s">
        <v>77</v>
      </c>
      <c r="AY232" s="153" t="s">
        <v>150</v>
      </c>
    </row>
    <row r="233" spans="2:65" s="12" customFormat="1">
      <c r="B233" s="145"/>
      <c r="D233" s="146" t="s">
        <v>160</v>
      </c>
      <c r="E233" s="147" t="s">
        <v>1</v>
      </c>
      <c r="F233" s="148" t="s">
        <v>256</v>
      </c>
      <c r="H233" s="147" t="s">
        <v>1</v>
      </c>
      <c r="I233" s="149"/>
      <c r="L233" s="145"/>
      <c r="M233" s="150"/>
      <c r="T233" s="151"/>
      <c r="AT233" s="147" t="s">
        <v>160</v>
      </c>
      <c r="AU233" s="147" t="s">
        <v>151</v>
      </c>
      <c r="AV233" s="12" t="s">
        <v>85</v>
      </c>
      <c r="AW233" s="12" t="s">
        <v>32</v>
      </c>
      <c r="AX233" s="12" t="s">
        <v>77</v>
      </c>
      <c r="AY233" s="147" t="s">
        <v>150</v>
      </c>
    </row>
    <row r="234" spans="2:65" s="13" customFormat="1">
      <c r="B234" s="152"/>
      <c r="D234" s="146" t="s">
        <v>160</v>
      </c>
      <c r="E234" s="153" t="s">
        <v>1</v>
      </c>
      <c r="F234" s="154" t="s">
        <v>257</v>
      </c>
      <c r="H234" s="155">
        <v>2.84</v>
      </c>
      <c r="I234" s="156"/>
      <c r="L234" s="152"/>
      <c r="M234" s="157"/>
      <c r="T234" s="158"/>
      <c r="AT234" s="153" t="s">
        <v>160</v>
      </c>
      <c r="AU234" s="153" t="s">
        <v>151</v>
      </c>
      <c r="AV234" s="13" t="s">
        <v>87</v>
      </c>
      <c r="AW234" s="13" t="s">
        <v>32</v>
      </c>
      <c r="AX234" s="13" t="s">
        <v>77</v>
      </c>
      <c r="AY234" s="153" t="s">
        <v>150</v>
      </c>
    </row>
    <row r="235" spans="2:65" s="14" customFormat="1">
      <c r="B235" s="159"/>
      <c r="D235" s="146" t="s">
        <v>160</v>
      </c>
      <c r="E235" s="160" t="s">
        <v>1</v>
      </c>
      <c r="F235" s="161" t="s">
        <v>187</v>
      </c>
      <c r="H235" s="162">
        <v>150.76400000000001</v>
      </c>
      <c r="I235" s="163"/>
      <c r="L235" s="159"/>
      <c r="M235" s="164"/>
      <c r="T235" s="165"/>
      <c r="AT235" s="160" t="s">
        <v>160</v>
      </c>
      <c r="AU235" s="160" t="s">
        <v>151</v>
      </c>
      <c r="AV235" s="14" t="s">
        <v>158</v>
      </c>
      <c r="AW235" s="14" t="s">
        <v>32</v>
      </c>
      <c r="AX235" s="14" t="s">
        <v>85</v>
      </c>
      <c r="AY235" s="160" t="s">
        <v>150</v>
      </c>
    </row>
    <row r="236" spans="2:65" s="1" customFormat="1" ht="21.75" customHeight="1">
      <c r="B236" s="32"/>
      <c r="C236" s="132" t="s">
        <v>258</v>
      </c>
      <c r="D236" s="132" t="s">
        <v>153</v>
      </c>
      <c r="E236" s="133" t="s">
        <v>259</v>
      </c>
      <c r="F236" s="134" t="s">
        <v>260</v>
      </c>
      <c r="G236" s="135" t="s">
        <v>156</v>
      </c>
      <c r="H236" s="136">
        <v>3.9</v>
      </c>
      <c r="I236" s="137"/>
      <c r="J236" s="138">
        <f>ROUND(I236*H236,2)</f>
        <v>0</v>
      </c>
      <c r="K236" s="134" t="s">
        <v>157</v>
      </c>
      <c r="L236" s="32"/>
      <c r="M236" s="139" t="s">
        <v>1</v>
      </c>
      <c r="N236" s="140" t="s">
        <v>42</v>
      </c>
      <c r="P236" s="141">
        <f>O236*H236</f>
        <v>0</v>
      </c>
      <c r="Q236" s="141">
        <v>3.7999999999999999E-2</v>
      </c>
      <c r="R236" s="141">
        <f>Q236*H236</f>
        <v>0.1482</v>
      </c>
      <c r="S236" s="141">
        <v>0</v>
      </c>
      <c r="T236" s="142">
        <f>S236*H236</f>
        <v>0</v>
      </c>
      <c r="AR236" s="143" t="s">
        <v>158</v>
      </c>
      <c r="AT236" s="143" t="s">
        <v>153</v>
      </c>
      <c r="AU236" s="143" t="s">
        <v>151</v>
      </c>
      <c r="AY236" s="17" t="s">
        <v>150</v>
      </c>
      <c r="BE236" s="144">
        <f>IF(N236="základní",J236,0)</f>
        <v>0</v>
      </c>
      <c r="BF236" s="144">
        <f>IF(N236="snížená",J236,0)</f>
        <v>0</v>
      </c>
      <c r="BG236" s="144">
        <f>IF(N236="zákl. přenesená",J236,0)</f>
        <v>0</v>
      </c>
      <c r="BH236" s="144">
        <f>IF(N236="sníž. přenesená",J236,0)</f>
        <v>0</v>
      </c>
      <c r="BI236" s="144">
        <f>IF(N236="nulová",J236,0)</f>
        <v>0</v>
      </c>
      <c r="BJ236" s="17" t="s">
        <v>85</v>
      </c>
      <c r="BK236" s="144">
        <f>ROUND(I236*H236,2)</f>
        <v>0</v>
      </c>
      <c r="BL236" s="17" t="s">
        <v>158</v>
      </c>
      <c r="BM236" s="143" t="s">
        <v>261</v>
      </c>
    </row>
    <row r="237" spans="2:65" s="12" customFormat="1">
      <c r="B237" s="145"/>
      <c r="D237" s="146" t="s">
        <v>160</v>
      </c>
      <c r="E237" s="147" t="s">
        <v>1</v>
      </c>
      <c r="F237" s="148" t="s">
        <v>222</v>
      </c>
      <c r="H237" s="147" t="s">
        <v>1</v>
      </c>
      <c r="I237" s="149"/>
      <c r="L237" s="145"/>
      <c r="M237" s="150"/>
      <c r="T237" s="151"/>
      <c r="AT237" s="147" t="s">
        <v>160</v>
      </c>
      <c r="AU237" s="147" t="s">
        <v>151</v>
      </c>
      <c r="AV237" s="12" t="s">
        <v>85</v>
      </c>
      <c r="AW237" s="12" t="s">
        <v>32</v>
      </c>
      <c r="AX237" s="12" t="s">
        <v>77</v>
      </c>
      <c r="AY237" s="147" t="s">
        <v>150</v>
      </c>
    </row>
    <row r="238" spans="2:65" s="12" customFormat="1">
      <c r="B238" s="145"/>
      <c r="D238" s="146" t="s">
        <v>160</v>
      </c>
      <c r="E238" s="147" t="s">
        <v>1</v>
      </c>
      <c r="F238" s="148" t="s">
        <v>228</v>
      </c>
      <c r="H238" s="147" t="s">
        <v>1</v>
      </c>
      <c r="I238" s="149"/>
      <c r="L238" s="145"/>
      <c r="M238" s="150"/>
      <c r="T238" s="151"/>
      <c r="AT238" s="147" t="s">
        <v>160</v>
      </c>
      <c r="AU238" s="147" t="s">
        <v>151</v>
      </c>
      <c r="AV238" s="12" t="s">
        <v>85</v>
      </c>
      <c r="AW238" s="12" t="s">
        <v>32</v>
      </c>
      <c r="AX238" s="12" t="s">
        <v>77</v>
      </c>
      <c r="AY238" s="147" t="s">
        <v>150</v>
      </c>
    </row>
    <row r="239" spans="2:65" s="13" customFormat="1">
      <c r="B239" s="152"/>
      <c r="D239" s="146" t="s">
        <v>160</v>
      </c>
      <c r="E239" s="153" t="s">
        <v>1</v>
      </c>
      <c r="F239" s="154" t="s">
        <v>262</v>
      </c>
      <c r="H239" s="155">
        <v>0.52</v>
      </c>
      <c r="I239" s="156"/>
      <c r="L239" s="152"/>
      <c r="M239" s="157"/>
      <c r="T239" s="158"/>
      <c r="AT239" s="153" t="s">
        <v>160</v>
      </c>
      <c r="AU239" s="153" t="s">
        <v>151</v>
      </c>
      <c r="AV239" s="13" t="s">
        <v>87</v>
      </c>
      <c r="AW239" s="13" t="s">
        <v>32</v>
      </c>
      <c r="AX239" s="13" t="s">
        <v>77</v>
      </c>
      <c r="AY239" s="153" t="s">
        <v>150</v>
      </c>
    </row>
    <row r="240" spans="2:65" s="12" customFormat="1">
      <c r="B240" s="145"/>
      <c r="D240" s="146" t="s">
        <v>160</v>
      </c>
      <c r="E240" s="147" t="s">
        <v>1</v>
      </c>
      <c r="F240" s="148" t="s">
        <v>263</v>
      </c>
      <c r="H240" s="147" t="s">
        <v>1</v>
      </c>
      <c r="I240" s="149"/>
      <c r="L240" s="145"/>
      <c r="M240" s="150"/>
      <c r="T240" s="151"/>
      <c r="AT240" s="147" t="s">
        <v>160</v>
      </c>
      <c r="AU240" s="147" t="s">
        <v>151</v>
      </c>
      <c r="AV240" s="12" t="s">
        <v>85</v>
      </c>
      <c r="AW240" s="12" t="s">
        <v>32</v>
      </c>
      <c r="AX240" s="12" t="s">
        <v>77</v>
      </c>
      <c r="AY240" s="147" t="s">
        <v>150</v>
      </c>
    </row>
    <row r="241" spans="2:65" s="13" customFormat="1">
      <c r="B241" s="152"/>
      <c r="D241" s="146" t="s">
        <v>160</v>
      </c>
      <c r="E241" s="153" t="s">
        <v>1</v>
      </c>
      <c r="F241" s="154" t="s">
        <v>262</v>
      </c>
      <c r="H241" s="155">
        <v>0.52</v>
      </c>
      <c r="I241" s="156"/>
      <c r="L241" s="152"/>
      <c r="M241" s="157"/>
      <c r="T241" s="158"/>
      <c r="AT241" s="153" t="s">
        <v>160</v>
      </c>
      <c r="AU241" s="153" t="s">
        <v>151</v>
      </c>
      <c r="AV241" s="13" t="s">
        <v>87</v>
      </c>
      <c r="AW241" s="13" t="s">
        <v>32</v>
      </c>
      <c r="AX241" s="13" t="s">
        <v>77</v>
      </c>
      <c r="AY241" s="153" t="s">
        <v>150</v>
      </c>
    </row>
    <row r="242" spans="2:65" s="12" customFormat="1">
      <c r="B242" s="145"/>
      <c r="D242" s="146" t="s">
        <v>160</v>
      </c>
      <c r="E242" s="147" t="s">
        <v>1</v>
      </c>
      <c r="F242" s="148" t="s">
        <v>225</v>
      </c>
      <c r="H242" s="147" t="s">
        <v>1</v>
      </c>
      <c r="I242" s="149"/>
      <c r="L242" s="145"/>
      <c r="M242" s="150"/>
      <c r="T242" s="151"/>
      <c r="AT242" s="147" t="s">
        <v>160</v>
      </c>
      <c r="AU242" s="147" t="s">
        <v>151</v>
      </c>
      <c r="AV242" s="12" t="s">
        <v>85</v>
      </c>
      <c r="AW242" s="12" t="s">
        <v>32</v>
      </c>
      <c r="AX242" s="12" t="s">
        <v>77</v>
      </c>
      <c r="AY242" s="147" t="s">
        <v>150</v>
      </c>
    </row>
    <row r="243" spans="2:65" s="13" customFormat="1">
      <c r="B243" s="152"/>
      <c r="D243" s="146" t="s">
        <v>160</v>
      </c>
      <c r="E243" s="153" t="s">
        <v>1</v>
      </c>
      <c r="F243" s="154" t="s">
        <v>264</v>
      </c>
      <c r="H243" s="155">
        <v>0.78</v>
      </c>
      <c r="I243" s="156"/>
      <c r="L243" s="152"/>
      <c r="M243" s="157"/>
      <c r="T243" s="158"/>
      <c r="AT243" s="153" t="s">
        <v>160</v>
      </c>
      <c r="AU243" s="153" t="s">
        <v>151</v>
      </c>
      <c r="AV243" s="13" t="s">
        <v>87</v>
      </c>
      <c r="AW243" s="13" t="s">
        <v>32</v>
      </c>
      <c r="AX243" s="13" t="s">
        <v>77</v>
      </c>
      <c r="AY243" s="153" t="s">
        <v>150</v>
      </c>
    </row>
    <row r="244" spans="2:65" s="12" customFormat="1">
      <c r="B244" s="145"/>
      <c r="D244" s="146" t="s">
        <v>160</v>
      </c>
      <c r="E244" s="147" t="s">
        <v>1</v>
      </c>
      <c r="F244" s="148" t="s">
        <v>226</v>
      </c>
      <c r="H244" s="147" t="s">
        <v>1</v>
      </c>
      <c r="I244" s="149"/>
      <c r="L244" s="145"/>
      <c r="M244" s="150"/>
      <c r="T244" s="151"/>
      <c r="AT244" s="147" t="s">
        <v>160</v>
      </c>
      <c r="AU244" s="147" t="s">
        <v>151</v>
      </c>
      <c r="AV244" s="12" t="s">
        <v>85</v>
      </c>
      <c r="AW244" s="12" t="s">
        <v>32</v>
      </c>
      <c r="AX244" s="12" t="s">
        <v>77</v>
      </c>
      <c r="AY244" s="147" t="s">
        <v>150</v>
      </c>
    </row>
    <row r="245" spans="2:65" s="13" customFormat="1">
      <c r="B245" s="152"/>
      <c r="D245" s="146" t="s">
        <v>160</v>
      </c>
      <c r="E245" s="153" t="s">
        <v>1</v>
      </c>
      <c r="F245" s="154" t="s">
        <v>265</v>
      </c>
      <c r="H245" s="155">
        <v>2.08</v>
      </c>
      <c r="I245" s="156"/>
      <c r="L245" s="152"/>
      <c r="M245" s="157"/>
      <c r="T245" s="158"/>
      <c r="AT245" s="153" t="s">
        <v>160</v>
      </c>
      <c r="AU245" s="153" t="s">
        <v>151</v>
      </c>
      <c r="AV245" s="13" t="s">
        <v>87</v>
      </c>
      <c r="AW245" s="13" t="s">
        <v>32</v>
      </c>
      <c r="AX245" s="13" t="s">
        <v>77</v>
      </c>
      <c r="AY245" s="153" t="s">
        <v>150</v>
      </c>
    </row>
    <row r="246" spans="2:65" s="14" customFormat="1">
      <c r="B246" s="159"/>
      <c r="D246" s="146" t="s">
        <v>160</v>
      </c>
      <c r="E246" s="160" t="s">
        <v>1</v>
      </c>
      <c r="F246" s="161" t="s">
        <v>187</v>
      </c>
      <c r="H246" s="162">
        <v>3.9000000000000004</v>
      </c>
      <c r="I246" s="163"/>
      <c r="L246" s="159"/>
      <c r="M246" s="164"/>
      <c r="T246" s="165"/>
      <c r="AT246" s="160" t="s">
        <v>160</v>
      </c>
      <c r="AU246" s="160" t="s">
        <v>151</v>
      </c>
      <c r="AV246" s="14" t="s">
        <v>158</v>
      </c>
      <c r="AW246" s="14" t="s">
        <v>32</v>
      </c>
      <c r="AX246" s="14" t="s">
        <v>85</v>
      </c>
      <c r="AY246" s="160" t="s">
        <v>150</v>
      </c>
    </row>
    <row r="247" spans="2:65" s="1" customFormat="1" ht="24.2" customHeight="1">
      <c r="B247" s="32"/>
      <c r="C247" s="132" t="s">
        <v>266</v>
      </c>
      <c r="D247" s="132" t="s">
        <v>153</v>
      </c>
      <c r="E247" s="133" t="s">
        <v>267</v>
      </c>
      <c r="F247" s="134" t="s">
        <v>268</v>
      </c>
      <c r="G247" s="135" t="s">
        <v>156</v>
      </c>
      <c r="H247" s="136">
        <v>3.9</v>
      </c>
      <c r="I247" s="137"/>
      <c r="J247" s="138">
        <f>ROUND(I247*H247,2)</f>
        <v>0</v>
      </c>
      <c r="K247" s="134" t="s">
        <v>157</v>
      </c>
      <c r="L247" s="32"/>
      <c r="M247" s="139" t="s">
        <v>1</v>
      </c>
      <c r="N247" s="140" t="s">
        <v>42</v>
      </c>
      <c r="P247" s="141">
        <f>O247*H247</f>
        <v>0</v>
      </c>
      <c r="Q247" s="141">
        <v>4.1529999999999997E-2</v>
      </c>
      <c r="R247" s="141">
        <f>Q247*H247</f>
        <v>0.161967</v>
      </c>
      <c r="S247" s="141">
        <v>0</v>
      </c>
      <c r="T247" s="142">
        <f>S247*H247</f>
        <v>0</v>
      </c>
      <c r="AR247" s="143" t="s">
        <v>158</v>
      </c>
      <c r="AT247" s="143" t="s">
        <v>153</v>
      </c>
      <c r="AU247" s="143" t="s">
        <v>151</v>
      </c>
      <c r="AY247" s="17" t="s">
        <v>150</v>
      </c>
      <c r="BE247" s="144">
        <f>IF(N247="základní",J247,0)</f>
        <v>0</v>
      </c>
      <c r="BF247" s="144">
        <f>IF(N247="snížená",J247,0)</f>
        <v>0</v>
      </c>
      <c r="BG247" s="144">
        <f>IF(N247="zákl. přenesená",J247,0)</f>
        <v>0</v>
      </c>
      <c r="BH247" s="144">
        <f>IF(N247="sníž. přenesená",J247,0)</f>
        <v>0</v>
      </c>
      <c r="BI247" s="144">
        <f>IF(N247="nulová",J247,0)</f>
        <v>0</v>
      </c>
      <c r="BJ247" s="17" t="s">
        <v>85</v>
      </c>
      <c r="BK247" s="144">
        <f>ROUND(I247*H247,2)</f>
        <v>0</v>
      </c>
      <c r="BL247" s="17" t="s">
        <v>158</v>
      </c>
      <c r="BM247" s="143" t="s">
        <v>269</v>
      </c>
    </row>
    <row r="248" spans="2:65" s="12" customFormat="1">
      <c r="B248" s="145"/>
      <c r="D248" s="146" t="s">
        <v>160</v>
      </c>
      <c r="E248" s="147" t="s">
        <v>1</v>
      </c>
      <c r="F248" s="148" t="s">
        <v>222</v>
      </c>
      <c r="H248" s="147" t="s">
        <v>1</v>
      </c>
      <c r="I248" s="149"/>
      <c r="L248" s="145"/>
      <c r="M248" s="150"/>
      <c r="T248" s="151"/>
      <c r="AT248" s="147" t="s">
        <v>160</v>
      </c>
      <c r="AU248" s="147" t="s">
        <v>151</v>
      </c>
      <c r="AV248" s="12" t="s">
        <v>85</v>
      </c>
      <c r="AW248" s="12" t="s">
        <v>32</v>
      </c>
      <c r="AX248" s="12" t="s">
        <v>77</v>
      </c>
      <c r="AY248" s="147" t="s">
        <v>150</v>
      </c>
    </row>
    <row r="249" spans="2:65" s="12" customFormat="1">
      <c r="B249" s="145"/>
      <c r="D249" s="146" t="s">
        <v>160</v>
      </c>
      <c r="E249" s="147" t="s">
        <v>1</v>
      </c>
      <c r="F249" s="148" t="s">
        <v>228</v>
      </c>
      <c r="H249" s="147" t="s">
        <v>1</v>
      </c>
      <c r="I249" s="149"/>
      <c r="L249" s="145"/>
      <c r="M249" s="150"/>
      <c r="T249" s="151"/>
      <c r="AT249" s="147" t="s">
        <v>160</v>
      </c>
      <c r="AU249" s="147" t="s">
        <v>151</v>
      </c>
      <c r="AV249" s="12" t="s">
        <v>85</v>
      </c>
      <c r="AW249" s="12" t="s">
        <v>32</v>
      </c>
      <c r="AX249" s="12" t="s">
        <v>77</v>
      </c>
      <c r="AY249" s="147" t="s">
        <v>150</v>
      </c>
    </row>
    <row r="250" spans="2:65" s="13" customFormat="1">
      <c r="B250" s="152"/>
      <c r="D250" s="146" t="s">
        <v>160</v>
      </c>
      <c r="E250" s="153" t="s">
        <v>1</v>
      </c>
      <c r="F250" s="154" t="s">
        <v>262</v>
      </c>
      <c r="H250" s="155">
        <v>0.52</v>
      </c>
      <c r="I250" s="156"/>
      <c r="L250" s="152"/>
      <c r="M250" s="157"/>
      <c r="T250" s="158"/>
      <c r="AT250" s="153" t="s">
        <v>160</v>
      </c>
      <c r="AU250" s="153" t="s">
        <v>151</v>
      </c>
      <c r="AV250" s="13" t="s">
        <v>87</v>
      </c>
      <c r="AW250" s="13" t="s">
        <v>32</v>
      </c>
      <c r="AX250" s="13" t="s">
        <v>77</v>
      </c>
      <c r="AY250" s="153" t="s">
        <v>150</v>
      </c>
    </row>
    <row r="251" spans="2:65" s="12" customFormat="1">
      <c r="B251" s="145"/>
      <c r="D251" s="146" t="s">
        <v>160</v>
      </c>
      <c r="E251" s="147" t="s">
        <v>1</v>
      </c>
      <c r="F251" s="148" t="s">
        <v>263</v>
      </c>
      <c r="H251" s="147" t="s">
        <v>1</v>
      </c>
      <c r="I251" s="149"/>
      <c r="L251" s="145"/>
      <c r="M251" s="150"/>
      <c r="T251" s="151"/>
      <c r="AT251" s="147" t="s">
        <v>160</v>
      </c>
      <c r="AU251" s="147" t="s">
        <v>151</v>
      </c>
      <c r="AV251" s="12" t="s">
        <v>85</v>
      </c>
      <c r="AW251" s="12" t="s">
        <v>32</v>
      </c>
      <c r="AX251" s="12" t="s">
        <v>77</v>
      </c>
      <c r="AY251" s="147" t="s">
        <v>150</v>
      </c>
    </row>
    <row r="252" spans="2:65" s="13" customFormat="1">
      <c r="B252" s="152"/>
      <c r="D252" s="146" t="s">
        <v>160</v>
      </c>
      <c r="E252" s="153" t="s">
        <v>1</v>
      </c>
      <c r="F252" s="154" t="s">
        <v>262</v>
      </c>
      <c r="H252" s="155">
        <v>0.52</v>
      </c>
      <c r="I252" s="156"/>
      <c r="L252" s="152"/>
      <c r="M252" s="157"/>
      <c r="T252" s="158"/>
      <c r="AT252" s="153" t="s">
        <v>160</v>
      </c>
      <c r="AU252" s="153" t="s">
        <v>151</v>
      </c>
      <c r="AV252" s="13" t="s">
        <v>87</v>
      </c>
      <c r="AW252" s="13" t="s">
        <v>32</v>
      </c>
      <c r="AX252" s="13" t="s">
        <v>77</v>
      </c>
      <c r="AY252" s="153" t="s">
        <v>150</v>
      </c>
    </row>
    <row r="253" spans="2:65" s="12" customFormat="1">
      <c r="B253" s="145"/>
      <c r="D253" s="146" t="s">
        <v>160</v>
      </c>
      <c r="E253" s="147" t="s">
        <v>1</v>
      </c>
      <c r="F253" s="148" t="s">
        <v>225</v>
      </c>
      <c r="H253" s="147" t="s">
        <v>1</v>
      </c>
      <c r="I253" s="149"/>
      <c r="L253" s="145"/>
      <c r="M253" s="150"/>
      <c r="T253" s="151"/>
      <c r="AT253" s="147" t="s">
        <v>160</v>
      </c>
      <c r="AU253" s="147" t="s">
        <v>151</v>
      </c>
      <c r="AV253" s="12" t="s">
        <v>85</v>
      </c>
      <c r="AW253" s="12" t="s">
        <v>32</v>
      </c>
      <c r="AX253" s="12" t="s">
        <v>77</v>
      </c>
      <c r="AY253" s="147" t="s">
        <v>150</v>
      </c>
    </row>
    <row r="254" spans="2:65" s="13" customFormat="1">
      <c r="B254" s="152"/>
      <c r="D254" s="146" t="s">
        <v>160</v>
      </c>
      <c r="E254" s="153" t="s">
        <v>1</v>
      </c>
      <c r="F254" s="154" t="s">
        <v>264</v>
      </c>
      <c r="H254" s="155">
        <v>0.78</v>
      </c>
      <c r="I254" s="156"/>
      <c r="L254" s="152"/>
      <c r="M254" s="157"/>
      <c r="T254" s="158"/>
      <c r="AT254" s="153" t="s">
        <v>160</v>
      </c>
      <c r="AU254" s="153" t="s">
        <v>151</v>
      </c>
      <c r="AV254" s="13" t="s">
        <v>87</v>
      </c>
      <c r="AW254" s="13" t="s">
        <v>32</v>
      </c>
      <c r="AX254" s="13" t="s">
        <v>77</v>
      </c>
      <c r="AY254" s="153" t="s">
        <v>150</v>
      </c>
    </row>
    <row r="255" spans="2:65" s="12" customFormat="1">
      <c r="B255" s="145"/>
      <c r="D255" s="146" t="s">
        <v>160</v>
      </c>
      <c r="E255" s="147" t="s">
        <v>1</v>
      </c>
      <c r="F255" s="148" t="s">
        <v>226</v>
      </c>
      <c r="H255" s="147" t="s">
        <v>1</v>
      </c>
      <c r="I255" s="149"/>
      <c r="L255" s="145"/>
      <c r="M255" s="150"/>
      <c r="T255" s="151"/>
      <c r="AT255" s="147" t="s">
        <v>160</v>
      </c>
      <c r="AU255" s="147" t="s">
        <v>151</v>
      </c>
      <c r="AV255" s="12" t="s">
        <v>85</v>
      </c>
      <c r="AW255" s="12" t="s">
        <v>32</v>
      </c>
      <c r="AX255" s="12" t="s">
        <v>77</v>
      </c>
      <c r="AY255" s="147" t="s">
        <v>150</v>
      </c>
    </row>
    <row r="256" spans="2:65" s="13" customFormat="1">
      <c r="B256" s="152"/>
      <c r="D256" s="146" t="s">
        <v>160</v>
      </c>
      <c r="E256" s="153" t="s">
        <v>1</v>
      </c>
      <c r="F256" s="154" t="s">
        <v>265</v>
      </c>
      <c r="H256" s="155">
        <v>2.08</v>
      </c>
      <c r="I256" s="156"/>
      <c r="L256" s="152"/>
      <c r="M256" s="157"/>
      <c r="T256" s="158"/>
      <c r="AT256" s="153" t="s">
        <v>160</v>
      </c>
      <c r="AU256" s="153" t="s">
        <v>151</v>
      </c>
      <c r="AV256" s="13" t="s">
        <v>87</v>
      </c>
      <c r="AW256" s="13" t="s">
        <v>32</v>
      </c>
      <c r="AX256" s="13" t="s">
        <v>77</v>
      </c>
      <c r="AY256" s="153" t="s">
        <v>150</v>
      </c>
    </row>
    <row r="257" spans="2:65" s="14" customFormat="1">
      <c r="B257" s="159"/>
      <c r="D257" s="146" t="s">
        <v>160</v>
      </c>
      <c r="E257" s="160" t="s">
        <v>1</v>
      </c>
      <c r="F257" s="161" t="s">
        <v>187</v>
      </c>
      <c r="H257" s="162">
        <v>3.9000000000000004</v>
      </c>
      <c r="I257" s="163"/>
      <c r="L257" s="159"/>
      <c r="M257" s="164"/>
      <c r="T257" s="165"/>
      <c r="AT257" s="160" t="s">
        <v>160</v>
      </c>
      <c r="AU257" s="160" t="s">
        <v>151</v>
      </c>
      <c r="AV257" s="14" t="s">
        <v>158</v>
      </c>
      <c r="AW257" s="14" t="s">
        <v>32</v>
      </c>
      <c r="AX257" s="14" t="s">
        <v>85</v>
      </c>
      <c r="AY257" s="160" t="s">
        <v>150</v>
      </c>
    </row>
    <row r="258" spans="2:65" s="1" customFormat="1" ht="24.2" customHeight="1">
      <c r="B258" s="32"/>
      <c r="C258" s="132" t="s">
        <v>270</v>
      </c>
      <c r="D258" s="132" t="s">
        <v>153</v>
      </c>
      <c r="E258" s="133" t="s">
        <v>271</v>
      </c>
      <c r="F258" s="134" t="s">
        <v>272</v>
      </c>
      <c r="G258" s="135" t="s">
        <v>156</v>
      </c>
      <c r="H258" s="136">
        <v>166.965</v>
      </c>
      <c r="I258" s="137"/>
      <c r="J258" s="138">
        <f>ROUND(I258*H258,2)</f>
        <v>0</v>
      </c>
      <c r="K258" s="134" t="s">
        <v>157</v>
      </c>
      <c r="L258" s="32"/>
      <c r="M258" s="139" t="s">
        <v>1</v>
      </c>
      <c r="N258" s="140" t="s">
        <v>42</v>
      </c>
      <c r="P258" s="141">
        <f>O258*H258</f>
        <v>0</v>
      </c>
      <c r="Q258" s="141">
        <v>1.7000000000000001E-2</v>
      </c>
      <c r="R258" s="141">
        <f>Q258*H258</f>
        <v>2.8384050000000003</v>
      </c>
      <c r="S258" s="141">
        <v>0</v>
      </c>
      <c r="T258" s="142">
        <f>S258*H258</f>
        <v>0</v>
      </c>
      <c r="AR258" s="143" t="s">
        <v>158</v>
      </c>
      <c r="AT258" s="143" t="s">
        <v>153</v>
      </c>
      <c r="AU258" s="143" t="s">
        <v>151</v>
      </c>
      <c r="AY258" s="17" t="s">
        <v>150</v>
      </c>
      <c r="BE258" s="144">
        <f>IF(N258="základní",J258,0)</f>
        <v>0</v>
      </c>
      <c r="BF258" s="144">
        <f>IF(N258="snížená",J258,0)</f>
        <v>0</v>
      </c>
      <c r="BG258" s="144">
        <f>IF(N258="zákl. přenesená",J258,0)</f>
        <v>0</v>
      </c>
      <c r="BH258" s="144">
        <f>IF(N258="sníž. přenesená",J258,0)</f>
        <v>0</v>
      </c>
      <c r="BI258" s="144">
        <f>IF(N258="nulová",J258,0)</f>
        <v>0</v>
      </c>
      <c r="BJ258" s="17" t="s">
        <v>85</v>
      </c>
      <c r="BK258" s="144">
        <f>ROUND(I258*H258,2)</f>
        <v>0</v>
      </c>
      <c r="BL258" s="17" t="s">
        <v>158</v>
      </c>
      <c r="BM258" s="143" t="s">
        <v>273</v>
      </c>
    </row>
    <row r="259" spans="2:65" s="12" customFormat="1">
      <c r="B259" s="145"/>
      <c r="D259" s="146" t="s">
        <v>160</v>
      </c>
      <c r="E259" s="147" t="s">
        <v>1</v>
      </c>
      <c r="F259" s="148" t="s">
        <v>234</v>
      </c>
      <c r="H259" s="147" t="s">
        <v>1</v>
      </c>
      <c r="I259" s="149"/>
      <c r="L259" s="145"/>
      <c r="M259" s="150"/>
      <c r="T259" s="151"/>
      <c r="AT259" s="147" t="s">
        <v>160</v>
      </c>
      <c r="AU259" s="147" t="s">
        <v>151</v>
      </c>
      <c r="AV259" s="12" t="s">
        <v>85</v>
      </c>
      <c r="AW259" s="12" t="s">
        <v>32</v>
      </c>
      <c r="AX259" s="12" t="s">
        <v>77</v>
      </c>
      <c r="AY259" s="147" t="s">
        <v>150</v>
      </c>
    </row>
    <row r="260" spans="2:65" s="13" customFormat="1">
      <c r="B260" s="152"/>
      <c r="D260" s="146" t="s">
        <v>160</v>
      </c>
      <c r="E260" s="153" t="s">
        <v>1</v>
      </c>
      <c r="F260" s="154" t="s">
        <v>274</v>
      </c>
      <c r="H260" s="155">
        <v>7.9539999999999997</v>
      </c>
      <c r="I260" s="156"/>
      <c r="L260" s="152"/>
      <c r="M260" s="157"/>
      <c r="T260" s="158"/>
      <c r="AT260" s="153" t="s">
        <v>160</v>
      </c>
      <c r="AU260" s="153" t="s">
        <v>151</v>
      </c>
      <c r="AV260" s="13" t="s">
        <v>87</v>
      </c>
      <c r="AW260" s="13" t="s">
        <v>32</v>
      </c>
      <c r="AX260" s="13" t="s">
        <v>77</v>
      </c>
      <c r="AY260" s="153" t="s">
        <v>150</v>
      </c>
    </row>
    <row r="261" spans="2:65" s="12" customFormat="1">
      <c r="B261" s="145"/>
      <c r="D261" s="146" t="s">
        <v>160</v>
      </c>
      <c r="E261" s="147" t="s">
        <v>1</v>
      </c>
      <c r="F261" s="148" t="s">
        <v>181</v>
      </c>
      <c r="H261" s="147" t="s">
        <v>1</v>
      </c>
      <c r="I261" s="149"/>
      <c r="L261" s="145"/>
      <c r="M261" s="150"/>
      <c r="T261" s="151"/>
      <c r="AT261" s="147" t="s">
        <v>160</v>
      </c>
      <c r="AU261" s="147" t="s">
        <v>151</v>
      </c>
      <c r="AV261" s="12" t="s">
        <v>85</v>
      </c>
      <c r="AW261" s="12" t="s">
        <v>32</v>
      </c>
      <c r="AX261" s="12" t="s">
        <v>77</v>
      </c>
      <c r="AY261" s="147" t="s">
        <v>150</v>
      </c>
    </row>
    <row r="262" spans="2:65" s="13" customFormat="1">
      <c r="B262" s="152"/>
      <c r="D262" s="146" t="s">
        <v>160</v>
      </c>
      <c r="E262" s="153" t="s">
        <v>1</v>
      </c>
      <c r="F262" s="154" t="s">
        <v>245</v>
      </c>
      <c r="H262" s="155">
        <v>23.4</v>
      </c>
      <c r="I262" s="156"/>
      <c r="L262" s="152"/>
      <c r="M262" s="157"/>
      <c r="T262" s="158"/>
      <c r="AT262" s="153" t="s">
        <v>160</v>
      </c>
      <c r="AU262" s="153" t="s">
        <v>151</v>
      </c>
      <c r="AV262" s="13" t="s">
        <v>87</v>
      </c>
      <c r="AW262" s="13" t="s">
        <v>32</v>
      </c>
      <c r="AX262" s="13" t="s">
        <v>77</v>
      </c>
      <c r="AY262" s="153" t="s">
        <v>150</v>
      </c>
    </row>
    <row r="263" spans="2:65" s="12" customFormat="1">
      <c r="B263" s="145"/>
      <c r="D263" s="146" t="s">
        <v>160</v>
      </c>
      <c r="E263" s="147" t="s">
        <v>1</v>
      </c>
      <c r="F263" s="148" t="s">
        <v>161</v>
      </c>
      <c r="H263" s="147" t="s">
        <v>1</v>
      </c>
      <c r="I263" s="149"/>
      <c r="L263" s="145"/>
      <c r="M263" s="150"/>
      <c r="T263" s="151"/>
      <c r="AT263" s="147" t="s">
        <v>160</v>
      </c>
      <c r="AU263" s="147" t="s">
        <v>151</v>
      </c>
      <c r="AV263" s="12" t="s">
        <v>85</v>
      </c>
      <c r="AW263" s="12" t="s">
        <v>32</v>
      </c>
      <c r="AX263" s="12" t="s">
        <v>77</v>
      </c>
      <c r="AY263" s="147" t="s">
        <v>150</v>
      </c>
    </row>
    <row r="264" spans="2:65" s="13" customFormat="1" ht="22.5">
      <c r="B264" s="152"/>
      <c r="D264" s="146" t="s">
        <v>160</v>
      </c>
      <c r="E264" s="153" t="s">
        <v>1</v>
      </c>
      <c r="F264" s="154" t="s">
        <v>246</v>
      </c>
      <c r="H264" s="155">
        <v>27.95</v>
      </c>
      <c r="I264" s="156"/>
      <c r="L264" s="152"/>
      <c r="M264" s="157"/>
      <c r="T264" s="158"/>
      <c r="AT264" s="153" t="s">
        <v>160</v>
      </c>
      <c r="AU264" s="153" t="s">
        <v>151</v>
      </c>
      <c r="AV264" s="13" t="s">
        <v>87</v>
      </c>
      <c r="AW264" s="13" t="s">
        <v>32</v>
      </c>
      <c r="AX264" s="13" t="s">
        <v>77</v>
      </c>
      <c r="AY264" s="153" t="s">
        <v>150</v>
      </c>
    </row>
    <row r="265" spans="2:65" s="12" customFormat="1">
      <c r="B265" s="145"/>
      <c r="D265" s="146" t="s">
        <v>160</v>
      </c>
      <c r="E265" s="147" t="s">
        <v>1</v>
      </c>
      <c r="F265" s="148" t="s">
        <v>185</v>
      </c>
      <c r="H265" s="147" t="s">
        <v>1</v>
      </c>
      <c r="I265" s="149"/>
      <c r="L265" s="145"/>
      <c r="M265" s="150"/>
      <c r="T265" s="151"/>
      <c r="AT265" s="147" t="s">
        <v>160</v>
      </c>
      <c r="AU265" s="147" t="s">
        <v>151</v>
      </c>
      <c r="AV265" s="12" t="s">
        <v>85</v>
      </c>
      <c r="AW265" s="12" t="s">
        <v>32</v>
      </c>
      <c r="AX265" s="12" t="s">
        <v>77</v>
      </c>
      <c r="AY265" s="147" t="s">
        <v>150</v>
      </c>
    </row>
    <row r="266" spans="2:65" s="13" customFormat="1">
      <c r="B266" s="152"/>
      <c r="D266" s="146" t="s">
        <v>160</v>
      </c>
      <c r="E266" s="153" t="s">
        <v>1</v>
      </c>
      <c r="F266" s="154" t="s">
        <v>247</v>
      </c>
      <c r="H266" s="155">
        <v>23.7</v>
      </c>
      <c r="I266" s="156"/>
      <c r="L266" s="152"/>
      <c r="M266" s="157"/>
      <c r="T266" s="158"/>
      <c r="AT266" s="153" t="s">
        <v>160</v>
      </c>
      <c r="AU266" s="153" t="s">
        <v>151</v>
      </c>
      <c r="AV266" s="13" t="s">
        <v>87</v>
      </c>
      <c r="AW266" s="13" t="s">
        <v>32</v>
      </c>
      <c r="AX266" s="13" t="s">
        <v>77</v>
      </c>
      <c r="AY266" s="153" t="s">
        <v>150</v>
      </c>
    </row>
    <row r="267" spans="2:65" s="12" customFormat="1">
      <c r="B267" s="145"/>
      <c r="D267" s="146" t="s">
        <v>160</v>
      </c>
      <c r="E267" s="147" t="s">
        <v>1</v>
      </c>
      <c r="F267" s="148" t="s">
        <v>248</v>
      </c>
      <c r="H267" s="147" t="s">
        <v>1</v>
      </c>
      <c r="I267" s="149"/>
      <c r="L267" s="145"/>
      <c r="M267" s="150"/>
      <c r="T267" s="151"/>
      <c r="AT267" s="147" t="s">
        <v>160</v>
      </c>
      <c r="AU267" s="147" t="s">
        <v>151</v>
      </c>
      <c r="AV267" s="12" t="s">
        <v>85</v>
      </c>
      <c r="AW267" s="12" t="s">
        <v>32</v>
      </c>
      <c r="AX267" s="12" t="s">
        <v>77</v>
      </c>
      <c r="AY267" s="147" t="s">
        <v>150</v>
      </c>
    </row>
    <row r="268" spans="2:65" s="13" customFormat="1">
      <c r="B268" s="152"/>
      <c r="D268" s="146" t="s">
        <v>160</v>
      </c>
      <c r="E268" s="153" t="s">
        <v>1</v>
      </c>
      <c r="F268" s="154" t="s">
        <v>275</v>
      </c>
      <c r="H268" s="155">
        <v>5.9</v>
      </c>
      <c r="I268" s="156"/>
      <c r="L268" s="152"/>
      <c r="M268" s="157"/>
      <c r="T268" s="158"/>
      <c r="AT268" s="153" t="s">
        <v>160</v>
      </c>
      <c r="AU268" s="153" t="s">
        <v>151</v>
      </c>
      <c r="AV268" s="13" t="s">
        <v>87</v>
      </c>
      <c r="AW268" s="13" t="s">
        <v>32</v>
      </c>
      <c r="AX268" s="13" t="s">
        <v>77</v>
      </c>
      <c r="AY268" s="153" t="s">
        <v>150</v>
      </c>
    </row>
    <row r="269" spans="2:65" s="12" customFormat="1">
      <c r="B269" s="145"/>
      <c r="D269" s="146" t="s">
        <v>160</v>
      </c>
      <c r="E269" s="147" t="s">
        <v>1</v>
      </c>
      <c r="F269" s="148" t="s">
        <v>250</v>
      </c>
      <c r="H269" s="147" t="s">
        <v>1</v>
      </c>
      <c r="I269" s="149"/>
      <c r="L269" s="145"/>
      <c r="M269" s="150"/>
      <c r="T269" s="151"/>
      <c r="AT269" s="147" t="s">
        <v>160</v>
      </c>
      <c r="AU269" s="147" t="s">
        <v>151</v>
      </c>
      <c r="AV269" s="12" t="s">
        <v>85</v>
      </c>
      <c r="AW269" s="12" t="s">
        <v>32</v>
      </c>
      <c r="AX269" s="12" t="s">
        <v>77</v>
      </c>
      <c r="AY269" s="147" t="s">
        <v>150</v>
      </c>
    </row>
    <row r="270" spans="2:65" s="13" customFormat="1">
      <c r="B270" s="152"/>
      <c r="D270" s="146" t="s">
        <v>160</v>
      </c>
      <c r="E270" s="153" t="s">
        <v>1</v>
      </c>
      <c r="F270" s="154" t="s">
        <v>276</v>
      </c>
      <c r="H270" s="155">
        <v>4.74</v>
      </c>
      <c r="I270" s="156"/>
      <c r="L270" s="152"/>
      <c r="M270" s="157"/>
      <c r="T270" s="158"/>
      <c r="AT270" s="153" t="s">
        <v>160</v>
      </c>
      <c r="AU270" s="153" t="s">
        <v>151</v>
      </c>
      <c r="AV270" s="13" t="s">
        <v>87</v>
      </c>
      <c r="AW270" s="13" t="s">
        <v>32</v>
      </c>
      <c r="AX270" s="13" t="s">
        <v>77</v>
      </c>
      <c r="AY270" s="153" t="s">
        <v>150</v>
      </c>
    </row>
    <row r="271" spans="2:65" s="12" customFormat="1">
      <c r="B271" s="145"/>
      <c r="D271" s="146" t="s">
        <v>160</v>
      </c>
      <c r="E271" s="147" t="s">
        <v>1</v>
      </c>
      <c r="F271" s="148" t="s">
        <v>237</v>
      </c>
      <c r="H271" s="147" t="s">
        <v>1</v>
      </c>
      <c r="I271" s="149"/>
      <c r="L271" s="145"/>
      <c r="M271" s="150"/>
      <c r="T271" s="151"/>
      <c r="AT271" s="147" t="s">
        <v>160</v>
      </c>
      <c r="AU271" s="147" t="s">
        <v>151</v>
      </c>
      <c r="AV271" s="12" t="s">
        <v>85</v>
      </c>
      <c r="AW271" s="12" t="s">
        <v>32</v>
      </c>
      <c r="AX271" s="12" t="s">
        <v>77</v>
      </c>
      <c r="AY271" s="147" t="s">
        <v>150</v>
      </c>
    </row>
    <row r="272" spans="2:65" s="13" customFormat="1">
      <c r="B272" s="152"/>
      <c r="D272" s="146" t="s">
        <v>160</v>
      </c>
      <c r="E272" s="153" t="s">
        <v>1</v>
      </c>
      <c r="F272" s="154" t="s">
        <v>277</v>
      </c>
      <c r="H272" s="155">
        <v>31.79</v>
      </c>
      <c r="I272" s="156"/>
      <c r="L272" s="152"/>
      <c r="M272" s="157"/>
      <c r="T272" s="158"/>
      <c r="AT272" s="153" t="s">
        <v>160</v>
      </c>
      <c r="AU272" s="153" t="s">
        <v>151</v>
      </c>
      <c r="AV272" s="13" t="s">
        <v>87</v>
      </c>
      <c r="AW272" s="13" t="s">
        <v>32</v>
      </c>
      <c r="AX272" s="13" t="s">
        <v>77</v>
      </c>
      <c r="AY272" s="153" t="s">
        <v>150</v>
      </c>
    </row>
    <row r="273" spans="2:65" s="12" customFormat="1">
      <c r="B273" s="145"/>
      <c r="D273" s="146" t="s">
        <v>160</v>
      </c>
      <c r="E273" s="147" t="s">
        <v>1</v>
      </c>
      <c r="F273" s="148" t="s">
        <v>193</v>
      </c>
      <c r="H273" s="147" t="s">
        <v>1</v>
      </c>
      <c r="I273" s="149"/>
      <c r="L273" s="145"/>
      <c r="M273" s="150"/>
      <c r="T273" s="151"/>
      <c r="AT273" s="147" t="s">
        <v>160</v>
      </c>
      <c r="AU273" s="147" t="s">
        <v>151</v>
      </c>
      <c r="AV273" s="12" t="s">
        <v>85</v>
      </c>
      <c r="AW273" s="12" t="s">
        <v>32</v>
      </c>
      <c r="AX273" s="12" t="s">
        <v>77</v>
      </c>
      <c r="AY273" s="147" t="s">
        <v>150</v>
      </c>
    </row>
    <row r="274" spans="2:65" s="13" customFormat="1" ht="22.5">
      <c r="B274" s="152"/>
      <c r="D274" s="146" t="s">
        <v>160</v>
      </c>
      <c r="E274" s="153" t="s">
        <v>1</v>
      </c>
      <c r="F274" s="154" t="s">
        <v>278</v>
      </c>
      <c r="H274" s="155">
        <v>57.433</v>
      </c>
      <c r="I274" s="156"/>
      <c r="L274" s="152"/>
      <c r="M274" s="157"/>
      <c r="T274" s="158"/>
      <c r="AT274" s="153" t="s">
        <v>160</v>
      </c>
      <c r="AU274" s="153" t="s">
        <v>151</v>
      </c>
      <c r="AV274" s="13" t="s">
        <v>87</v>
      </c>
      <c r="AW274" s="13" t="s">
        <v>32</v>
      </c>
      <c r="AX274" s="13" t="s">
        <v>77</v>
      </c>
      <c r="AY274" s="153" t="s">
        <v>150</v>
      </c>
    </row>
    <row r="275" spans="2:65" s="13" customFormat="1">
      <c r="B275" s="152"/>
      <c r="D275" s="146" t="s">
        <v>160</v>
      </c>
      <c r="E275" s="153" t="s">
        <v>1</v>
      </c>
      <c r="F275" s="154" t="s">
        <v>279</v>
      </c>
      <c r="H275" s="155">
        <v>3.4940000000000002</v>
      </c>
      <c r="I275" s="156"/>
      <c r="L275" s="152"/>
      <c r="M275" s="157"/>
      <c r="T275" s="158"/>
      <c r="AT275" s="153" t="s">
        <v>160</v>
      </c>
      <c r="AU275" s="153" t="s">
        <v>151</v>
      </c>
      <c r="AV275" s="13" t="s">
        <v>87</v>
      </c>
      <c r="AW275" s="13" t="s">
        <v>32</v>
      </c>
      <c r="AX275" s="13" t="s">
        <v>77</v>
      </c>
      <c r="AY275" s="153" t="s">
        <v>150</v>
      </c>
    </row>
    <row r="276" spans="2:65" s="12" customFormat="1">
      <c r="B276" s="145"/>
      <c r="D276" s="146" t="s">
        <v>160</v>
      </c>
      <c r="E276" s="147" t="s">
        <v>1</v>
      </c>
      <c r="F276" s="148" t="s">
        <v>183</v>
      </c>
      <c r="H276" s="147" t="s">
        <v>1</v>
      </c>
      <c r="I276" s="149"/>
      <c r="L276" s="145"/>
      <c r="M276" s="150"/>
      <c r="T276" s="151"/>
      <c r="AT276" s="147" t="s">
        <v>160</v>
      </c>
      <c r="AU276" s="147" t="s">
        <v>151</v>
      </c>
      <c r="AV276" s="12" t="s">
        <v>85</v>
      </c>
      <c r="AW276" s="12" t="s">
        <v>32</v>
      </c>
      <c r="AX276" s="12" t="s">
        <v>77</v>
      </c>
      <c r="AY276" s="147" t="s">
        <v>150</v>
      </c>
    </row>
    <row r="277" spans="2:65" s="13" customFormat="1">
      <c r="B277" s="152"/>
      <c r="D277" s="146" t="s">
        <v>160</v>
      </c>
      <c r="E277" s="153" t="s">
        <v>1</v>
      </c>
      <c r="F277" s="154" t="s">
        <v>280</v>
      </c>
      <c r="H277" s="155">
        <v>13.824999999999999</v>
      </c>
      <c r="I277" s="156"/>
      <c r="L277" s="152"/>
      <c r="M277" s="157"/>
      <c r="T277" s="158"/>
      <c r="AT277" s="153" t="s">
        <v>160</v>
      </c>
      <c r="AU277" s="153" t="s">
        <v>151</v>
      </c>
      <c r="AV277" s="13" t="s">
        <v>87</v>
      </c>
      <c r="AW277" s="13" t="s">
        <v>32</v>
      </c>
      <c r="AX277" s="13" t="s">
        <v>77</v>
      </c>
      <c r="AY277" s="153" t="s">
        <v>150</v>
      </c>
    </row>
    <row r="278" spans="2:65" s="12" customFormat="1">
      <c r="B278" s="145"/>
      <c r="D278" s="146" t="s">
        <v>160</v>
      </c>
      <c r="E278" s="147" t="s">
        <v>1</v>
      </c>
      <c r="F278" s="148" t="s">
        <v>256</v>
      </c>
      <c r="H278" s="147" t="s">
        <v>1</v>
      </c>
      <c r="I278" s="149"/>
      <c r="L278" s="145"/>
      <c r="M278" s="150"/>
      <c r="T278" s="151"/>
      <c r="AT278" s="147" t="s">
        <v>160</v>
      </c>
      <c r="AU278" s="147" t="s">
        <v>151</v>
      </c>
      <c r="AV278" s="12" t="s">
        <v>85</v>
      </c>
      <c r="AW278" s="12" t="s">
        <v>32</v>
      </c>
      <c r="AX278" s="12" t="s">
        <v>77</v>
      </c>
      <c r="AY278" s="147" t="s">
        <v>150</v>
      </c>
    </row>
    <row r="279" spans="2:65" s="13" customFormat="1">
      <c r="B279" s="152"/>
      <c r="D279" s="146" t="s">
        <v>160</v>
      </c>
      <c r="E279" s="153" t="s">
        <v>1</v>
      </c>
      <c r="F279" s="154" t="s">
        <v>281</v>
      </c>
      <c r="H279" s="155">
        <v>8.52</v>
      </c>
      <c r="I279" s="156"/>
      <c r="L279" s="152"/>
      <c r="M279" s="157"/>
      <c r="T279" s="158"/>
      <c r="AT279" s="153" t="s">
        <v>160</v>
      </c>
      <c r="AU279" s="153" t="s">
        <v>151</v>
      </c>
      <c r="AV279" s="13" t="s">
        <v>87</v>
      </c>
      <c r="AW279" s="13" t="s">
        <v>32</v>
      </c>
      <c r="AX279" s="13" t="s">
        <v>77</v>
      </c>
      <c r="AY279" s="153" t="s">
        <v>150</v>
      </c>
    </row>
    <row r="280" spans="2:65" s="15" customFormat="1">
      <c r="B280" s="176"/>
      <c r="D280" s="146" t="s">
        <v>160</v>
      </c>
      <c r="E280" s="177" t="s">
        <v>1</v>
      </c>
      <c r="F280" s="178" t="s">
        <v>282</v>
      </c>
      <c r="H280" s="179">
        <v>208.70599999999999</v>
      </c>
      <c r="I280" s="180"/>
      <c r="L280" s="176"/>
      <c r="M280" s="181"/>
      <c r="T280" s="182"/>
      <c r="AT280" s="177" t="s">
        <v>160</v>
      </c>
      <c r="AU280" s="177" t="s">
        <v>151</v>
      </c>
      <c r="AV280" s="15" t="s">
        <v>151</v>
      </c>
      <c r="AW280" s="15" t="s">
        <v>32</v>
      </c>
      <c r="AX280" s="15" t="s">
        <v>77</v>
      </c>
      <c r="AY280" s="177" t="s">
        <v>150</v>
      </c>
    </row>
    <row r="281" spans="2:65" s="12" customFormat="1">
      <c r="B281" s="145"/>
      <c r="D281" s="146" t="s">
        <v>160</v>
      </c>
      <c r="E281" s="147" t="s">
        <v>1</v>
      </c>
      <c r="F281" s="148" t="s">
        <v>283</v>
      </c>
      <c r="H281" s="147" t="s">
        <v>1</v>
      </c>
      <c r="I281" s="149"/>
      <c r="L281" s="145"/>
      <c r="M281" s="150"/>
      <c r="T281" s="151"/>
      <c r="AT281" s="147" t="s">
        <v>160</v>
      </c>
      <c r="AU281" s="147" t="s">
        <v>151</v>
      </c>
      <c r="AV281" s="12" t="s">
        <v>85</v>
      </c>
      <c r="AW281" s="12" t="s">
        <v>32</v>
      </c>
      <c r="AX281" s="12" t="s">
        <v>77</v>
      </c>
      <c r="AY281" s="147" t="s">
        <v>150</v>
      </c>
    </row>
    <row r="282" spans="2:65" s="13" customFormat="1">
      <c r="B282" s="152"/>
      <c r="D282" s="146" t="s">
        <v>160</v>
      </c>
      <c r="E282" s="153" t="s">
        <v>1</v>
      </c>
      <c r="F282" s="154" t="s">
        <v>284</v>
      </c>
      <c r="H282" s="155">
        <v>-41.741</v>
      </c>
      <c r="I282" s="156"/>
      <c r="L282" s="152"/>
      <c r="M282" s="157"/>
      <c r="T282" s="158"/>
      <c r="AT282" s="153" t="s">
        <v>160</v>
      </c>
      <c r="AU282" s="153" t="s">
        <v>151</v>
      </c>
      <c r="AV282" s="13" t="s">
        <v>87</v>
      </c>
      <c r="AW282" s="13" t="s">
        <v>32</v>
      </c>
      <c r="AX282" s="13" t="s">
        <v>77</v>
      </c>
      <c r="AY282" s="153" t="s">
        <v>150</v>
      </c>
    </row>
    <row r="283" spans="2:65" s="14" customFormat="1">
      <c r="B283" s="159"/>
      <c r="D283" s="146" t="s">
        <v>160</v>
      </c>
      <c r="E283" s="160" t="s">
        <v>1</v>
      </c>
      <c r="F283" s="161" t="s">
        <v>187</v>
      </c>
      <c r="H283" s="162">
        <v>166.96499999999997</v>
      </c>
      <c r="I283" s="163"/>
      <c r="L283" s="159"/>
      <c r="M283" s="164"/>
      <c r="T283" s="165"/>
      <c r="AT283" s="160" t="s">
        <v>160</v>
      </c>
      <c r="AU283" s="160" t="s">
        <v>151</v>
      </c>
      <c r="AV283" s="14" t="s">
        <v>158</v>
      </c>
      <c r="AW283" s="14" t="s">
        <v>32</v>
      </c>
      <c r="AX283" s="14" t="s">
        <v>85</v>
      </c>
      <c r="AY283" s="160" t="s">
        <v>150</v>
      </c>
    </row>
    <row r="284" spans="2:65" s="1" customFormat="1" ht="24.2" customHeight="1">
      <c r="B284" s="32"/>
      <c r="C284" s="132" t="s">
        <v>285</v>
      </c>
      <c r="D284" s="132" t="s">
        <v>153</v>
      </c>
      <c r="E284" s="133" t="s">
        <v>286</v>
      </c>
      <c r="F284" s="134" t="s">
        <v>287</v>
      </c>
      <c r="G284" s="135" t="s">
        <v>156</v>
      </c>
      <c r="H284" s="136">
        <v>41.741</v>
      </c>
      <c r="I284" s="137"/>
      <c r="J284" s="138">
        <f>ROUND(I284*H284,2)</f>
        <v>0</v>
      </c>
      <c r="K284" s="134" t="s">
        <v>157</v>
      </c>
      <c r="L284" s="32"/>
      <c r="M284" s="139" t="s">
        <v>1</v>
      </c>
      <c r="N284" s="140" t="s">
        <v>42</v>
      </c>
      <c r="P284" s="141">
        <f>O284*H284</f>
        <v>0</v>
      </c>
      <c r="Q284" s="141">
        <v>2.8400000000000002E-2</v>
      </c>
      <c r="R284" s="141">
        <f>Q284*H284</f>
        <v>1.1854444</v>
      </c>
      <c r="S284" s="141">
        <v>0</v>
      </c>
      <c r="T284" s="142">
        <f>S284*H284</f>
        <v>0</v>
      </c>
      <c r="AR284" s="143" t="s">
        <v>158</v>
      </c>
      <c r="AT284" s="143" t="s">
        <v>153</v>
      </c>
      <c r="AU284" s="143" t="s">
        <v>151</v>
      </c>
      <c r="AY284" s="17" t="s">
        <v>150</v>
      </c>
      <c r="BE284" s="144">
        <f>IF(N284="základní",J284,0)</f>
        <v>0</v>
      </c>
      <c r="BF284" s="144">
        <f>IF(N284="snížená",J284,0)</f>
        <v>0</v>
      </c>
      <c r="BG284" s="144">
        <f>IF(N284="zákl. přenesená",J284,0)</f>
        <v>0</v>
      </c>
      <c r="BH284" s="144">
        <f>IF(N284="sníž. přenesená",J284,0)</f>
        <v>0</v>
      </c>
      <c r="BI284" s="144">
        <f>IF(N284="nulová",J284,0)</f>
        <v>0</v>
      </c>
      <c r="BJ284" s="17" t="s">
        <v>85</v>
      </c>
      <c r="BK284" s="144">
        <f>ROUND(I284*H284,2)</f>
        <v>0</v>
      </c>
      <c r="BL284" s="17" t="s">
        <v>158</v>
      </c>
      <c r="BM284" s="143" t="s">
        <v>288</v>
      </c>
    </row>
    <row r="285" spans="2:65" s="12" customFormat="1">
      <c r="B285" s="145"/>
      <c r="D285" s="146" t="s">
        <v>160</v>
      </c>
      <c r="E285" s="147" t="s">
        <v>1</v>
      </c>
      <c r="F285" s="148" t="s">
        <v>289</v>
      </c>
      <c r="H285" s="147" t="s">
        <v>1</v>
      </c>
      <c r="I285" s="149"/>
      <c r="L285" s="145"/>
      <c r="M285" s="150"/>
      <c r="T285" s="151"/>
      <c r="AT285" s="147" t="s">
        <v>160</v>
      </c>
      <c r="AU285" s="147" t="s">
        <v>151</v>
      </c>
      <c r="AV285" s="12" t="s">
        <v>85</v>
      </c>
      <c r="AW285" s="12" t="s">
        <v>32</v>
      </c>
      <c r="AX285" s="12" t="s">
        <v>77</v>
      </c>
      <c r="AY285" s="147" t="s">
        <v>150</v>
      </c>
    </row>
    <row r="286" spans="2:65" s="13" customFormat="1">
      <c r="B286" s="152"/>
      <c r="D286" s="146" t="s">
        <v>160</v>
      </c>
      <c r="E286" s="153" t="s">
        <v>1</v>
      </c>
      <c r="F286" s="154" t="s">
        <v>290</v>
      </c>
      <c r="H286" s="155">
        <v>41.741</v>
      </c>
      <c r="I286" s="156"/>
      <c r="L286" s="152"/>
      <c r="M286" s="157"/>
      <c r="T286" s="158"/>
      <c r="AT286" s="153" t="s">
        <v>160</v>
      </c>
      <c r="AU286" s="153" t="s">
        <v>151</v>
      </c>
      <c r="AV286" s="13" t="s">
        <v>87</v>
      </c>
      <c r="AW286" s="13" t="s">
        <v>32</v>
      </c>
      <c r="AX286" s="13" t="s">
        <v>85</v>
      </c>
      <c r="AY286" s="153" t="s">
        <v>150</v>
      </c>
    </row>
    <row r="287" spans="2:65" s="1" customFormat="1" ht="24.2" customHeight="1">
      <c r="B287" s="32"/>
      <c r="C287" s="132" t="s">
        <v>291</v>
      </c>
      <c r="D287" s="132" t="s">
        <v>153</v>
      </c>
      <c r="E287" s="133" t="s">
        <v>292</v>
      </c>
      <c r="F287" s="134" t="s">
        <v>293</v>
      </c>
      <c r="G287" s="135" t="s">
        <v>156</v>
      </c>
      <c r="H287" s="136">
        <v>15.474</v>
      </c>
      <c r="I287" s="137"/>
      <c r="J287" s="138">
        <f>ROUND(I287*H287,2)</f>
        <v>0</v>
      </c>
      <c r="K287" s="134" t="s">
        <v>157</v>
      </c>
      <c r="L287" s="32"/>
      <c r="M287" s="139" t="s">
        <v>1</v>
      </c>
      <c r="N287" s="140" t="s">
        <v>42</v>
      </c>
      <c r="P287" s="141">
        <f>O287*H287</f>
        <v>0</v>
      </c>
      <c r="Q287" s="141">
        <v>0</v>
      </c>
      <c r="R287" s="141">
        <f>Q287*H287</f>
        <v>0</v>
      </c>
      <c r="S287" s="141">
        <v>0</v>
      </c>
      <c r="T287" s="142">
        <f>S287*H287</f>
        <v>0</v>
      </c>
      <c r="AR287" s="143" t="s">
        <v>158</v>
      </c>
      <c r="AT287" s="143" t="s">
        <v>153</v>
      </c>
      <c r="AU287" s="143" t="s">
        <v>151</v>
      </c>
      <c r="AY287" s="17" t="s">
        <v>150</v>
      </c>
      <c r="BE287" s="144">
        <f>IF(N287="základní",J287,0)</f>
        <v>0</v>
      </c>
      <c r="BF287" s="144">
        <f>IF(N287="snížená",J287,0)</f>
        <v>0</v>
      </c>
      <c r="BG287" s="144">
        <f>IF(N287="zákl. přenesená",J287,0)</f>
        <v>0</v>
      </c>
      <c r="BH287" s="144">
        <f>IF(N287="sníž. přenesená",J287,0)</f>
        <v>0</v>
      </c>
      <c r="BI287" s="144">
        <f>IF(N287="nulová",J287,0)</f>
        <v>0</v>
      </c>
      <c r="BJ287" s="17" t="s">
        <v>85</v>
      </c>
      <c r="BK287" s="144">
        <f>ROUND(I287*H287,2)</f>
        <v>0</v>
      </c>
      <c r="BL287" s="17" t="s">
        <v>158</v>
      </c>
      <c r="BM287" s="143" t="s">
        <v>294</v>
      </c>
    </row>
    <row r="288" spans="2:65" s="13" customFormat="1" ht="22.5">
      <c r="B288" s="152"/>
      <c r="D288" s="146" t="s">
        <v>160</v>
      </c>
      <c r="E288" s="153" t="s">
        <v>1</v>
      </c>
      <c r="F288" s="154" t="s">
        <v>295</v>
      </c>
      <c r="H288" s="155">
        <v>15.474</v>
      </c>
      <c r="I288" s="156"/>
      <c r="L288" s="152"/>
      <c r="M288" s="157"/>
      <c r="T288" s="158"/>
      <c r="AT288" s="153" t="s">
        <v>160</v>
      </c>
      <c r="AU288" s="153" t="s">
        <v>151</v>
      </c>
      <c r="AV288" s="13" t="s">
        <v>87</v>
      </c>
      <c r="AW288" s="13" t="s">
        <v>32</v>
      </c>
      <c r="AX288" s="13" t="s">
        <v>85</v>
      </c>
      <c r="AY288" s="153" t="s">
        <v>150</v>
      </c>
    </row>
    <row r="289" spans="2:65" s="1" customFormat="1" ht="24.2" customHeight="1">
      <c r="B289" s="32"/>
      <c r="C289" s="132" t="s">
        <v>296</v>
      </c>
      <c r="D289" s="132" t="s">
        <v>153</v>
      </c>
      <c r="E289" s="133" t="s">
        <v>297</v>
      </c>
      <c r="F289" s="134" t="s">
        <v>298</v>
      </c>
      <c r="G289" s="135" t="s">
        <v>299</v>
      </c>
      <c r="H289" s="136">
        <v>59.24</v>
      </c>
      <c r="I289" s="137"/>
      <c r="J289" s="138">
        <f>ROUND(I289*H289,2)</f>
        <v>0</v>
      </c>
      <c r="K289" s="134" t="s">
        <v>157</v>
      </c>
      <c r="L289" s="32"/>
      <c r="M289" s="139" t="s">
        <v>1</v>
      </c>
      <c r="N289" s="140" t="s">
        <v>42</v>
      </c>
      <c r="P289" s="141">
        <f>O289*H289</f>
        <v>0</v>
      </c>
      <c r="Q289" s="141">
        <v>0</v>
      </c>
      <c r="R289" s="141">
        <f>Q289*H289</f>
        <v>0</v>
      </c>
      <c r="S289" s="141">
        <v>0</v>
      </c>
      <c r="T289" s="142">
        <f>S289*H289</f>
        <v>0</v>
      </c>
      <c r="AR289" s="143" t="s">
        <v>158</v>
      </c>
      <c r="AT289" s="143" t="s">
        <v>153</v>
      </c>
      <c r="AU289" s="143" t="s">
        <v>151</v>
      </c>
      <c r="AY289" s="17" t="s">
        <v>150</v>
      </c>
      <c r="BE289" s="144">
        <f>IF(N289="základní",J289,0)</f>
        <v>0</v>
      </c>
      <c r="BF289" s="144">
        <f>IF(N289="snížená",J289,0)</f>
        <v>0</v>
      </c>
      <c r="BG289" s="144">
        <f>IF(N289="zákl. přenesená",J289,0)</f>
        <v>0</v>
      </c>
      <c r="BH289" s="144">
        <f>IF(N289="sníž. přenesená",J289,0)</f>
        <v>0</v>
      </c>
      <c r="BI289" s="144">
        <f>IF(N289="nulová",J289,0)</f>
        <v>0</v>
      </c>
      <c r="BJ289" s="17" t="s">
        <v>85</v>
      </c>
      <c r="BK289" s="144">
        <f>ROUND(I289*H289,2)</f>
        <v>0</v>
      </c>
      <c r="BL289" s="17" t="s">
        <v>158</v>
      </c>
      <c r="BM289" s="143" t="s">
        <v>300</v>
      </c>
    </row>
    <row r="290" spans="2:65" s="13" customFormat="1" ht="22.5">
      <c r="B290" s="152"/>
      <c r="D290" s="146" t="s">
        <v>160</v>
      </c>
      <c r="E290" s="153" t="s">
        <v>1</v>
      </c>
      <c r="F290" s="154" t="s">
        <v>301</v>
      </c>
      <c r="H290" s="155">
        <v>37.53</v>
      </c>
      <c r="I290" s="156"/>
      <c r="L290" s="152"/>
      <c r="M290" s="157"/>
      <c r="T290" s="158"/>
      <c r="AT290" s="153" t="s">
        <v>160</v>
      </c>
      <c r="AU290" s="153" t="s">
        <v>151</v>
      </c>
      <c r="AV290" s="13" t="s">
        <v>87</v>
      </c>
      <c r="AW290" s="13" t="s">
        <v>32</v>
      </c>
      <c r="AX290" s="13" t="s">
        <v>77</v>
      </c>
      <c r="AY290" s="153" t="s">
        <v>150</v>
      </c>
    </row>
    <row r="291" spans="2:65" s="13" customFormat="1">
      <c r="B291" s="152"/>
      <c r="D291" s="146" t="s">
        <v>160</v>
      </c>
      <c r="E291" s="153" t="s">
        <v>1</v>
      </c>
      <c r="F291" s="154" t="s">
        <v>302</v>
      </c>
      <c r="H291" s="155">
        <v>21.71</v>
      </c>
      <c r="I291" s="156"/>
      <c r="L291" s="152"/>
      <c r="M291" s="157"/>
      <c r="T291" s="158"/>
      <c r="AT291" s="153" t="s">
        <v>160</v>
      </c>
      <c r="AU291" s="153" t="s">
        <v>151</v>
      </c>
      <c r="AV291" s="13" t="s">
        <v>87</v>
      </c>
      <c r="AW291" s="13" t="s">
        <v>32</v>
      </c>
      <c r="AX291" s="13" t="s">
        <v>77</v>
      </c>
      <c r="AY291" s="153" t="s">
        <v>150</v>
      </c>
    </row>
    <row r="292" spans="2:65" s="14" customFormat="1">
      <c r="B292" s="159"/>
      <c r="D292" s="146" t="s">
        <v>160</v>
      </c>
      <c r="E292" s="160" t="s">
        <v>1</v>
      </c>
      <c r="F292" s="161" t="s">
        <v>187</v>
      </c>
      <c r="H292" s="162">
        <v>59.24</v>
      </c>
      <c r="I292" s="163"/>
      <c r="L292" s="159"/>
      <c r="M292" s="164"/>
      <c r="T292" s="165"/>
      <c r="AT292" s="160" t="s">
        <v>160</v>
      </c>
      <c r="AU292" s="160" t="s">
        <v>151</v>
      </c>
      <c r="AV292" s="14" t="s">
        <v>158</v>
      </c>
      <c r="AW292" s="14" t="s">
        <v>32</v>
      </c>
      <c r="AX292" s="14" t="s">
        <v>85</v>
      </c>
      <c r="AY292" s="160" t="s">
        <v>150</v>
      </c>
    </row>
    <row r="293" spans="2:65" s="1" customFormat="1" ht="24.2" customHeight="1">
      <c r="B293" s="32"/>
      <c r="C293" s="166" t="s">
        <v>303</v>
      </c>
      <c r="D293" s="166" t="s">
        <v>210</v>
      </c>
      <c r="E293" s="167" t="s">
        <v>304</v>
      </c>
      <c r="F293" s="168" t="s">
        <v>305</v>
      </c>
      <c r="G293" s="169" t="s">
        <v>299</v>
      </c>
      <c r="H293" s="170">
        <v>65.164000000000001</v>
      </c>
      <c r="I293" s="171"/>
      <c r="J293" s="172">
        <f>ROUND(I293*H293,2)</f>
        <v>0</v>
      </c>
      <c r="K293" s="168" t="s">
        <v>157</v>
      </c>
      <c r="L293" s="173"/>
      <c r="M293" s="174" t="s">
        <v>1</v>
      </c>
      <c r="N293" s="175" t="s">
        <v>42</v>
      </c>
      <c r="P293" s="141">
        <f>O293*H293</f>
        <v>0</v>
      </c>
      <c r="Q293" s="141">
        <v>1E-4</v>
      </c>
      <c r="R293" s="141">
        <f>Q293*H293</f>
        <v>6.5164000000000003E-3</v>
      </c>
      <c r="S293" s="141">
        <v>0</v>
      </c>
      <c r="T293" s="142">
        <f>S293*H293</f>
        <v>0</v>
      </c>
      <c r="AR293" s="143" t="s">
        <v>196</v>
      </c>
      <c r="AT293" s="143" t="s">
        <v>210</v>
      </c>
      <c r="AU293" s="143" t="s">
        <v>151</v>
      </c>
      <c r="AY293" s="17" t="s">
        <v>150</v>
      </c>
      <c r="BE293" s="144">
        <f>IF(N293="základní",J293,0)</f>
        <v>0</v>
      </c>
      <c r="BF293" s="144">
        <f>IF(N293="snížená",J293,0)</f>
        <v>0</v>
      </c>
      <c r="BG293" s="144">
        <f>IF(N293="zákl. přenesená",J293,0)</f>
        <v>0</v>
      </c>
      <c r="BH293" s="144">
        <f>IF(N293="sníž. přenesená",J293,0)</f>
        <v>0</v>
      </c>
      <c r="BI293" s="144">
        <f>IF(N293="nulová",J293,0)</f>
        <v>0</v>
      </c>
      <c r="BJ293" s="17" t="s">
        <v>85</v>
      </c>
      <c r="BK293" s="144">
        <f>ROUND(I293*H293,2)</f>
        <v>0</v>
      </c>
      <c r="BL293" s="17" t="s">
        <v>158</v>
      </c>
      <c r="BM293" s="143" t="s">
        <v>306</v>
      </c>
    </row>
    <row r="294" spans="2:65" s="13" customFormat="1">
      <c r="B294" s="152"/>
      <c r="D294" s="146" t="s">
        <v>160</v>
      </c>
      <c r="E294" s="153" t="s">
        <v>1</v>
      </c>
      <c r="F294" s="154" t="s">
        <v>307</v>
      </c>
      <c r="H294" s="155">
        <v>65.164000000000001</v>
      </c>
      <c r="I294" s="156"/>
      <c r="L294" s="152"/>
      <c r="M294" s="157"/>
      <c r="T294" s="158"/>
      <c r="AT294" s="153" t="s">
        <v>160</v>
      </c>
      <c r="AU294" s="153" t="s">
        <v>151</v>
      </c>
      <c r="AV294" s="13" t="s">
        <v>87</v>
      </c>
      <c r="AW294" s="13" t="s">
        <v>32</v>
      </c>
      <c r="AX294" s="13" t="s">
        <v>85</v>
      </c>
      <c r="AY294" s="153" t="s">
        <v>150</v>
      </c>
    </row>
    <row r="295" spans="2:65" s="11" customFormat="1" ht="20.85" customHeight="1">
      <c r="B295" s="120"/>
      <c r="D295" s="121" t="s">
        <v>76</v>
      </c>
      <c r="E295" s="130" t="s">
        <v>308</v>
      </c>
      <c r="F295" s="130" t="s">
        <v>309</v>
      </c>
      <c r="I295" s="123"/>
      <c r="J295" s="131">
        <f>BK295</f>
        <v>0</v>
      </c>
      <c r="L295" s="120"/>
      <c r="M295" s="125"/>
      <c r="P295" s="126">
        <f>SUM(P296:P317)</f>
        <v>0</v>
      </c>
      <c r="R295" s="126">
        <f>SUM(R296:R317)</f>
        <v>4.945530849999999</v>
      </c>
      <c r="T295" s="127">
        <f>SUM(T296:T317)</f>
        <v>0</v>
      </c>
      <c r="AR295" s="121" t="s">
        <v>85</v>
      </c>
      <c r="AT295" s="128" t="s">
        <v>76</v>
      </c>
      <c r="AU295" s="128" t="s">
        <v>87</v>
      </c>
      <c r="AY295" s="121" t="s">
        <v>150</v>
      </c>
      <c r="BK295" s="129">
        <f>SUM(BK296:BK317)</f>
        <v>0</v>
      </c>
    </row>
    <row r="296" spans="2:65" s="1" customFormat="1" ht="33" customHeight="1">
      <c r="B296" s="32"/>
      <c r="C296" s="132" t="s">
        <v>7</v>
      </c>
      <c r="D296" s="132" t="s">
        <v>153</v>
      </c>
      <c r="E296" s="133" t="s">
        <v>310</v>
      </c>
      <c r="F296" s="134" t="s">
        <v>311</v>
      </c>
      <c r="G296" s="135" t="s">
        <v>312</v>
      </c>
      <c r="H296" s="136">
        <v>1.4999999999999999E-2</v>
      </c>
      <c r="I296" s="137"/>
      <c r="J296" s="138">
        <f>ROUND(I296*H296,2)</f>
        <v>0</v>
      </c>
      <c r="K296" s="134" t="s">
        <v>157</v>
      </c>
      <c r="L296" s="32"/>
      <c r="M296" s="139" t="s">
        <v>1</v>
      </c>
      <c r="N296" s="140" t="s">
        <v>42</v>
      </c>
      <c r="P296" s="141">
        <f>O296*H296</f>
        <v>0</v>
      </c>
      <c r="Q296" s="141">
        <v>2.5018699999999998</v>
      </c>
      <c r="R296" s="141">
        <f>Q296*H296</f>
        <v>3.7528049999999993E-2</v>
      </c>
      <c r="S296" s="141">
        <v>0</v>
      </c>
      <c r="T296" s="142">
        <f>S296*H296</f>
        <v>0</v>
      </c>
      <c r="AR296" s="143" t="s">
        <v>158</v>
      </c>
      <c r="AT296" s="143" t="s">
        <v>153</v>
      </c>
      <c r="AU296" s="143" t="s">
        <v>151</v>
      </c>
      <c r="AY296" s="17" t="s">
        <v>150</v>
      </c>
      <c r="BE296" s="144">
        <f>IF(N296="základní",J296,0)</f>
        <v>0</v>
      </c>
      <c r="BF296" s="144">
        <f>IF(N296="snížená",J296,0)</f>
        <v>0</v>
      </c>
      <c r="BG296" s="144">
        <f>IF(N296="zákl. přenesená",J296,0)</f>
        <v>0</v>
      </c>
      <c r="BH296" s="144">
        <f>IF(N296="sníž. přenesená",J296,0)</f>
        <v>0</v>
      </c>
      <c r="BI296" s="144">
        <f>IF(N296="nulová",J296,0)</f>
        <v>0</v>
      </c>
      <c r="BJ296" s="17" t="s">
        <v>85</v>
      </c>
      <c r="BK296" s="144">
        <f>ROUND(I296*H296,2)</f>
        <v>0</v>
      </c>
      <c r="BL296" s="17" t="s">
        <v>158</v>
      </c>
      <c r="BM296" s="143" t="s">
        <v>313</v>
      </c>
    </row>
    <row r="297" spans="2:65" s="12" customFormat="1">
      <c r="B297" s="145"/>
      <c r="D297" s="146" t="s">
        <v>160</v>
      </c>
      <c r="E297" s="147" t="s">
        <v>1</v>
      </c>
      <c r="F297" s="148" t="s">
        <v>314</v>
      </c>
      <c r="H297" s="147" t="s">
        <v>1</v>
      </c>
      <c r="I297" s="149"/>
      <c r="L297" s="145"/>
      <c r="M297" s="150"/>
      <c r="T297" s="151"/>
      <c r="AT297" s="147" t="s">
        <v>160</v>
      </c>
      <c r="AU297" s="147" t="s">
        <v>151</v>
      </c>
      <c r="AV297" s="12" t="s">
        <v>85</v>
      </c>
      <c r="AW297" s="12" t="s">
        <v>32</v>
      </c>
      <c r="AX297" s="12" t="s">
        <v>77</v>
      </c>
      <c r="AY297" s="147" t="s">
        <v>150</v>
      </c>
    </row>
    <row r="298" spans="2:65" s="13" customFormat="1">
      <c r="B298" s="152"/>
      <c r="D298" s="146" t="s">
        <v>160</v>
      </c>
      <c r="E298" s="153" t="s">
        <v>1</v>
      </c>
      <c r="F298" s="154" t="s">
        <v>315</v>
      </c>
      <c r="H298" s="155">
        <v>1.4999999999999999E-2</v>
      </c>
      <c r="I298" s="156"/>
      <c r="L298" s="152"/>
      <c r="M298" s="157"/>
      <c r="T298" s="158"/>
      <c r="AT298" s="153" t="s">
        <v>160</v>
      </c>
      <c r="AU298" s="153" t="s">
        <v>151</v>
      </c>
      <c r="AV298" s="13" t="s">
        <v>87</v>
      </c>
      <c r="AW298" s="13" t="s">
        <v>32</v>
      </c>
      <c r="AX298" s="13" t="s">
        <v>85</v>
      </c>
      <c r="AY298" s="153" t="s">
        <v>150</v>
      </c>
    </row>
    <row r="299" spans="2:65" s="1" customFormat="1" ht="24.2" customHeight="1">
      <c r="B299" s="32"/>
      <c r="C299" s="132" t="s">
        <v>316</v>
      </c>
      <c r="D299" s="132" t="s">
        <v>153</v>
      </c>
      <c r="E299" s="133" t="s">
        <v>317</v>
      </c>
      <c r="F299" s="134" t="s">
        <v>318</v>
      </c>
      <c r="G299" s="135" t="s">
        <v>156</v>
      </c>
      <c r="H299" s="136">
        <v>5.9</v>
      </c>
      <c r="I299" s="137"/>
      <c r="J299" s="138">
        <f>ROUND(I299*H299,2)</f>
        <v>0</v>
      </c>
      <c r="K299" s="134" t="s">
        <v>157</v>
      </c>
      <c r="L299" s="32"/>
      <c r="M299" s="139" t="s">
        <v>1</v>
      </c>
      <c r="N299" s="140" t="s">
        <v>42</v>
      </c>
      <c r="P299" s="141">
        <f>O299*H299</f>
        <v>0</v>
      </c>
      <c r="Q299" s="141">
        <v>0.05</v>
      </c>
      <c r="R299" s="141">
        <f>Q299*H299</f>
        <v>0.29500000000000004</v>
      </c>
      <c r="S299" s="141">
        <v>0</v>
      </c>
      <c r="T299" s="142">
        <f>S299*H299</f>
        <v>0</v>
      </c>
      <c r="AR299" s="143" t="s">
        <v>158</v>
      </c>
      <c r="AT299" s="143" t="s">
        <v>153</v>
      </c>
      <c r="AU299" s="143" t="s">
        <v>151</v>
      </c>
      <c r="AY299" s="17" t="s">
        <v>150</v>
      </c>
      <c r="BE299" s="144">
        <f>IF(N299="základní",J299,0)</f>
        <v>0</v>
      </c>
      <c r="BF299" s="144">
        <f>IF(N299="snížená",J299,0)</f>
        <v>0</v>
      </c>
      <c r="BG299" s="144">
        <f>IF(N299="zákl. přenesená",J299,0)</f>
        <v>0</v>
      </c>
      <c r="BH299" s="144">
        <f>IF(N299="sníž. přenesená",J299,0)</f>
        <v>0</v>
      </c>
      <c r="BI299" s="144">
        <f>IF(N299="nulová",J299,0)</f>
        <v>0</v>
      </c>
      <c r="BJ299" s="17" t="s">
        <v>85</v>
      </c>
      <c r="BK299" s="144">
        <f>ROUND(I299*H299,2)</f>
        <v>0</v>
      </c>
      <c r="BL299" s="17" t="s">
        <v>158</v>
      </c>
      <c r="BM299" s="143" t="s">
        <v>319</v>
      </c>
    </row>
    <row r="300" spans="2:65" s="12" customFormat="1">
      <c r="B300" s="145"/>
      <c r="D300" s="146" t="s">
        <v>160</v>
      </c>
      <c r="E300" s="147" t="s">
        <v>1</v>
      </c>
      <c r="F300" s="148" t="s">
        <v>320</v>
      </c>
      <c r="H300" s="147" t="s">
        <v>1</v>
      </c>
      <c r="I300" s="149"/>
      <c r="L300" s="145"/>
      <c r="M300" s="150"/>
      <c r="T300" s="151"/>
      <c r="AT300" s="147" t="s">
        <v>160</v>
      </c>
      <c r="AU300" s="147" t="s">
        <v>151</v>
      </c>
      <c r="AV300" s="12" t="s">
        <v>85</v>
      </c>
      <c r="AW300" s="12" t="s">
        <v>32</v>
      </c>
      <c r="AX300" s="12" t="s">
        <v>77</v>
      </c>
      <c r="AY300" s="147" t="s">
        <v>150</v>
      </c>
    </row>
    <row r="301" spans="2:65" s="12" customFormat="1">
      <c r="B301" s="145"/>
      <c r="D301" s="146" t="s">
        <v>160</v>
      </c>
      <c r="E301" s="147" t="s">
        <v>1</v>
      </c>
      <c r="F301" s="148" t="s">
        <v>321</v>
      </c>
      <c r="H301" s="147" t="s">
        <v>1</v>
      </c>
      <c r="I301" s="149"/>
      <c r="L301" s="145"/>
      <c r="M301" s="150"/>
      <c r="T301" s="151"/>
      <c r="AT301" s="147" t="s">
        <v>160</v>
      </c>
      <c r="AU301" s="147" t="s">
        <v>151</v>
      </c>
      <c r="AV301" s="12" t="s">
        <v>85</v>
      </c>
      <c r="AW301" s="12" t="s">
        <v>32</v>
      </c>
      <c r="AX301" s="12" t="s">
        <v>77</v>
      </c>
      <c r="AY301" s="147" t="s">
        <v>150</v>
      </c>
    </row>
    <row r="302" spans="2:65" s="13" customFormat="1">
      <c r="B302" s="152"/>
      <c r="D302" s="146" t="s">
        <v>160</v>
      </c>
      <c r="E302" s="153" t="s">
        <v>1</v>
      </c>
      <c r="F302" s="154" t="s">
        <v>322</v>
      </c>
      <c r="H302" s="155">
        <v>5.9</v>
      </c>
      <c r="I302" s="156"/>
      <c r="L302" s="152"/>
      <c r="M302" s="157"/>
      <c r="T302" s="158"/>
      <c r="AT302" s="153" t="s">
        <v>160</v>
      </c>
      <c r="AU302" s="153" t="s">
        <v>151</v>
      </c>
      <c r="AV302" s="13" t="s">
        <v>87</v>
      </c>
      <c r="AW302" s="13" t="s">
        <v>32</v>
      </c>
      <c r="AX302" s="13" t="s">
        <v>85</v>
      </c>
      <c r="AY302" s="153" t="s">
        <v>150</v>
      </c>
    </row>
    <row r="303" spans="2:65" s="1" customFormat="1" ht="24.2" customHeight="1">
      <c r="B303" s="32"/>
      <c r="C303" s="132" t="s">
        <v>323</v>
      </c>
      <c r="D303" s="132" t="s">
        <v>153</v>
      </c>
      <c r="E303" s="133" t="s">
        <v>324</v>
      </c>
      <c r="F303" s="134" t="s">
        <v>325</v>
      </c>
      <c r="G303" s="135" t="s">
        <v>156</v>
      </c>
      <c r="H303" s="136">
        <v>61.48</v>
      </c>
      <c r="I303" s="137"/>
      <c r="J303" s="138">
        <f>ROUND(I303*H303,2)</f>
        <v>0</v>
      </c>
      <c r="K303" s="134" t="s">
        <v>157</v>
      </c>
      <c r="L303" s="32"/>
      <c r="M303" s="139" t="s">
        <v>1</v>
      </c>
      <c r="N303" s="140" t="s">
        <v>42</v>
      </c>
      <c r="P303" s="141">
        <f>O303*H303</f>
        <v>0</v>
      </c>
      <c r="Q303" s="141">
        <v>0.06</v>
      </c>
      <c r="R303" s="141">
        <f>Q303*H303</f>
        <v>3.6887999999999996</v>
      </c>
      <c r="S303" s="141">
        <v>0</v>
      </c>
      <c r="T303" s="142">
        <f>S303*H303</f>
        <v>0</v>
      </c>
      <c r="AR303" s="143" t="s">
        <v>158</v>
      </c>
      <c r="AT303" s="143" t="s">
        <v>153</v>
      </c>
      <c r="AU303" s="143" t="s">
        <v>151</v>
      </c>
      <c r="AY303" s="17" t="s">
        <v>150</v>
      </c>
      <c r="BE303" s="144">
        <f>IF(N303="základní",J303,0)</f>
        <v>0</v>
      </c>
      <c r="BF303" s="144">
        <f>IF(N303="snížená",J303,0)</f>
        <v>0</v>
      </c>
      <c r="BG303" s="144">
        <f>IF(N303="zákl. přenesená",J303,0)</f>
        <v>0</v>
      </c>
      <c r="BH303" s="144">
        <f>IF(N303="sníž. přenesená",J303,0)</f>
        <v>0</v>
      </c>
      <c r="BI303" s="144">
        <f>IF(N303="nulová",J303,0)</f>
        <v>0</v>
      </c>
      <c r="BJ303" s="17" t="s">
        <v>85</v>
      </c>
      <c r="BK303" s="144">
        <f>ROUND(I303*H303,2)</f>
        <v>0</v>
      </c>
      <c r="BL303" s="17" t="s">
        <v>158</v>
      </c>
      <c r="BM303" s="143" t="s">
        <v>326</v>
      </c>
    </row>
    <row r="304" spans="2:65" s="12" customFormat="1">
      <c r="B304" s="145"/>
      <c r="D304" s="146" t="s">
        <v>160</v>
      </c>
      <c r="E304" s="147" t="s">
        <v>1</v>
      </c>
      <c r="F304" s="148" t="s">
        <v>320</v>
      </c>
      <c r="H304" s="147" t="s">
        <v>1</v>
      </c>
      <c r="I304" s="149"/>
      <c r="L304" s="145"/>
      <c r="M304" s="150"/>
      <c r="T304" s="151"/>
      <c r="AT304" s="147" t="s">
        <v>160</v>
      </c>
      <c r="AU304" s="147" t="s">
        <v>151</v>
      </c>
      <c r="AV304" s="12" t="s">
        <v>85</v>
      </c>
      <c r="AW304" s="12" t="s">
        <v>32</v>
      </c>
      <c r="AX304" s="12" t="s">
        <v>77</v>
      </c>
      <c r="AY304" s="147" t="s">
        <v>150</v>
      </c>
    </row>
    <row r="305" spans="2:65" s="12" customFormat="1">
      <c r="B305" s="145"/>
      <c r="D305" s="146" t="s">
        <v>160</v>
      </c>
      <c r="E305" s="147" t="s">
        <v>1</v>
      </c>
      <c r="F305" s="148" t="s">
        <v>327</v>
      </c>
      <c r="H305" s="147" t="s">
        <v>1</v>
      </c>
      <c r="I305" s="149"/>
      <c r="L305" s="145"/>
      <c r="M305" s="150"/>
      <c r="T305" s="151"/>
      <c r="AT305" s="147" t="s">
        <v>160</v>
      </c>
      <c r="AU305" s="147" t="s">
        <v>151</v>
      </c>
      <c r="AV305" s="12" t="s">
        <v>85</v>
      </c>
      <c r="AW305" s="12" t="s">
        <v>32</v>
      </c>
      <c r="AX305" s="12" t="s">
        <v>77</v>
      </c>
      <c r="AY305" s="147" t="s">
        <v>150</v>
      </c>
    </row>
    <row r="306" spans="2:65" s="13" customFormat="1">
      <c r="B306" s="152"/>
      <c r="D306" s="146" t="s">
        <v>160</v>
      </c>
      <c r="E306" s="153" t="s">
        <v>1</v>
      </c>
      <c r="F306" s="154" t="s">
        <v>328</v>
      </c>
      <c r="H306" s="155">
        <v>26.28</v>
      </c>
      <c r="I306" s="156"/>
      <c r="L306" s="152"/>
      <c r="M306" s="157"/>
      <c r="T306" s="158"/>
      <c r="AT306" s="153" t="s">
        <v>160</v>
      </c>
      <c r="AU306" s="153" t="s">
        <v>151</v>
      </c>
      <c r="AV306" s="13" t="s">
        <v>87</v>
      </c>
      <c r="AW306" s="13" t="s">
        <v>32</v>
      </c>
      <c r="AX306" s="13" t="s">
        <v>77</v>
      </c>
      <c r="AY306" s="153" t="s">
        <v>150</v>
      </c>
    </row>
    <row r="307" spans="2:65" s="12" customFormat="1">
      <c r="B307" s="145"/>
      <c r="D307" s="146" t="s">
        <v>160</v>
      </c>
      <c r="E307" s="147" t="s">
        <v>1</v>
      </c>
      <c r="F307" s="148" t="s">
        <v>329</v>
      </c>
      <c r="H307" s="147" t="s">
        <v>1</v>
      </c>
      <c r="I307" s="149"/>
      <c r="L307" s="145"/>
      <c r="M307" s="150"/>
      <c r="T307" s="151"/>
      <c r="AT307" s="147" t="s">
        <v>160</v>
      </c>
      <c r="AU307" s="147" t="s">
        <v>151</v>
      </c>
      <c r="AV307" s="12" t="s">
        <v>85</v>
      </c>
      <c r="AW307" s="12" t="s">
        <v>32</v>
      </c>
      <c r="AX307" s="12" t="s">
        <v>77</v>
      </c>
      <c r="AY307" s="147" t="s">
        <v>150</v>
      </c>
    </row>
    <row r="308" spans="2:65" s="13" customFormat="1">
      <c r="B308" s="152"/>
      <c r="D308" s="146" t="s">
        <v>160</v>
      </c>
      <c r="E308" s="153" t="s">
        <v>1</v>
      </c>
      <c r="F308" s="154" t="s">
        <v>330</v>
      </c>
      <c r="H308" s="155">
        <v>35.200000000000003</v>
      </c>
      <c r="I308" s="156"/>
      <c r="L308" s="152"/>
      <c r="M308" s="157"/>
      <c r="T308" s="158"/>
      <c r="AT308" s="153" t="s">
        <v>160</v>
      </c>
      <c r="AU308" s="153" t="s">
        <v>151</v>
      </c>
      <c r="AV308" s="13" t="s">
        <v>87</v>
      </c>
      <c r="AW308" s="13" t="s">
        <v>32</v>
      </c>
      <c r="AX308" s="13" t="s">
        <v>77</v>
      </c>
      <c r="AY308" s="153" t="s">
        <v>150</v>
      </c>
    </row>
    <row r="309" spans="2:65" s="14" customFormat="1">
      <c r="B309" s="159"/>
      <c r="D309" s="146" t="s">
        <v>160</v>
      </c>
      <c r="E309" s="160" t="s">
        <v>1</v>
      </c>
      <c r="F309" s="161" t="s">
        <v>187</v>
      </c>
      <c r="H309" s="162">
        <v>61.480000000000004</v>
      </c>
      <c r="I309" s="163"/>
      <c r="L309" s="159"/>
      <c r="M309" s="164"/>
      <c r="T309" s="165"/>
      <c r="AT309" s="160" t="s">
        <v>160</v>
      </c>
      <c r="AU309" s="160" t="s">
        <v>151</v>
      </c>
      <c r="AV309" s="14" t="s">
        <v>158</v>
      </c>
      <c r="AW309" s="14" t="s">
        <v>32</v>
      </c>
      <c r="AX309" s="14" t="s">
        <v>85</v>
      </c>
      <c r="AY309" s="160" t="s">
        <v>150</v>
      </c>
    </row>
    <row r="310" spans="2:65" s="1" customFormat="1" ht="24.2" customHeight="1">
      <c r="B310" s="32"/>
      <c r="C310" s="132" t="s">
        <v>331</v>
      </c>
      <c r="D310" s="132" t="s">
        <v>153</v>
      </c>
      <c r="E310" s="133" t="s">
        <v>332</v>
      </c>
      <c r="F310" s="134" t="s">
        <v>333</v>
      </c>
      <c r="G310" s="135" t="s">
        <v>156</v>
      </c>
      <c r="H310" s="136">
        <v>13.16</v>
      </c>
      <c r="I310" s="137"/>
      <c r="J310" s="138">
        <f>ROUND(I310*H310,2)</f>
        <v>0</v>
      </c>
      <c r="K310" s="134" t="s">
        <v>157</v>
      </c>
      <c r="L310" s="32"/>
      <c r="M310" s="139" t="s">
        <v>1</v>
      </c>
      <c r="N310" s="140" t="s">
        <v>42</v>
      </c>
      <c r="P310" s="141">
        <f>O310*H310</f>
        <v>0</v>
      </c>
      <c r="Q310" s="141">
        <v>7.0000000000000007E-2</v>
      </c>
      <c r="R310" s="141">
        <f>Q310*H310</f>
        <v>0.92120000000000013</v>
      </c>
      <c r="S310" s="141">
        <v>0</v>
      </c>
      <c r="T310" s="142">
        <f>S310*H310</f>
        <v>0</v>
      </c>
      <c r="AR310" s="143" t="s">
        <v>158</v>
      </c>
      <c r="AT310" s="143" t="s">
        <v>153</v>
      </c>
      <c r="AU310" s="143" t="s">
        <v>151</v>
      </c>
      <c r="AY310" s="17" t="s">
        <v>150</v>
      </c>
      <c r="BE310" s="144">
        <f>IF(N310="základní",J310,0)</f>
        <v>0</v>
      </c>
      <c r="BF310" s="144">
        <f>IF(N310="snížená",J310,0)</f>
        <v>0</v>
      </c>
      <c r="BG310" s="144">
        <f>IF(N310="zákl. přenesená",J310,0)</f>
        <v>0</v>
      </c>
      <c r="BH310" s="144">
        <f>IF(N310="sníž. přenesená",J310,0)</f>
        <v>0</v>
      </c>
      <c r="BI310" s="144">
        <f>IF(N310="nulová",J310,0)</f>
        <v>0</v>
      </c>
      <c r="BJ310" s="17" t="s">
        <v>85</v>
      </c>
      <c r="BK310" s="144">
        <f>ROUND(I310*H310,2)</f>
        <v>0</v>
      </c>
      <c r="BL310" s="17" t="s">
        <v>158</v>
      </c>
      <c r="BM310" s="143" t="s">
        <v>334</v>
      </c>
    </row>
    <row r="311" spans="2:65" s="12" customFormat="1">
      <c r="B311" s="145"/>
      <c r="D311" s="146" t="s">
        <v>160</v>
      </c>
      <c r="E311" s="147" t="s">
        <v>1</v>
      </c>
      <c r="F311" s="148" t="s">
        <v>320</v>
      </c>
      <c r="H311" s="147" t="s">
        <v>1</v>
      </c>
      <c r="I311" s="149"/>
      <c r="L311" s="145"/>
      <c r="M311" s="150"/>
      <c r="T311" s="151"/>
      <c r="AT311" s="147" t="s">
        <v>160</v>
      </c>
      <c r="AU311" s="147" t="s">
        <v>151</v>
      </c>
      <c r="AV311" s="12" t="s">
        <v>85</v>
      </c>
      <c r="AW311" s="12" t="s">
        <v>32</v>
      </c>
      <c r="AX311" s="12" t="s">
        <v>77</v>
      </c>
      <c r="AY311" s="147" t="s">
        <v>150</v>
      </c>
    </row>
    <row r="312" spans="2:65" s="12" customFormat="1">
      <c r="B312" s="145"/>
      <c r="D312" s="146" t="s">
        <v>160</v>
      </c>
      <c r="E312" s="147" t="s">
        <v>1</v>
      </c>
      <c r="F312" s="148" t="s">
        <v>335</v>
      </c>
      <c r="H312" s="147" t="s">
        <v>1</v>
      </c>
      <c r="I312" s="149"/>
      <c r="L312" s="145"/>
      <c r="M312" s="150"/>
      <c r="T312" s="151"/>
      <c r="AT312" s="147" t="s">
        <v>160</v>
      </c>
      <c r="AU312" s="147" t="s">
        <v>151</v>
      </c>
      <c r="AV312" s="12" t="s">
        <v>85</v>
      </c>
      <c r="AW312" s="12" t="s">
        <v>32</v>
      </c>
      <c r="AX312" s="12" t="s">
        <v>77</v>
      </c>
      <c r="AY312" s="147" t="s">
        <v>150</v>
      </c>
    </row>
    <row r="313" spans="2:65" s="13" customFormat="1">
      <c r="B313" s="152"/>
      <c r="D313" s="146" t="s">
        <v>160</v>
      </c>
      <c r="E313" s="153" t="s">
        <v>1</v>
      </c>
      <c r="F313" s="154" t="s">
        <v>336</v>
      </c>
      <c r="H313" s="155">
        <v>13.16</v>
      </c>
      <c r="I313" s="156"/>
      <c r="L313" s="152"/>
      <c r="M313" s="157"/>
      <c r="T313" s="158"/>
      <c r="AT313" s="153" t="s">
        <v>160</v>
      </c>
      <c r="AU313" s="153" t="s">
        <v>151</v>
      </c>
      <c r="AV313" s="13" t="s">
        <v>87</v>
      </c>
      <c r="AW313" s="13" t="s">
        <v>32</v>
      </c>
      <c r="AX313" s="13" t="s">
        <v>85</v>
      </c>
      <c r="AY313" s="153" t="s">
        <v>150</v>
      </c>
    </row>
    <row r="314" spans="2:65" s="1" customFormat="1" ht="24.2" customHeight="1">
      <c r="B314" s="32"/>
      <c r="C314" s="132" t="s">
        <v>337</v>
      </c>
      <c r="D314" s="132" t="s">
        <v>153</v>
      </c>
      <c r="E314" s="133" t="s">
        <v>338</v>
      </c>
      <c r="F314" s="134" t="s">
        <v>339</v>
      </c>
      <c r="G314" s="135" t="s">
        <v>156</v>
      </c>
      <c r="H314" s="136">
        <v>80.540000000000006</v>
      </c>
      <c r="I314" s="137"/>
      <c r="J314" s="138">
        <f>ROUND(I314*H314,2)</f>
        <v>0</v>
      </c>
      <c r="K314" s="134" t="s">
        <v>157</v>
      </c>
      <c r="L314" s="32"/>
      <c r="M314" s="139" t="s">
        <v>1</v>
      </c>
      <c r="N314" s="140" t="s">
        <v>42</v>
      </c>
      <c r="P314" s="141">
        <f>O314*H314</f>
        <v>0</v>
      </c>
      <c r="Q314" s="141">
        <v>0</v>
      </c>
      <c r="R314" s="141">
        <f>Q314*H314</f>
        <v>0</v>
      </c>
      <c r="S314" s="141">
        <v>0</v>
      </c>
      <c r="T314" s="142">
        <f>S314*H314</f>
        <v>0</v>
      </c>
      <c r="AR314" s="143" t="s">
        <v>158</v>
      </c>
      <c r="AT314" s="143" t="s">
        <v>153</v>
      </c>
      <c r="AU314" s="143" t="s">
        <v>151</v>
      </c>
      <c r="AY314" s="17" t="s">
        <v>150</v>
      </c>
      <c r="BE314" s="144">
        <f>IF(N314="základní",J314,0)</f>
        <v>0</v>
      </c>
      <c r="BF314" s="144">
        <f>IF(N314="snížená",J314,0)</f>
        <v>0</v>
      </c>
      <c r="BG314" s="144">
        <f>IF(N314="zákl. přenesená",J314,0)</f>
        <v>0</v>
      </c>
      <c r="BH314" s="144">
        <f>IF(N314="sníž. přenesená",J314,0)</f>
        <v>0</v>
      </c>
      <c r="BI314" s="144">
        <f>IF(N314="nulová",J314,0)</f>
        <v>0</v>
      </c>
      <c r="BJ314" s="17" t="s">
        <v>85</v>
      </c>
      <c r="BK314" s="144">
        <f>ROUND(I314*H314,2)</f>
        <v>0</v>
      </c>
      <c r="BL314" s="17" t="s">
        <v>158</v>
      </c>
      <c r="BM314" s="143" t="s">
        <v>340</v>
      </c>
    </row>
    <row r="315" spans="2:65" s="13" customFormat="1">
      <c r="B315" s="152"/>
      <c r="D315" s="146" t="s">
        <v>160</v>
      </c>
      <c r="E315" s="153" t="s">
        <v>1</v>
      </c>
      <c r="F315" s="154" t="s">
        <v>341</v>
      </c>
      <c r="H315" s="155">
        <v>80.540000000000006</v>
      </c>
      <c r="I315" s="156"/>
      <c r="L315" s="152"/>
      <c r="M315" s="157"/>
      <c r="T315" s="158"/>
      <c r="AT315" s="153" t="s">
        <v>160</v>
      </c>
      <c r="AU315" s="153" t="s">
        <v>151</v>
      </c>
      <c r="AV315" s="13" t="s">
        <v>87</v>
      </c>
      <c r="AW315" s="13" t="s">
        <v>32</v>
      </c>
      <c r="AX315" s="13" t="s">
        <v>85</v>
      </c>
      <c r="AY315" s="153" t="s">
        <v>150</v>
      </c>
    </row>
    <row r="316" spans="2:65" s="1" customFormat="1" ht="33" customHeight="1">
      <c r="B316" s="32"/>
      <c r="C316" s="132" t="s">
        <v>342</v>
      </c>
      <c r="D316" s="132" t="s">
        <v>153</v>
      </c>
      <c r="E316" s="133" t="s">
        <v>343</v>
      </c>
      <c r="F316" s="134" t="s">
        <v>344</v>
      </c>
      <c r="G316" s="135" t="s">
        <v>299</v>
      </c>
      <c r="H316" s="136">
        <v>150.13999999999999</v>
      </c>
      <c r="I316" s="137"/>
      <c r="J316" s="138">
        <f>ROUND(I316*H316,2)</f>
        <v>0</v>
      </c>
      <c r="K316" s="134" t="s">
        <v>157</v>
      </c>
      <c r="L316" s="32"/>
      <c r="M316" s="139" t="s">
        <v>1</v>
      </c>
      <c r="N316" s="140" t="s">
        <v>42</v>
      </c>
      <c r="P316" s="141">
        <f>O316*H316</f>
        <v>0</v>
      </c>
      <c r="Q316" s="141">
        <v>2.0000000000000002E-5</v>
      </c>
      <c r="R316" s="141">
        <f>Q316*H316</f>
        <v>3.0027999999999999E-3</v>
      </c>
      <c r="S316" s="141">
        <v>0</v>
      </c>
      <c r="T316" s="142">
        <f>S316*H316</f>
        <v>0</v>
      </c>
      <c r="AR316" s="143" t="s">
        <v>158</v>
      </c>
      <c r="AT316" s="143" t="s">
        <v>153</v>
      </c>
      <c r="AU316" s="143" t="s">
        <v>151</v>
      </c>
      <c r="AY316" s="17" t="s">
        <v>150</v>
      </c>
      <c r="BE316" s="144">
        <f>IF(N316="základní",J316,0)</f>
        <v>0</v>
      </c>
      <c r="BF316" s="144">
        <f>IF(N316="snížená",J316,0)</f>
        <v>0</v>
      </c>
      <c r="BG316" s="144">
        <f>IF(N316="zákl. přenesená",J316,0)</f>
        <v>0</v>
      </c>
      <c r="BH316" s="144">
        <f>IF(N316="sníž. přenesená",J316,0)</f>
        <v>0</v>
      </c>
      <c r="BI316" s="144">
        <f>IF(N316="nulová",J316,0)</f>
        <v>0</v>
      </c>
      <c r="BJ316" s="17" t="s">
        <v>85</v>
      </c>
      <c r="BK316" s="144">
        <f>ROUND(I316*H316,2)</f>
        <v>0</v>
      </c>
      <c r="BL316" s="17" t="s">
        <v>158</v>
      </c>
      <c r="BM316" s="143" t="s">
        <v>345</v>
      </c>
    </row>
    <row r="317" spans="2:65" s="13" customFormat="1">
      <c r="B317" s="152"/>
      <c r="D317" s="146" t="s">
        <v>160</v>
      </c>
      <c r="E317" s="153" t="s">
        <v>1</v>
      </c>
      <c r="F317" s="154" t="s">
        <v>346</v>
      </c>
      <c r="H317" s="155">
        <v>150.13999999999999</v>
      </c>
      <c r="I317" s="156"/>
      <c r="L317" s="152"/>
      <c r="M317" s="157"/>
      <c r="T317" s="158"/>
      <c r="AT317" s="153" t="s">
        <v>160</v>
      </c>
      <c r="AU317" s="153" t="s">
        <v>151</v>
      </c>
      <c r="AV317" s="13" t="s">
        <v>87</v>
      </c>
      <c r="AW317" s="13" t="s">
        <v>32</v>
      </c>
      <c r="AX317" s="13" t="s">
        <v>85</v>
      </c>
      <c r="AY317" s="153" t="s">
        <v>150</v>
      </c>
    </row>
    <row r="318" spans="2:65" s="11" customFormat="1" ht="20.85" customHeight="1">
      <c r="B318" s="120"/>
      <c r="D318" s="121" t="s">
        <v>76</v>
      </c>
      <c r="E318" s="130" t="s">
        <v>347</v>
      </c>
      <c r="F318" s="130" t="s">
        <v>348</v>
      </c>
      <c r="I318" s="123"/>
      <c r="J318" s="131">
        <f>BK318</f>
        <v>0</v>
      </c>
      <c r="L318" s="120"/>
      <c r="M318" s="125"/>
      <c r="P318" s="126">
        <f>SUM(P319:P325)</f>
        <v>0</v>
      </c>
      <c r="R318" s="126">
        <f>SUM(R319:R325)</f>
        <v>0.13192000000000001</v>
      </c>
      <c r="T318" s="127">
        <f>SUM(T319:T325)</f>
        <v>0</v>
      </c>
      <c r="AR318" s="121" t="s">
        <v>85</v>
      </c>
      <c r="AT318" s="128" t="s">
        <v>76</v>
      </c>
      <c r="AU318" s="128" t="s">
        <v>87</v>
      </c>
      <c r="AY318" s="121" t="s">
        <v>150</v>
      </c>
      <c r="BK318" s="129">
        <f>SUM(BK319:BK325)</f>
        <v>0</v>
      </c>
    </row>
    <row r="319" spans="2:65" s="1" customFormat="1" ht="24.2" customHeight="1">
      <c r="B319" s="32"/>
      <c r="C319" s="132" t="s">
        <v>349</v>
      </c>
      <c r="D319" s="132" t="s">
        <v>153</v>
      </c>
      <c r="E319" s="133" t="s">
        <v>350</v>
      </c>
      <c r="F319" s="134" t="s">
        <v>351</v>
      </c>
      <c r="G319" s="135" t="s">
        <v>165</v>
      </c>
      <c r="H319" s="136">
        <v>4</v>
      </c>
      <c r="I319" s="137"/>
      <c r="J319" s="138">
        <f>ROUND(I319*H319,2)</f>
        <v>0</v>
      </c>
      <c r="K319" s="134" t="s">
        <v>157</v>
      </c>
      <c r="L319" s="32"/>
      <c r="M319" s="139" t="s">
        <v>1</v>
      </c>
      <c r="N319" s="140" t="s">
        <v>42</v>
      </c>
      <c r="P319" s="141">
        <f>O319*H319</f>
        <v>0</v>
      </c>
      <c r="Q319" s="141">
        <v>1.7770000000000001E-2</v>
      </c>
      <c r="R319" s="141">
        <f>Q319*H319</f>
        <v>7.1080000000000004E-2</v>
      </c>
      <c r="S319" s="141">
        <v>0</v>
      </c>
      <c r="T319" s="142">
        <f>S319*H319</f>
        <v>0</v>
      </c>
      <c r="AR319" s="143" t="s">
        <v>158</v>
      </c>
      <c r="AT319" s="143" t="s">
        <v>153</v>
      </c>
      <c r="AU319" s="143" t="s">
        <v>151</v>
      </c>
      <c r="AY319" s="17" t="s">
        <v>150</v>
      </c>
      <c r="BE319" s="144">
        <f>IF(N319="základní",J319,0)</f>
        <v>0</v>
      </c>
      <c r="BF319" s="144">
        <f>IF(N319="snížená",J319,0)</f>
        <v>0</v>
      </c>
      <c r="BG319" s="144">
        <f>IF(N319="zákl. přenesená",J319,0)</f>
        <v>0</v>
      </c>
      <c r="BH319" s="144">
        <f>IF(N319="sníž. přenesená",J319,0)</f>
        <v>0</v>
      </c>
      <c r="BI319" s="144">
        <f>IF(N319="nulová",J319,0)</f>
        <v>0</v>
      </c>
      <c r="BJ319" s="17" t="s">
        <v>85</v>
      </c>
      <c r="BK319" s="144">
        <f>ROUND(I319*H319,2)</f>
        <v>0</v>
      </c>
      <c r="BL319" s="17" t="s">
        <v>158</v>
      </c>
      <c r="BM319" s="143" t="s">
        <v>352</v>
      </c>
    </row>
    <row r="320" spans="2:65" s="12" customFormat="1">
      <c r="B320" s="145"/>
      <c r="D320" s="146" t="s">
        <v>160</v>
      </c>
      <c r="E320" s="147" t="s">
        <v>1</v>
      </c>
      <c r="F320" s="148" t="s">
        <v>353</v>
      </c>
      <c r="H320" s="147" t="s">
        <v>1</v>
      </c>
      <c r="I320" s="149"/>
      <c r="L320" s="145"/>
      <c r="M320" s="150"/>
      <c r="T320" s="151"/>
      <c r="AT320" s="147" t="s">
        <v>160</v>
      </c>
      <c r="AU320" s="147" t="s">
        <v>151</v>
      </c>
      <c r="AV320" s="12" t="s">
        <v>85</v>
      </c>
      <c r="AW320" s="12" t="s">
        <v>32</v>
      </c>
      <c r="AX320" s="12" t="s">
        <v>77</v>
      </c>
      <c r="AY320" s="147" t="s">
        <v>150</v>
      </c>
    </row>
    <row r="321" spans="2:65" s="13" customFormat="1">
      <c r="B321" s="152"/>
      <c r="D321" s="146" t="s">
        <v>160</v>
      </c>
      <c r="E321" s="153" t="s">
        <v>1</v>
      </c>
      <c r="F321" s="154" t="s">
        <v>158</v>
      </c>
      <c r="H321" s="155">
        <v>4</v>
      </c>
      <c r="I321" s="156"/>
      <c r="L321" s="152"/>
      <c r="M321" s="157"/>
      <c r="T321" s="158"/>
      <c r="AT321" s="153" t="s">
        <v>160</v>
      </c>
      <c r="AU321" s="153" t="s">
        <v>151</v>
      </c>
      <c r="AV321" s="13" t="s">
        <v>87</v>
      </c>
      <c r="AW321" s="13" t="s">
        <v>32</v>
      </c>
      <c r="AX321" s="13" t="s">
        <v>85</v>
      </c>
      <c r="AY321" s="153" t="s">
        <v>150</v>
      </c>
    </row>
    <row r="322" spans="2:65" s="1" customFormat="1" ht="24.2" customHeight="1">
      <c r="B322" s="32"/>
      <c r="C322" s="166" t="s">
        <v>354</v>
      </c>
      <c r="D322" s="166" t="s">
        <v>210</v>
      </c>
      <c r="E322" s="167" t="s">
        <v>355</v>
      </c>
      <c r="F322" s="168" t="s">
        <v>356</v>
      </c>
      <c r="G322" s="169" t="s">
        <v>165</v>
      </c>
      <c r="H322" s="170">
        <v>4</v>
      </c>
      <c r="I322" s="171"/>
      <c r="J322" s="172">
        <f>ROUND(I322*H322,2)</f>
        <v>0</v>
      </c>
      <c r="K322" s="168" t="s">
        <v>157</v>
      </c>
      <c r="L322" s="173"/>
      <c r="M322" s="174" t="s">
        <v>1</v>
      </c>
      <c r="N322" s="175" t="s">
        <v>42</v>
      </c>
      <c r="P322" s="141">
        <f>O322*H322</f>
        <v>0</v>
      </c>
      <c r="Q322" s="141">
        <v>1.521E-2</v>
      </c>
      <c r="R322" s="141">
        <f>Q322*H322</f>
        <v>6.0839999999999998E-2</v>
      </c>
      <c r="S322" s="141">
        <v>0</v>
      </c>
      <c r="T322" s="142">
        <f>S322*H322</f>
        <v>0</v>
      </c>
      <c r="AR322" s="143" t="s">
        <v>196</v>
      </c>
      <c r="AT322" s="143" t="s">
        <v>210</v>
      </c>
      <c r="AU322" s="143" t="s">
        <v>151</v>
      </c>
      <c r="AY322" s="17" t="s">
        <v>150</v>
      </c>
      <c r="BE322" s="144">
        <f>IF(N322="základní",J322,0)</f>
        <v>0</v>
      </c>
      <c r="BF322" s="144">
        <f>IF(N322="snížená",J322,0)</f>
        <v>0</v>
      </c>
      <c r="BG322" s="144">
        <f>IF(N322="zákl. přenesená",J322,0)</f>
        <v>0</v>
      </c>
      <c r="BH322" s="144">
        <f>IF(N322="sníž. přenesená",J322,0)</f>
        <v>0</v>
      </c>
      <c r="BI322" s="144">
        <f>IF(N322="nulová",J322,0)</f>
        <v>0</v>
      </c>
      <c r="BJ322" s="17" t="s">
        <v>85</v>
      </c>
      <c r="BK322" s="144">
        <f>ROUND(I322*H322,2)</f>
        <v>0</v>
      </c>
      <c r="BL322" s="17" t="s">
        <v>158</v>
      </c>
      <c r="BM322" s="143" t="s">
        <v>357</v>
      </c>
    </row>
    <row r="323" spans="2:65" s="12" customFormat="1">
      <c r="B323" s="145"/>
      <c r="D323" s="146" t="s">
        <v>160</v>
      </c>
      <c r="E323" s="147" t="s">
        <v>1</v>
      </c>
      <c r="F323" s="148" t="s">
        <v>358</v>
      </c>
      <c r="H323" s="147" t="s">
        <v>1</v>
      </c>
      <c r="I323" s="149"/>
      <c r="L323" s="145"/>
      <c r="M323" s="150"/>
      <c r="T323" s="151"/>
      <c r="AT323" s="147" t="s">
        <v>160</v>
      </c>
      <c r="AU323" s="147" t="s">
        <v>151</v>
      </c>
      <c r="AV323" s="12" t="s">
        <v>85</v>
      </c>
      <c r="AW323" s="12" t="s">
        <v>32</v>
      </c>
      <c r="AX323" s="12" t="s">
        <v>77</v>
      </c>
      <c r="AY323" s="147" t="s">
        <v>150</v>
      </c>
    </row>
    <row r="324" spans="2:65" s="12" customFormat="1">
      <c r="B324" s="145"/>
      <c r="D324" s="146" t="s">
        <v>160</v>
      </c>
      <c r="E324" s="147" t="s">
        <v>1</v>
      </c>
      <c r="F324" s="148" t="s">
        <v>359</v>
      </c>
      <c r="H324" s="147" t="s">
        <v>1</v>
      </c>
      <c r="I324" s="149"/>
      <c r="L324" s="145"/>
      <c r="M324" s="150"/>
      <c r="T324" s="151"/>
      <c r="AT324" s="147" t="s">
        <v>160</v>
      </c>
      <c r="AU324" s="147" t="s">
        <v>151</v>
      </c>
      <c r="AV324" s="12" t="s">
        <v>85</v>
      </c>
      <c r="AW324" s="12" t="s">
        <v>32</v>
      </c>
      <c r="AX324" s="12" t="s">
        <v>77</v>
      </c>
      <c r="AY324" s="147" t="s">
        <v>150</v>
      </c>
    </row>
    <row r="325" spans="2:65" s="13" customFormat="1">
      <c r="B325" s="152"/>
      <c r="D325" s="146" t="s">
        <v>160</v>
      </c>
      <c r="E325" s="153" t="s">
        <v>1</v>
      </c>
      <c r="F325" s="154" t="s">
        <v>158</v>
      </c>
      <c r="H325" s="155">
        <v>4</v>
      </c>
      <c r="I325" s="156"/>
      <c r="L325" s="152"/>
      <c r="M325" s="157"/>
      <c r="T325" s="158"/>
      <c r="AT325" s="153" t="s">
        <v>160</v>
      </c>
      <c r="AU325" s="153" t="s">
        <v>151</v>
      </c>
      <c r="AV325" s="13" t="s">
        <v>87</v>
      </c>
      <c r="AW325" s="13" t="s">
        <v>32</v>
      </c>
      <c r="AX325" s="13" t="s">
        <v>85</v>
      </c>
      <c r="AY325" s="153" t="s">
        <v>150</v>
      </c>
    </row>
    <row r="326" spans="2:65" s="11" customFormat="1" ht="22.9" customHeight="1">
      <c r="B326" s="120"/>
      <c r="D326" s="121" t="s">
        <v>76</v>
      </c>
      <c r="E326" s="130" t="s">
        <v>201</v>
      </c>
      <c r="F326" s="130" t="s">
        <v>360</v>
      </c>
      <c r="I326" s="123"/>
      <c r="J326" s="131">
        <f>BK326</f>
        <v>0</v>
      </c>
      <c r="L326" s="120"/>
      <c r="M326" s="125"/>
      <c r="P326" s="126">
        <f>SUM(P327:P505)</f>
        <v>0</v>
      </c>
      <c r="R326" s="126">
        <f>SUM(R327:R505)</f>
        <v>0.10488808999999999</v>
      </c>
      <c r="T326" s="127">
        <f>SUM(T327:T505)</f>
        <v>26.224917000000005</v>
      </c>
      <c r="AR326" s="121" t="s">
        <v>85</v>
      </c>
      <c r="AT326" s="128" t="s">
        <v>76</v>
      </c>
      <c r="AU326" s="128" t="s">
        <v>85</v>
      </c>
      <c r="AY326" s="121" t="s">
        <v>150</v>
      </c>
      <c r="BK326" s="129">
        <f>SUM(BK327:BK505)</f>
        <v>0</v>
      </c>
    </row>
    <row r="327" spans="2:65" s="1" customFormat="1" ht="33" customHeight="1">
      <c r="B327" s="32"/>
      <c r="C327" s="132" t="s">
        <v>361</v>
      </c>
      <c r="D327" s="132" t="s">
        <v>153</v>
      </c>
      <c r="E327" s="133" t="s">
        <v>362</v>
      </c>
      <c r="F327" s="134" t="s">
        <v>363</v>
      </c>
      <c r="G327" s="135" t="s">
        <v>156</v>
      </c>
      <c r="H327" s="136">
        <v>118.07299999999999</v>
      </c>
      <c r="I327" s="137"/>
      <c r="J327" s="138">
        <f>ROUND(I327*H327,2)</f>
        <v>0</v>
      </c>
      <c r="K327" s="134" t="s">
        <v>157</v>
      </c>
      <c r="L327" s="32"/>
      <c r="M327" s="139" t="s">
        <v>1</v>
      </c>
      <c r="N327" s="140" t="s">
        <v>42</v>
      </c>
      <c r="P327" s="141">
        <f>O327*H327</f>
        <v>0</v>
      </c>
      <c r="Q327" s="141">
        <v>1.2999999999999999E-4</v>
      </c>
      <c r="R327" s="141">
        <f>Q327*H327</f>
        <v>1.5349489999999999E-2</v>
      </c>
      <c r="S327" s="141">
        <v>0</v>
      </c>
      <c r="T327" s="142">
        <f>S327*H327</f>
        <v>0</v>
      </c>
      <c r="AR327" s="143" t="s">
        <v>158</v>
      </c>
      <c r="AT327" s="143" t="s">
        <v>153</v>
      </c>
      <c r="AU327" s="143" t="s">
        <v>87</v>
      </c>
      <c r="AY327" s="17" t="s">
        <v>150</v>
      </c>
      <c r="BE327" s="144">
        <f>IF(N327="základní",J327,0)</f>
        <v>0</v>
      </c>
      <c r="BF327" s="144">
        <f>IF(N327="snížená",J327,0)</f>
        <v>0</v>
      </c>
      <c r="BG327" s="144">
        <f>IF(N327="zákl. přenesená",J327,0)</f>
        <v>0</v>
      </c>
      <c r="BH327" s="144">
        <f>IF(N327="sníž. přenesená",J327,0)</f>
        <v>0</v>
      </c>
      <c r="BI327" s="144">
        <f>IF(N327="nulová",J327,0)</f>
        <v>0</v>
      </c>
      <c r="BJ327" s="17" t="s">
        <v>85</v>
      </c>
      <c r="BK327" s="144">
        <f>ROUND(I327*H327,2)</f>
        <v>0</v>
      </c>
      <c r="BL327" s="17" t="s">
        <v>158</v>
      </c>
      <c r="BM327" s="143" t="s">
        <v>364</v>
      </c>
    </row>
    <row r="328" spans="2:65" s="12" customFormat="1">
      <c r="B328" s="145"/>
      <c r="D328" s="146" t="s">
        <v>160</v>
      </c>
      <c r="E328" s="147" t="s">
        <v>1</v>
      </c>
      <c r="F328" s="148" t="s">
        <v>365</v>
      </c>
      <c r="H328" s="147" t="s">
        <v>1</v>
      </c>
      <c r="I328" s="149"/>
      <c r="L328" s="145"/>
      <c r="M328" s="150"/>
      <c r="T328" s="151"/>
      <c r="AT328" s="147" t="s">
        <v>160</v>
      </c>
      <c r="AU328" s="147" t="s">
        <v>87</v>
      </c>
      <c r="AV328" s="12" t="s">
        <v>85</v>
      </c>
      <c r="AW328" s="12" t="s">
        <v>32</v>
      </c>
      <c r="AX328" s="12" t="s">
        <v>77</v>
      </c>
      <c r="AY328" s="147" t="s">
        <v>150</v>
      </c>
    </row>
    <row r="329" spans="2:65" s="12" customFormat="1">
      <c r="B329" s="145"/>
      <c r="D329" s="146" t="s">
        <v>160</v>
      </c>
      <c r="E329" s="147" t="s">
        <v>1</v>
      </c>
      <c r="F329" s="148" t="s">
        <v>366</v>
      </c>
      <c r="H329" s="147" t="s">
        <v>1</v>
      </c>
      <c r="I329" s="149"/>
      <c r="L329" s="145"/>
      <c r="M329" s="150"/>
      <c r="T329" s="151"/>
      <c r="AT329" s="147" t="s">
        <v>160</v>
      </c>
      <c r="AU329" s="147" t="s">
        <v>87</v>
      </c>
      <c r="AV329" s="12" t="s">
        <v>85</v>
      </c>
      <c r="AW329" s="12" t="s">
        <v>32</v>
      </c>
      <c r="AX329" s="12" t="s">
        <v>77</v>
      </c>
      <c r="AY329" s="147" t="s">
        <v>150</v>
      </c>
    </row>
    <row r="330" spans="2:65" s="13" customFormat="1">
      <c r="B330" s="152"/>
      <c r="D330" s="146" t="s">
        <v>160</v>
      </c>
      <c r="E330" s="153" t="s">
        <v>1</v>
      </c>
      <c r="F330" s="154" t="s">
        <v>367</v>
      </c>
      <c r="H330" s="155">
        <v>19.09</v>
      </c>
      <c r="I330" s="156"/>
      <c r="L330" s="152"/>
      <c r="M330" s="157"/>
      <c r="T330" s="158"/>
      <c r="AT330" s="153" t="s">
        <v>160</v>
      </c>
      <c r="AU330" s="153" t="s">
        <v>87</v>
      </c>
      <c r="AV330" s="13" t="s">
        <v>87</v>
      </c>
      <c r="AW330" s="13" t="s">
        <v>32</v>
      </c>
      <c r="AX330" s="13" t="s">
        <v>77</v>
      </c>
      <c r="AY330" s="153" t="s">
        <v>150</v>
      </c>
    </row>
    <row r="331" spans="2:65" s="12" customFormat="1">
      <c r="B331" s="145"/>
      <c r="D331" s="146" t="s">
        <v>160</v>
      </c>
      <c r="E331" s="147" t="s">
        <v>1</v>
      </c>
      <c r="F331" s="148" t="s">
        <v>368</v>
      </c>
      <c r="H331" s="147" t="s">
        <v>1</v>
      </c>
      <c r="I331" s="149"/>
      <c r="L331" s="145"/>
      <c r="M331" s="150"/>
      <c r="T331" s="151"/>
      <c r="AT331" s="147" t="s">
        <v>160</v>
      </c>
      <c r="AU331" s="147" t="s">
        <v>87</v>
      </c>
      <c r="AV331" s="12" t="s">
        <v>85</v>
      </c>
      <c r="AW331" s="12" t="s">
        <v>32</v>
      </c>
      <c r="AX331" s="12" t="s">
        <v>77</v>
      </c>
      <c r="AY331" s="147" t="s">
        <v>150</v>
      </c>
    </row>
    <row r="332" spans="2:65" s="13" customFormat="1">
      <c r="B332" s="152"/>
      <c r="D332" s="146" t="s">
        <v>160</v>
      </c>
      <c r="E332" s="153" t="s">
        <v>1</v>
      </c>
      <c r="F332" s="154" t="s">
        <v>369</v>
      </c>
      <c r="H332" s="155">
        <v>18.443000000000001</v>
      </c>
      <c r="I332" s="156"/>
      <c r="L332" s="152"/>
      <c r="M332" s="157"/>
      <c r="T332" s="158"/>
      <c r="AT332" s="153" t="s">
        <v>160</v>
      </c>
      <c r="AU332" s="153" t="s">
        <v>87</v>
      </c>
      <c r="AV332" s="13" t="s">
        <v>87</v>
      </c>
      <c r="AW332" s="13" t="s">
        <v>32</v>
      </c>
      <c r="AX332" s="13" t="s">
        <v>77</v>
      </c>
      <c r="AY332" s="153" t="s">
        <v>150</v>
      </c>
    </row>
    <row r="333" spans="2:65" s="12" customFormat="1">
      <c r="B333" s="145"/>
      <c r="D333" s="146" t="s">
        <v>160</v>
      </c>
      <c r="E333" s="147" t="s">
        <v>1</v>
      </c>
      <c r="F333" s="148" t="s">
        <v>370</v>
      </c>
      <c r="H333" s="147" t="s">
        <v>1</v>
      </c>
      <c r="I333" s="149"/>
      <c r="L333" s="145"/>
      <c r="M333" s="150"/>
      <c r="T333" s="151"/>
      <c r="AT333" s="147" t="s">
        <v>160</v>
      </c>
      <c r="AU333" s="147" t="s">
        <v>87</v>
      </c>
      <c r="AV333" s="12" t="s">
        <v>85</v>
      </c>
      <c r="AW333" s="12" t="s">
        <v>32</v>
      </c>
      <c r="AX333" s="12" t="s">
        <v>77</v>
      </c>
      <c r="AY333" s="147" t="s">
        <v>150</v>
      </c>
    </row>
    <row r="334" spans="2:65" s="13" customFormat="1">
      <c r="B334" s="152"/>
      <c r="D334" s="146" t="s">
        <v>160</v>
      </c>
      <c r="E334" s="153" t="s">
        <v>1</v>
      </c>
      <c r="F334" s="154" t="s">
        <v>371</v>
      </c>
      <c r="H334" s="155">
        <v>80.540000000000006</v>
      </c>
      <c r="I334" s="156"/>
      <c r="L334" s="152"/>
      <c r="M334" s="157"/>
      <c r="T334" s="158"/>
      <c r="AT334" s="153" t="s">
        <v>160</v>
      </c>
      <c r="AU334" s="153" t="s">
        <v>87</v>
      </c>
      <c r="AV334" s="13" t="s">
        <v>87</v>
      </c>
      <c r="AW334" s="13" t="s">
        <v>32</v>
      </c>
      <c r="AX334" s="13" t="s">
        <v>77</v>
      </c>
      <c r="AY334" s="153" t="s">
        <v>150</v>
      </c>
    </row>
    <row r="335" spans="2:65" s="14" customFormat="1">
      <c r="B335" s="159"/>
      <c r="D335" s="146" t="s">
        <v>160</v>
      </c>
      <c r="E335" s="160" t="s">
        <v>1</v>
      </c>
      <c r="F335" s="161" t="s">
        <v>187</v>
      </c>
      <c r="H335" s="162">
        <v>118.07300000000001</v>
      </c>
      <c r="I335" s="163"/>
      <c r="L335" s="159"/>
      <c r="M335" s="164"/>
      <c r="T335" s="165"/>
      <c r="AT335" s="160" t="s">
        <v>160</v>
      </c>
      <c r="AU335" s="160" t="s">
        <v>87</v>
      </c>
      <c r="AV335" s="14" t="s">
        <v>158</v>
      </c>
      <c r="AW335" s="14" t="s">
        <v>32</v>
      </c>
      <c r="AX335" s="14" t="s">
        <v>85</v>
      </c>
      <c r="AY335" s="160" t="s">
        <v>150</v>
      </c>
    </row>
    <row r="336" spans="2:65" s="1" customFormat="1" ht="24.2" customHeight="1">
      <c r="B336" s="32"/>
      <c r="C336" s="132" t="s">
        <v>372</v>
      </c>
      <c r="D336" s="132" t="s">
        <v>153</v>
      </c>
      <c r="E336" s="133" t="s">
        <v>373</v>
      </c>
      <c r="F336" s="134" t="s">
        <v>374</v>
      </c>
      <c r="G336" s="135" t="s">
        <v>156</v>
      </c>
      <c r="H336" s="136">
        <v>80.540000000000006</v>
      </c>
      <c r="I336" s="137"/>
      <c r="J336" s="138">
        <f>ROUND(I336*H336,2)</f>
        <v>0</v>
      </c>
      <c r="K336" s="134" t="s">
        <v>157</v>
      </c>
      <c r="L336" s="32"/>
      <c r="M336" s="139" t="s">
        <v>1</v>
      </c>
      <c r="N336" s="140" t="s">
        <v>42</v>
      </c>
      <c r="P336" s="141">
        <f>O336*H336</f>
        <v>0</v>
      </c>
      <c r="Q336" s="141">
        <v>4.0000000000000003E-5</v>
      </c>
      <c r="R336" s="141">
        <f>Q336*H336</f>
        <v>3.2216000000000007E-3</v>
      </c>
      <c r="S336" s="141">
        <v>0</v>
      </c>
      <c r="T336" s="142">
        <f>S336*H336</f>
        <v>0</v>
      </c>
      <c r="AR336" s="143" t="s">
        <v>158</v>
      </c>
      <c r="AT336" s="143" t="s">
        <v>153</v>
      </c>
      <c r="AU336" s="143" t="s">
        <v>87</v>
      </c>
      <c r="AY336" s="17" t="s">
        <v>150</v>
      </c>
      <c r="BE336" s="144">
        <f>IF(N336="základní",J336,0)</f>
        <v>0</v>
      </c>
      <c r="BF336" s="144">
        <f>IF(N336="snížená",J336,0)</f>
        <v>0</v>
      </c>
      <c r="BG336" s="144">
        <f>IF(N336="zákl. přenesená",J336,0)</f>
        <v>0</v>
      </c>
      <c r="BH336" s="144">
        <f>IF(N336="sníž. přenesená",J336,0)</f>
        <v>0</v>
      </c>
      <c r="BI336" s="144">
        <f>IF(N336="nulová",J336,0)</f>
        <v>0</v>
      </c>
      <c r="BJ336" s="17" t="s">
        <v>85</v>
      </c>
      <c r="BK336" s="144">
        <f>ROUND(I336*H336,2)</f>
        <v>0</v>
      </c>
      <c r="BL336" s="17" t="s">
        <v>158</v>
      </c>
      <c r="BM336" s="143" t="s">
        <v>375</v>
      </c>
    </row>
    <row r="337" spans="2:65" s="12" customFormat="1">
      <c r="B337" s="145"/>
      <c r="D337" s="146" t="s">
        <v>160</v>
      </c>
      <c r="E337" s="147" t="s">
        <v>1</v>
      </c>
      <c r="F337" s="148" t="s">
        <v>365</v>
      </c>
      <c r="H337" s="147" t="s">
        <v>1</v>
      </c>
      <c r="I337" s="149"/>
      <c r="L337" s="145"/>
      <c r="M337" s="150"/>
      <c r="T337" s="151"/>
      <c r="AT337" s="147" t="s">
        <v>160</v>
      </c>
      <c r="AU337" s="147" t="s">
        <v>87</v>
      </c>
      <c r="AV337" s="12" t="s">
        <v>85</v>
      </c>
      <c r="AW337" s="12" t="s">
        <v>32</v>
      </c>
      <c r="AX337" s="12" t="s">
        <v>77</v>
      </c>
      <c r="AY337" s="147" t="s">
        <v>150</v>
      </c>
    </row>
    <row r="338" spans="2:65" s="13" customFormat="1">
      <c r="B338" s="152"/>
      <c r="D338" s="146" t="s">
        <v>160</v>
      </c>
      <c r="E338" s="153" t="s">
        <v>1</v>
      </c>
      <c r="F338" s="154" t="s">
        <v>371</v>
      </c>
      <c r="H338" s="155">
        <v>80.540000000000006</v>
      </c>
      <c r="I338" s="156"/>
      <c r="L338" s="152"/>
      <c r="M338" s="157"/>
      <c r="T338" s="158"/>
      <c r="AT338" s="153" t="s">
        <v>160</v>
      </c>
      <c r="AU338" s="153" t="s">
        <v>87</v>
      </c>
      <c r="AV338" s="13" t="s">
        <v>87</v>
      </c>
      <c r="AW338" s="13" t="s">
        <v>32</v>
      </c>
      <c r="AX338" s="13" t="s">
        <v>85</v>
      </c>
      <c r="AY338" s="153" t="s">
        <v>150</v>
      </c>
    </row>
    <row r="339" spans="2:65" s="1" customFormat="1" ht="24.2" customHeight="1">
      <c r="B339" s="32"/>
      <c r="C339" s="132" t="s">
        <v>376</v>
      </c>
      <c r="D339" s="132" t="s">
        <v>153</v>
      </c>
      <c r="E339" s="133" t="s">
        <v>377</v>
      </c>
      <c r="F339" s="134" t="s">
        <v>378</v>
      </c>
      <c r="G339" s="135" t="s">
        <v>165</v>
      </c>
      <c r="H339" s="136">
        <v>4</v>
      </c>
      <c r="I339" s="137"/>
      <c r="J339" s="138">
        <f>ROUND(I339*H339,2)</f>
        <v>0</v>
      </c>
      <c r="K339" s="134" t="s">
        <v>157</v>
      </c>
      <c r="L339" s="32"/>
      <c r="M339" s="139" t="s">
        <v>1</v>
      </c>
      <c r="N339" s="140" t="s">
        <v>42</v>
      </c>
      <c r="P339" s="141">
        <f>O339*H339</f>
        <v>0</v>
      </c>
      <c r="Q339" s="141">
        <v>1.17E-2</v>
      </c>
      <c r="R339" s="141">
        <f>Q339*H339</f>
        <v>4.6800000000000001E-2</v>
      </c>
      <c r="S339" s="141">
        <v>0</v>
      </c>
      <c r="T339" s="142">
        <f>S339*H339</f>
        <v>0</v>
      </c>
      <c r="AR339" s="143" t="s">
        <v>158</v>
      </c>
      <c r="AT339" s="143" t="s">
        <v>153</v>
      </c>
      <c r="AU339" s="143" t="s">
        <v>87</v>
      </c>
      <c r="AY339" s="17" t="s">
        <v>150</v>
      </c>
      <c r="BE339" s="144">
        <f>IF(N339="základní",J339,0)</f>
        <v>0</v>
      </c>
      <c r="BF339" s="144">
        <f>IF(N339="snížená",J339,0)</f>
        <v>0</v>
      </c>
      <c r="BG339" s="144">
        <f>IF(N339="zákl. přenesená",J339,0)</f>
        <v>0</v>
      </c>
      <c r="BH339" s="144">
        <f>IF(N339="sníž. přenesená",J339,0)</f>
        <v>0</v>
      </c>
      <c r="BI339" s="144">
        <f>IF(N339="nulová",J339,0)</f>
        <v>0</v>
      </c>
      <c r="BJ339" s="17" t="s">
        <v>85</v>
      </c>
      <c r="BK339" s="144">
        <f>ROUND(I339*H339,2)</f>
        <v>0</v>
      </c>
      <c r="BL339" s="17" t="s">
        <v>158</v>
      </c>
      <c r="BM339" s="143" t="s">
        <v>379</v>
      </c>
    </row>
    <row r="340" spans="2:65" s="12" customFormat="1">
      <c r="B340" s="145"/>
      <c r="D340" s="146" t="s">
        <v>160</v>
      </c>
      <c r="E340" s="147" t="s">
        <v>1</v>
      </c>
      <c r="F340" s="148" t="s">
        <v>380</v>
      </c>
      <c r="H340" s="147" t="s">
        <v>1</v>
      </c>
      <c r="I340" s="149"/>
      <c r="L340" s="145"/>
      <c r="M340" s="150"/>
      <c r="T340" s="151"/>
      <c r="AT340" s="147" t="s">
        <v>160</v>
      </c>
      <c r="AU340" s="147" t="s">
        <v>87</v>
      </c>
      <c r="AV340" s="12" t="s">
        <v>85</v>
      </c>
      <c r="AW340" s="12" t="s">
        <v>32</v>
      </c>
      <c r="AX340" s="12" t="s">
        <v>77</v>
      </c>
      <c r="AY340" s="147" t="s">
        <v>150</v>
      </c>
    </row>
    <row r="341" spans="2:65" s="13" customFormat="1">
      <c r="B341" s="152"/>
      <c r="D341" s="146" t="s">
        <v>160</v>
      </c>
      <c r="E341" s="153" t="s">
        <v>1</v>
      </c>
      <c r="F341" s="154" t="s">
        <v>158</v>
      </c>
      <c r="H341" s="155">
        <v>4</v>
      </c>
      <c r="I341" s="156"/>
      <c r="L341" s="152"/>
      <c r="M341" s="157"/>
      <c r="T341" s="158"/>
      <c r="AT341" s="153" t="s">
        <v>160</v>
      </c>
      <c r="AU341" s="153" t="s">
        <v>87</v>
      </c>
      <c r="AV341" s="13" t="s">
        <v>87</v>
      </c>
      <c r="AW341" s="13" t="s">
        <v>32</v>
      </c>
      <c r="AX341" s="13" t="s">
        <v>85</v>
      </c>
      <c r="AY341" s="153" t="s">
        <v>150</v>
      </c>
    </row>
    <row r="342" spans="2:65" s="1" customFormat="1" ht="16.5" customHeight="1">
      <c r="B342" s="32"/>
      <c r="C342" s="166" t="s">
        <v>381</v>
      </c>
      <c r="D342" s="166" t="s">
        <v>210</v>
      </c>
      <c r="E342" s="167" t="s">
        <v>382</v>
      </c>
      <c r="F342" s="168" t="s">
        <v>383</v>
      </c>
      <c r="G342" s="169" t="s">
        <v>165</v>
      </c>
      <c r="H342" s="170">
        <v>4</v>
      </c>
      <c r="I342" s="171"/>
      <c r="J342" s="172">
        <f>ROUND(I342*H342,2)</f>
        <v>0</v>
      </c>
      <c r="K342" s="168" t="s">
        <v>1</v>
      </c>
      <c r="L342" s="173"/>
      <c r="M342" s="174" t="s">
        <v>1</v>
      </c>
      <c r="N342" s="175" t="s">
        <v>42</v>
      </c>
      <c r="P342" s="141">
        <f>O342*H342</f>
        <v>0</v>
      </c>
      <c r="Q342" s="141">
        <v>1.2999999999999999E-3</v>
      </c>
      <c r="R342" s="141">
        <f>Q342*H342</f>
        <v>5.1999999999999998E-3</v>
      </c>
      <c r="S342" s="141">
        <v>0</v>
      </c>
      <c r="T342" s="142">
        <f>S342*H342</f>
        <v>0</v>
      </c>
      <c r="AR342" s="143" t="s">
        <v>196</v>
      </c>
      <c r="AT342" s="143" t="s">
        <v>210</v>
      </c>
      <c r="AU342" s="143" t="s">
        <v>87</v>
      </c>
      <c r="AY342" s="17" t="s">
        <v>150</v>
      </c>
      <c r="BE342" s="144">
        <f>IF(N342="základní",J342,0)</f>
        <v>0</v>
      </c>
      <c r="BF342" s="144">
        <f>IF(N342="snížená",J342,0)</f>
        <v>0</v>
      </c>
      <c r="BG342" s="144">
        <f>IF(N342="zákl. přenesená",J342,0)</f>
        <v>0</v>
      </c>
      <c r="BH342" s="144">
        <f>IF(N342="sníž. přenesená",J342,0)</f>
        <v>0</v>
      </c>
      <c r="BI342" s="144">
        <f>IF(N342="nulová",J342,0)</f>
        <v>0</v>
      </c>
      <c r="BJ342" s="17" t="s">
        <v>85</v>
      </c>
      <c r="BK342" s="144">
        <f>ROUND(I342*H342,2)</f>
        <v>0</v>
      </c>
      <c r="BL342" s="17" t="s">
        <v>158</v>
      </c>
      <c r="BM342" s="143" t="s">
        <v>384</v>
      </c>
    </row>
    <row r="343" spans="2:65" s="12" customFormat="1">
      <c r="B343" s="145"/>
      <c r="D343" s="146" t="s">
        <v>160</v>
      </c>
      <c r="E343" s="147" t="s">
        <v>1</v>
      </c>
      <c r="F343" s="148" t="s">
        <v>207</v>
      </c>
      <c r="H343" s="147" t="s">
        <v>1</v>
      </c>
      <c r="I343" s="149"/>
      <c r="L343" s="145"/>
      <c r="M343" s="150"/>
      <c r="T343" s="151"/>
      <c r="AT343" s="147" t="s">
        <v>160</v>
      </c>
      <c r="AU343" s="147" t="s">
        <v>87</v>
      </c>
      <c r="AV343" s="12" t="s">
        <v>85</v>
      </c>
      <c r="AW343" s="12" t="s">
        <v>32</v>
      </c>
      <c r="AX343" s="12" t="s">
        <v>77</v>
      </c>
      <c r="AY343" s="147" t="s">
        <v>150</v>
      </c>
    </row>
    <row r="344" spans="2:65" s="13" customFormat="1">
      <c r="B344" s="152"/>
      <c r="D344" s="146" t="s">
        <v>160</v>
      </c>
      <c r="E344" s="153" t="s">
        <v>1</v>
      </c>
      <c r="F344" s="154" t="s">
        <v>158</v>
      </c>
      <c r="H344" s="155">
        <v>4</v>
      </c>
      <c r="I344" s="156"/>
      <c r="L344" s="152"/>
      <c r="M344" s="157"/>
      <c r="T344" s="158"/>
      <c r="AT344" s="153" t="s">
        <v>160</v>
      </c>
      <c r="AU344" s="153" t="s">
        <v>87</v>
      </c>
      <c r="AV344" s="13" t="s">
        <v>87</v>
      </c>
      <c r="AW344" s="13" t="s">
        <v>32</v>
      </c>
      <c r="AX344" s="13" t="s">
        <v>85</v>
      </c>
      <c r="AY344" s="153" t="s">
        <v>150</v>
      </c>
    </row>
    <row r="345" spans="2:65" s="1" customFormat="1" ht="16.5" customHeight="1">
      <c r="B345" s="32"/>
      <c r="C345" s="132" t="s">
        <v>385</v>
      </c>
      <c r="D345" s="132" t="s">
        <v>153</v>
      </c>
      <c r="E345" s="133" t="s">
        <v>386</v>
      </c>
      <c r="F345" s="134" t="s">
        <v>387</v>
      </c>
      <c r="G345" s="135" t="s">
        <v>388</v>
      </c>
      <c r="H345" s="136">
        <v>317</v>
      </c>
      <c r="I345" s="137"/>
      <c r="J345" s="138">
        <f>ROUND(I345*H345,2)</f>
        <v>0</v>
      </c>
      <c r="K345" s="134" t="s">
        <v>157</v>
      </c>
      <c r="L345" s="32"/>
      <c r="M345" s="139" t="s">
        <v>1</v>
      </c>
      <c r="N345" s="140" t="s">
        <v>42</v>
      </c>
      <c r="P345" s="141">
        <f>O345*H345</f>
        <v>0</v>
      </c>
      <c r="Q345" s="141">
        <v>0</v>
      </c>
      <c r="R345" s="141">
        <f>Q345*H345</f>
        <v>0</v>
      </c>
      <c r="S345" s="141">
        <v>0</v>
      </c>
      <c r="T345" s="142">
        <f>S345*H345</f>
        <v>0</v>
      </c>
      <c r="AR345" s="143" t="s">
        <v>158</v>
      </c>
      <c r="AT345" s="143" t="s">
        <v>153</v>
      </c>
      <c r="AU345" s="143" t="s">
        <v>87</v>
      </c>
      <c r="AY345" s="17" t="s">
        <v>150</v>
      </c>
      <c r="BE345" s="144">
        <f>IF(N345="základní",J345,0)</f>
        <v>0</v>
      </c>
      <c r="BF345" s="144">
        <f>IF(N345="snížená",J345,0)</f>
        <v>0</v>
      </c>
      <c r="BG345" s="144">
        <f>IF(N345="zákl. přenesená",J345,0)</f>
        <v>0</v>
      </c>
      <c r="BH345" s="144">
        <f>IF(N345="sníž. přenesená",J345,0)</f>
        <v>0</v>
      </c>
      <c r="BI345" s="144">
        <f>IF(N345="nulová",J345,0)</f>
        <v>0</v>
      </c>
      <c r="BJ345" s="17" t="s">
        <v>85</v>
      </c>
      <c r="BK345" s="144">
        <f>ROUND(I345*H345,2)</f>
        <v>0</v>
      </c>
      <c r="BL345" s="17" t="s">
        <v>158</v>
      </c>
      <c r="BM345" s="143" t="s">
        <v>389</v>
      </c>
    </row>
    <row r="346" spans="2:65" s="12" customFormat="1">
      <c r="B346" s="145"/>
      <c r="D346" s="146" t="s">
        <v>160</v>
      </c>
      <c r="E346" s="147" t="s">
        <v>1</v>
      </c>
      <c r="F346" s="148" t="s">
        <v>390</v>
      </c>
      <c r="H346" s="147" t="s">
        <v>1</v>
      </c>
      <c r="I346" s="149"/>
      <c r="L346" s="145"/>
      <c r="M346" s="150"/>
      <c r="T346" s="151"/>
      <c r="AT346" s="147" t="s">
        <v>160</v>
      </c>
      <c r="AU346" s="147" t="s">
        <v>87</v>
      </c>
      <c r="AV346" s="12" t="s">
        <v>85</v>
      </c>
      <c r="AW346" s="12" t="s">
        <v>32</v>
      </c>
      <c r="AX346" s="12" t="s">
        <v>77</v>
      </c>
      <c r="AY346" s="147" t="s">
        <v>150</v>
      </c>
    </row>
    <row r="347" spans="2:65" s="13" customFormat="1">
      <c r="B347" s="152"/>
      <c r="D347" s="146" t="s">
        <v>160</v>
      </c>
      <c r="E347" s="153" t="s">
        <v>1</v>
      </c>
      <c r="F347" s="154" t="s">
        <v>391</v>
      </c>
      <c r="H347" s="155">
        <v>93</v>
      </c>
      <c r="I347" s="156"/>
      <c r="L347" s="152"/>
      <c r="M347" s="157"/>
      <c r="T347" s="158"/>
      <c r="AT347" s="153" t="s">
        <v>160</v>
      </c>
      <c r="AU347" s="153" t="s">
        <v>87</v>
      </c>
      <c r="AV347" s="13" t="s">
        <v>87</v>
      </c>
      <c r="AW347" s="13" t="s">
        <v>32</v>
      </c>
      <c r="AX347" s="13" t="s">
        <v>77</v>
      </c>
      <c r="AY347" s="153" t="s">
        <v>150</v>
      </c>
    </row>
    <row r="348" spans="2:65" s="12" customFormat="1">
      <c r="B348" s="145"/>
      <c r="D348" s="146" t="s">
        <v>160</v>
      </c>
      <c r="E348" s="147" t="s">
        <v>1</v>
      </c>
      <c r="F348" s="148" t="s">
        <v>392</v>
      </c>
      <c r="H348" s="147" t="s">
        <v>1</v>
      </c>
      <c r="I348" s="149"/>
      <c r="L348" s="145"/>
      <c r="M348" s="150"/>
      <c r="T348" s="151"/>
      <c r="AT348" s="147" t="s">
        <v>160</v>
      </c>
      <c r="AU348" s="147" t="s">
        <v>87</v>
      </c>
      <c r="AV348" s="12" t="s">
        <v>85</v>
      </c>
      <c r="AW348" s="12" t="s">
        <v>32</v>
      </c>
      <c r="AX348" s="12" t="s">
        <v>77</v>
      </c>
      <c r="AY348" s="147" t="s">
        <v>150</v>
      </c>
    </row>
    <row r="349" spans="2:65" s="13" customFormat="1">
      <c r="B349" s="152"/>
      <c r="D349" s="146" t="s">
        <v>160</v>
      </c>
      <c r="E349" s="153" t="s">
        <v>1</v>
      </c>
      <c r="F349" s="154" t="s">
        <v>393</v>
      </c>
      <c r="H349" s="155">
        <v>104</v>
      </c>
      <c r="I349" s="156"/>
      <c r="L349" s="152"/>
      <c r="M349" s="157"/>
      <c r="T349" s="158"/>
      <c r="AT349" s="153" t="s">
        <v>160</v>
      </c>
      <c r="AU349" s="153" t="s">
        <v>87</v>
      </c>
      <c r="AV349" s="13" t="s">
        <v>87</v>
      </c>
      <c r="AW349" s="13" t="s">
        <v>32</v>
      </c>
      <c r="AX349" s="13" t="s">
        <v>77</v>
      </c>
      <c r="AY349" s="153" t="s">
        <v>150</v>
      </c>
    </row>
    <row r="350" spans="2:65" s="12" customFormat="1">
      <c r="B350" s="145"/>
      <c r="D350" s="146" t="s">
        <v>160</v>
      </c>
      <c r="E350" s="147" t="s">
        <v>1</v>
      </c>
      <c r="F350" s="148" t="s">
        <v>394</v>
      </c>
      <c r="H350" s="147" t="s">
        <v>1</v>
      </c>
      <c r="I350" s="149"/>
      <c r="L350" s="145"/>
      <c r="M350" s="150"/>
      <c r="T350" s="151"/>
      <c r="AT350" s="147" t="s">
        <v>160</v>
      </c>
      <c r="AU350" s="147" t="s">
        <v>87</v>
      </c>
      <c r="AV350" s="12" t="s">
        <v>85</v>
      </c>
      <c r="AW350" s="12" t="s">
        <v>32</v>
      </c>
      <c r="AX350" s="12" t="s">
        <v>77</v>
      </c>
      <c r="AY350" s="147" t="s">
        <v>150</v>
      </c>
    </row>
    <row r="351" spans="2:65" s="13" customFormat="1">
      <c r="B351" s="152"/>
      <c r="D351" s="146" t="s">
        <v>160</v>
      </c>
      <c r="E351" s="153" t="s">
        <v>1</v>
      </c>
      <c r="F351" s="154" t="s">
        <v>395</v>
      </c>
      <c r="H351" s="155">
        <v>120</v>
      </c>
      <c r="I351" s="156"/>
      <c r="L351" s="152"/>
      <c r="M351" s="157"/>
      <c r="T351" s="158"/>
      <c r="AT351" s="153" t="s">
        <v>160</v>
      </c>
      <c r="AU351" s="153" t="s">
        <v>87</v>
      </c>
      <c r="AV351" s="13" t="s">
        <v>87</v>
      </c>
      <c r="AW351" s="13" t="s">
        <v>32</v>
      </c>
      <c r="AX351" s="13" t="s">
        <v>77</v>
      </c>
      <c r="AY351" s="153" t="s">
        <v>150</v>
      </c>
    </row>
    <row r="352" spans="2:65" s="14" customFormat="1">
      <c r="B352" s="159"/>
      <c r="D352" s="146" t="s">
        <v>160</v>
      </c>
      <c r="E352" s="160" t="s">
        <v>1</v>
      </c>
      <c r="F352" s="161" t="s">
        <v>187</v>
      </c>
      <c r="H352" s="162">
        <v>317</v>
      </c>
      <c r="I352" s="163"/>
      <c r="L352" s="159"/>
      <c r="M352" s="164"/>
      <c r="T352" s="165"/>
      <c r="AT352" s="160" t="s">
        <v>160</v>
      </c>
      <c r="AU352" s="160" t="s">
        <v>87</v>
      </c>
      <c r="AV352" s="14" t="s">
        <v>158</v>
      </c>
      <c r="AW352" s="14" t="s">
        <v>32</v>
      </c>
      <c r="AX352" s="14" t="s">
        <v>85</v>
      </c>
      <c r="AY352" s="160" t="s">
        <v>150</v>
      </c>
    </row>
    <row r="353" spans="2:65" s="1" customFormat="1" ht="21.75" customHeight="1">
      <c r="B353" s="32"/>
      <c r="C353" s="132" t="s">
        <v>396</v>
      </c>
      <c r="D353" s="132" t="s">
        <v>153</v>
      </c>
      <c r="E353" s="133" t="s">
        <v>397</v>
      </c>
      <c r="F353" s="134" t="s">
        <v>398</v>
      </c>
      <c r="G353" s="135" t="s">
        <v>156</v>
      </c>
      <c r="H353" s="136">
        <v>34.311</v>
      </c>
      <c r="I353" s="137"/>
      <c r="J353" s="138">
        <f>ROUND(I353*H353,2)</f>
        <v>0</v>
      </c>
      <c r="K353" s="134" t="s">
        <v>157</v>
      </c>
      <c r="L353" s="32"/>
      <c r="M353" s="139" t="s">
        <v>1</v>
      </c>
      <c r="N353" s="140" t="s">
        <v>42</v>
      </c>
      <c r="P353" s="141">
        <f>O353*H353</f>
        <v>0</v>
      </c>
      <c r="Q353" s="141">
        <v>0</v>
      </c>
      <c r="R353" s="141">
        <f>Q353*H353</f>
        <v>0</v>
      </c>
      <c r="S353" s="141">
        <v>0.13100000000000001</v>
      </c>
      <c r="T353" s="142">
        <f>S353*H353</f>
        <v>4.4947410000000003</v>
      </c>
      <c r="AR353" s="143" t="s">
        <v>158</v>
      </c>
      <c r="AT353" s="143" t="s">
        <v>153</v>
      </c>
      <c r="AU353" s="143" t="s">
        <v>87</v>
      </c>
      <c r="AY353" s="17" t="s">
        <v>150</v>
      </c>
      <c r="BE353" s="144">
        <f>IF(N353="základní",J353,0)</f>
        <v>0</v>
      </c>
      <c r="BF353" s="144">
        <f>IF(N353="snížená",J353,0)</f>
        <v>0</v>
      </c>
      <c r="BG353" s="144">
        <f>IF(N353="zákl. přenesená",J353,0)</f>
        <v>0</v>
      </c>
      <c r="BH353" s="144">
        <f>IF(N353="sníž. přenesená",J353,0)</f>
        <v>0</v>
      </c>
      <c r="BI353" s="144">
        <f>IF(N353="nulová",J353,0)</f>
        <v>0</v>
      </c>
      <c r="BJ353" s="17" t="s">
        <v>85</v>
      </c>
      <c r="BK353" s="144">
        <f>ROUND(I353*H353,2)</f>
        <v>0</v>
      </c>
      <c r="BL353" s="17" t="s">
        <v>158</v>
      </c>
      <c r="BM353" s="143" t="s">
        <v>399</v>
      </c>
    </row>
    <row r="354" spans="2:65" s="13" customFormat="1">
      <c r="B354" s="152"/>
      <c r="D354" s="146" t="s">
        <v>160</v>
      </c>
      <c r="E354" s="153" t="s">
        <v>1</v>
      </c>
      <c r="F354" s="154" t="s">
        <v>400</v>
      </c>
      <c r="H354" s="155">
        <v>12.031000000000001</v>
      </c>
      <c r="I354" s="156"/>
      <c r="L354" s="152"/>
      <c r="M354" s="157"/>
      <c r="T354" s="158"/>
      <c r="AT354" s="153" t="s">
        <v>160</v>
      </c>
      <c r="AU354" s="153" t="s">
        <v>87</v>
      </c>
      <c r="AV354" s="13" t="s">
        <v>87</v>
      </c>
      <c r="AW354" s="13" t="s">
        <v>32</v>
      </c>
      <c r="AX354" s="13" t="s">
        <v>77</v>
      </c>
      <c r="AY354" s="153" t="s">
        <v>150</v>
      </c>
    </row>
    <row r="355" spans="2:65" s="13" customFormat="1">
      <c r="B355" s="152"/>
      <c r="D355" s="146" t="s">
        <v>160</v>
      </c>
      <c r="E355" s="153" t="s">
        <v>1</v>
      </c>
      <c r="F355" s="154" t="s">
        <v>401</v>
      </c>
      <c r="H355" s="155">
        <v>22.28</v>
      </c>
      <c r="I355" s="156"/>
      <c r="L355" s="152"/>
      <c r="M355" s="157"/>
      <c r="T355" s="158"/>
      <c r="AT355" s="153" t="s">
        <v>160</v>
      </c>
      <c r="AU355" s="153" t="s">
        <v>87</v>
      </c>
      <c r="AV355" s="13" t="s">
        <v>87</v>
      </c>
      <c r="AW355" s="13" t="s">
        <v>32</v>
      </c>
      <c r="AX355" s="13" t="s">
        <v>77</v>
      </c>
      <c r="AY355" s="153" t="s">
        <v>150</v>
      </c>
    </row>
    <row r="356" spans="2:65" s="14" customFormat="1">
      <c r="B356" s="159"/>
      <c r="D356" s="146" t="s">
        <v>160</v>
      </c>
      <c r="E356" s="160" t="s">
        <v>1</v>
      </c>
      <c r="F356" s="161" t="s">
        <v>187</v>
      </c>
      <c r="H356" s="162">
        <v>34.311</v>
      </c>
      <c r="I356" s="163"/>
      <c r="L356" s="159"/>
      <c r="M356" s="164"/>
      <c r="T356" s="165"/>
      <c r="AT356" s="160" t="s">
        <v>160</v>
      </c>
      <c r="AU356" s="160" t="s">
        <v>87</v>
      </c>
      <c r="AV356" s="14" t="s">
        <v>158</v>
      </c>
      <c r="AW356" s="14" t="s">
        <v>32</v>
      </c>
      <c r="AX356" s="14" t="s">
        <v>85</v>
      </c>
      <c r="AY356" s="160" t="s">
        <v>150</v>
      </c>
    </row>
    <row r="357" spans="2:65" s="1" customFormat="1" ht="21.75" customHeight="1">
      <c r="B357" s="32"/>
      <c r="C357" s="132" t="s">
        <v>402</v>
      </c>
      <c r="D357" s="132" t="s">
        <v>153</v>
      </c>
      <c r="E357" s="133" t="s">
        <v>403</v>
      </c>
      <c r="F357" s="134" t="s">
        <v>404</v>
      </c>
      <c r="G357" s="135" t="s">
        <v>156</v>
      </c>
      <c r="H357" s="136">
        <v>7.7320000000000002</v>
      </c>
      <c r="I357" s="137"/>
      <c r="J357" s="138">
        <f>ROUND(I357*H357,2)</f>
        <v>0</v>
      </c>
      <c r="K357" s="134" t="s">
        <v>157</v>
      </c>
      <c r="L357" s="32"/>
      <c r="M357" s="139" t="s">
        <v>1</v>
      </c>
      <c r="N357" s="140" t="s">
        <v>42</v>
      </c>
      <c r="P357" s="141">
        <f>O357*H357</f>
        <v>0</v>
      </c>
      <c r="Q357" s="141">
        <v>0</v>
      </c>
      <c r="R357" s="141">
        <f>Q357*H357</f>
        <v>0</v>
      </c>
      <c r="S357" s="141">
        <v>0.26100000000000001</v>
      </c>
      <c r="T357" s="142">
        <f>S357*H357</f>
        <v>2.018052</v>
      </c>
      <c r="AR357" s="143" t="s">
        <v>158</v>
      </c>
      <c r="AT357" s="143" t="s">
        <v>153</v>
      </c>
      <c r="AU357" s="143" t="s">
        <v>87</v>
      </c>
      <c r="AY357" s="17" t="s">
        <v>150</v>
      </c>
      <c r="BE357" s="144">
        <f>IF(N357="základní",J357,0)</f>
        <v>0</v>
      </c>
      <c r="BF357" s="144">
        <f>IF(N357="snížená",J357,0)</f>
        <v>0</v>
      </c>
      <c r="BG357" s="144">
        <f>IF(N357="zákl. přenesená",J357,0)</f>
        <v>0</v>
      </c>
      <c r="BH357" s="144">
        <f>IF(N357="sníž. přenesená",J357,0)</f>
        <v>0</v>
      </c>
      <c r="BI357" s="144">
        <f>IF(N357="nulová",J357,0)</f>
        <v>0</v>
      </c>
      <c r="BJ357" s="17" t="s">
        <v>85</v>
      </c>
      <c r="BK357" s="144">
        <f>ROUND(I357*H357,2)</f>
        <v>0</v>
      </c>
      <c r="BL357" s="17" t="s">
        <v>158</v>
      </c>
      <c r="BM357" s="143" t="s">
        <v>405</v>
      </c>
    </row>
    <row r="358" spans="2:65" s="13" customFormat="1">
      <c r="B358" s="152"/>
      <c r="D358" s="146" t="s">
        <v>160</v>
      </c>
      <c r="E358" s="153" t="s">
        <v>1</v>
      </c>
      <c r="F358" s="154" t="s">
        <v>406</v>
      </c>
      <c r="H358" s="155">
        <v>7.7320000000000002</v>
      </c>
      <c r="I358" s="156"/>
      <c r="L358" s="152"/>
      <c r="M358" s="157"/>
      <c r="T358" s="158"/>
      <c r="AT358" s="153" t="s">
        <v>160</v>
      </c>
      <c r="AU358" s="153" t="s">
        <v>87</v>
      </c>
      <c r="AV358" s="13" t="s">
        <v>87</v>
      </c>
      <c r="AW358" s="13" t="s">
        <v>32</v>
      </c>
      <c r="AX358" s="13" t="s">
        <v>85</v>
      </c>
      <c r="AY358" s="153" t="s">
        <v>150</v>
      </c>
    </row>
    <row r="359" spans="2:65" s="1" customFormat="1" ht="33" customHeight="1">
      <c r="B359" s="32"/>
      <c r="C359" s="132" t="s">
        <v>407</v>
      </c>
      <c r="D359" s="132" t="s">
        <v>153</v>
      </c>
      <c r="E359" s="133" t="s">
        <v>408</v>
      </c>
      <c r="F359" s="134" t="s">
        <v>409</v>
      </c>
      <c r="G359" s="135" t="s">
        <v>312</v>
      </c>
      <c r="H359" s="136">
        <v>0.193</v>
      </c>
      <c r="I359" s="137"/>
      <c r="J359" s="138">
        <f>ROUND(I359*H359,2)</f>
        <v>0</v>
      </c>
      <c r="K359" s="134" t="s">
        <v>157</v>
      </c>
      <c r="L359" s="32"/>
      <c r="M359" s="139" t="s">
        <v>1</v>
      </c>
      <c r="N359" s="140" t="s">
        <v>42</v>
      </c>
      <c r="P359" s="141">
        <f>O359*H359</f>
        <v>0</v>
      </c>
      <c r="Q359" s="141">
        <v>0</v>
      </c>
      <c r="R359" s="141">
        <f>Q359*H359</f>
        <v>0</v>
      </c>
      <c r="S359" s="141">
        <v>2.2000000000000002</v>
      </c>
      <c r="T359" s="142">
        <f>S359*H359</f>
        <v>0.42460000000000003</v>
      </c>
      <c r="AR359" s="143" t="s">
        <v>158</v>
      </c>
      <c r="AT359" s="143" t="s">
        <v>153</v>
      </c>
      <c r="AU359" s="143" t="s">
        <v>87</v>
      </c>
      <c r="AY359" s="17" t="s">
        <v>150</v>
      </c>
      <c r="BE359" s="144">
        <f>IF(N359="základní",J359,0)</f>
        <v>0</v>
      </c>
      <c r="BF359" s="144">
        <f>IF(N359="snížená",J359,0)</f>
        <v>0</v>
      </c>
      <c r="BG359" s="144">
        <f>IF(N359="zákl. přenesená",J359,0)</f>
        <v>0</v>
      </c>
      <c r="BH359" s="144">
        <f>IF(N359="sníž. přenesená",J359,0)</f>
        <v>0</v>
      </c>
      <c r="BI359" s="144">
        <f>IF(N359="nulová",J359,0)</f>
        <v>0</v>
      </c>
      <c r="BJ359" s="17" t="s">
        <v>85</v>
      </c>
      <c r="BK359" s="144">
        <f>ROUND(I359*H359,2)</f>
        <v>0</v>
      </c>
      <c r="BL359" s="17" t="s">
        <v>158</v>
      </c>
      <c r="BM359" s="143" t="s">
        <v>410</v>
      </c>
    </row>
    <row r="360" spans="2:65" s="12" customFormat="1">
      <c r="B360" s="145"/>
      <c r="D360" s="146" t="s">
        <v>160</v>
      </c>
      <c r="E360" s="147" t="s">
        <v>1</v>
      </c>
      <c r="F360" s="148" t="s">
        <v>411</v>
      </c>
      <c r="H360" s="147" t="s">
        <v>1</v>
      </c>
      <c r="I360" s="149"/>
      <c r="L360" s="145"/>
      <c r="M360" s="150"/>
      <c r="T360" s="151"/>
      <c r="AT360" s="147" t="s">
        <v>160</v>
      </c>
      <c r="AU360" s="147" t="s">
        <v>87</v>
      </c>
      <c r="AV360" s="12" t="s">
        <v>85</v>
      </c>
      <c r="AW360" s="12" t="s">
        <v>32</v>
      </c>
      <c r="AX360" s="12" t="s">
        <v>77</v>
      </c>
      <c r="AY360" s="147" t="s">
        <v>150</v>
      </c>
    </row>
    <row r="361" spans="2:65" s="13" customFormat="1">
      <c r="B361" s="152"/>
      <c r="D361" s="146" t="s">
        <v>160</v>
      </c>
      <c r="E361" s="153" t="s">
        <v>1</v>
      </c>
      <c r="F361" s="154" t="s">
        <v>412</v>
      </c>
      <c r="H361" s="155">
        <v>0.1</v>
      </c>
      <c r="I361" s="156"/>
      <c r="L361" s="152"/>
      <c r="M361" s="157"/>
      <c r="T361" s="158"/>
      <c r="AT361" s="153" t="s">
        <v>160</v>
      </c>
      <c r="AU361" s="153" t="s">
        <v>87</v>
      </c>
      <c r="AV361" s="13" t="s">
        <v>87</v>
      </c>
      <c r="AW361" s="13" t="s">
        <v>32</v>
      </c>
      <c r="AX361" s="13" t="s">
        <v>77</v>
      </c>
      <c r="AY361" s="153" t="s">
        <v>150</v>
      </c>
    </row>
    <row r="362" spans="2:65" s="12" customFormat="1">
      <c r="B362" s="145"/>
      <c r="D362" s="146" t="s">
        <v>160</v>
      </c>
      <c r="E362" s="147" t="s">
        <v>1</v>
      </c>
      <c r="F362" s="148" t="s">
        <v>413</v>
      </c>
      <c r="H362" s="147" t="s">
        <v>1</v>
      </c>
      <c r="I362" s="149"/>
      <c r="L362" s="145"/>
      <c r="M362" s="150"/>
      <c r="T362" s="151"/>
      <c r="AT362" s="147" t="s">
        <v>160</v>
      </c>
      <c r="AU362" s="147" t="s">
        <v>87</v>
      </c>
      <c r="AV362" s="12" t="s">
        <v>85</v>
      </c>
      <c r="AW362" s="12" t="s">
        <v>32</v>
      </c>
      <c r="AX362" s="12" t="s">
        <v>77</v>
      </c>
      <c r="AY362" s="147" t="s">
        <v>150</v>
      </c>
    </row>
    <row r="363" spans="2:65" s="13" customFormat="1">
      <c r="B363" s="152"/>
      <c r="D363" s="146" t="s">
        <v>160</v>
      </c>
      <c r="E363" s="153" t="s">
        <v>1</v>
      </c>
      <c r="F363" s="154" t="s">
        <v>414</v>
      </c>
      <c r="H363" s="155">
        <v>9.2999999999999999E-2</v>
      </c>
      <c r="I363" s="156"/>
      <c r="L363" s="152"/>
      <c r="M363" s="157"/>
      <c r="T363" s="158"/>
      <c r="AT363" s="153" t="s">
        <v>160</v>
      </c>
      <c r="AU363" s="153" t="s">
        <v>87</v>
      </c>
      <c r="AV363" s="13" t="s">
        <v>87</v>
      </c>
      <c r="AW363" s="13" t="s">
        <v>32</v>
      </c>
      <c r="AX363" s="13" t="s">
        <v>77</v>
      </c>
      <c r="AY363" s="153" t="s">
        <v>150</v>
      </c>
    </row>
    <row r="364" spans="2:65" s="14" customFormat="1">
      <c r="B364" s="159"/>
      <c r="D364" s="146" t="s">
        <v>160</v>
      </c>
      <c r="E364" s="160" t="s">
        <v>1</v>
      </c>
      <c r="F364" s="161" t="s">
        <v>187</v>
      </c>
      <c r="H364" s="162">
        <v>0.193</v>
      </c>
      <c r="I364" s="163"/>
      <c r="L364" s="159"/>
      <c r="M364" s="164"/>
      <c r="T364" s="165"/>
      <c r="AT364" s="160" t="s">
        <v>160</v>
      </c>
      <c r="AU364" s="160" t="s">
        <v>87</v>
      </c>
      <c r="AV364" s="14" t="s">
        <v>158</v>
      </c>
      <c r="AW364" s="14" t="s">
        <v>32</v>
      </c>
      <c r="AX364" s="14" t="s">
        <v>85</v>
      </c>
      <c r="AY364" s="160" t="s">
        <v>150</v>
      </c>
    </row>
    <row r="365" spans="2:65" s="1" customFormat="1" ht="21.75" customHeight="1">
      <c r="B365" s="32"/>
      <c r="C365" s="132" t="s">
        <v>415</v>
      </c>
      <c r="D365" s="132" t="s">
        <v>153</v>
      </c>
      <c r="E365" s="133" t="s">
        <v>416</v>
      </c>
      <c r="F365" s="134" t="s">
        <v>417</v>
      </c>
      <c r="G365" s="135" t="s">
        <v>156</v>
      </c>
      <c r="H365" s="136">
        <v>72.218000000000004</v>
      </c>
      <c r="I365" s="137"/>
      <c r="J365" s="138">
        <f>ROUND(I365*H365,2)</f>
        <v>0</v>
      </c>
      <c r="K365" s="134" t="s">
        <v>157</v>
      </c>
      <c r="L365" s="32"/>
      <c r="M365" s="139" t="s">
        <v>1</v>
      </c>
      <c r="N365" s="140" t="s">
        <v>42</v>
      </c>
      <c r="P365" s="141">
        <f>O365*H365</f>
        <v>0</v>
      </c>
      <c r="Q365" s="141">
        <v>0</v>
      </c>
      <c r="R365" s="141">
        <f>Q365*H365</f>
        <v>0</v>
      </c>
      <c r="S365" s="141">
        <v>0</v>
      </c>
      <c r="T365" s="142">
        <f>S365*H365</f>
        <v>0</v>
      </c>
      <c r="AR365" s="143" t="s">
        <v>158</v>
      </c>
      <c r="AT365" s="143" t="s">
        <v>153</v>
      </c>
      <c r="AU365" s="143" t="s">
        <v>87</v>
      </c>
      <c r="AY365" s="17" t="s">
        <v>150</v>
      </c>
      <c r="BE365" s="144">
        <f>IF(N365="základní",J365,0)</f>
        <v>0</v>
      </c>
      <c r="BF365" s="144">
        <f>IF(N365="snížená",J365,0)</f>
        <v>0</v>
      </c>
      <c r="BG365" s="144">
        <f>IF(N365="zákl. přenesená",J365,0)</f>
        <v>0</v>
      </c>
      <c r="BH365" s="144">
        <f>IF(N365="sníž. přenesená",J365,0)</f>
        <v>0</v>
      </c>
      <c r="BI365" s="144">
        <f>IF(N365="nulová",J365,0)</f>
        <v>0</v>
      </c>
      <c r="BJ365" s="17" t="s">
        <v>85</v>
      </c>
      <c r="BK365" s="144">
        <f>ROUND(I365*H365,2)</f>
        <v>0</v>
      </c>
      <c r="BL365" s="17" t="s">
        <v>158</v>
      </c>
      <c r="BM365" s="143" t="s">
        <v>418</v>
      </c>
    </row>
    <row r="366" spans="2:65" s="12" customFormat="1">
      <c r="B366" s="145"/>
      <c r="D366" s="146" t="s">
        <v>160</v>
      </c>
      <c r="E366" s="147" t="s">
        <v>1</v>
      </c>
      <c r="F366" s="148" t="s">
        <v>419</v>
      </c>
      <c r="H366" s="147" t="s">
        <v>1</v>
      </c>
      <c r="I366" s="149"/>
      <c r="L366" s="145"/>
      <c r="M366" s="150"/>
      <c r="T366" s="151"/>
      <c r="AT366" s="147" t="s">
        <v>160</v>
      </c>
      <c r="AU366" s="147" t="s">
        <v>87</v>
      </c>
      <c r="AV366" s="12" t="s">
        <v>85</v>
      </c>
      <c r="AW366" s="12" t="s">
        <v>32</v>
      </c>
      <c r="AX366" s="12" t="s">
        <v>77</v>
      </c>
      <c r="AY366" s="147" t="s">
        <v>150</v>
      </c>
    </row>
    <row r="367" spans="2:65" s="13" customFormat="1">
      <c r="B367" s="152"/>
      <c r="D367" s="146" t="s">
        <v>160</v>
      </c>
      <c r="E367" s="153" t="s">
        <v>1</v>
      </c>
      <c r="F367" s="154" t="s">
        <v>420</v>
      </c>
      <c r="H367" s="155">
        <v>46.46</v>
      </c>
      <c r="I367" s="156"/>
      <c r="L367" s="152"/>
      <c r="M367" s="157"/>
      <c r="T367" s="158"/>
      <c r="AT367" s="153" t="s">
        <v>160</v>
      </c>
      <c r="AU367" s="153" t="s">
        <v>87</v>
      </c>
      <c r="AV367" s="13" t="s">
        <v>87</v>
      </c>
      <c r="AW367" s="13" t="s">
        <v>32</v>
      </c>
      <c r="AX367" s="13" t="s">
        <v>77</v>
      </c>
      <c r="AY367" s="153" t="s">
        <v>150</v>
      </c>
    </row>
    <row r="368" spans="2:65" s="12" customFormat="1">
      <c r="B368" s="145"/>
      <c r="D368" s="146" t="s">
        <v>160</v>
      </c>
      <c r="E368" s="147" t="s">
        <v>1</v>
      </c>
      <c r="F368" s="148" t="s">
        <v>421</v>
      </c>
      <c r="H368" s="147" t="s">
        <v>1</v>
      </c>
      <c r="I368" s="149"/>
      <c r="L368" s="145"/>
      <c r="M368" s="150"/>
      <c r="T368" s="151"/>
      <c r="AT368" s="147" t="s">
        <v>160</v>
      </c>
      <c r="AU368" s="147" t="s">
        <v>87</v>
      </c>
      <c r="AV368" s="12" t="s">
        <v>85</v>
      </c>
      <c r="AW368" s="12" t="s">
        <v>32</v>
      </c>
      <c r="AX368" s="12" t="s">
        <v>77</v>
      </c>
      <c r="AY368" s="147" t="s">
        <v>150</v>
      </c>
    </row>
    <row r="369" spans="2:65" s="13" customFormat="1">
      <c r="B369" s="152"/>
      <c r="D369" s="146" t="s">
        <v>160</v>
      </c>
      <c r="E369" s="153" t="s">
        <v>1</v>
      </c>
      <c r="F369" s="154" t="s">
        <v>422</v>
      </c>
      <c r="H369" s="155">
        <v>25.757999999999999</v>
      </c>
      <c r="I369" s="156"/>
      <c r="L369" s="152"/>
      <c r="M369" s="157"/>
      <c r="T369" s="158"/>
      <c r="AT369" s="153" t="s">
        <v>160</v>
      </c>
      <c r="AU369" s="153" t="s">
        <v>87</v>
      </c>
      <c r="AV369" s="13" t="s">
        <v>87</v>
      </c>
      <c r="AW369" s="13" t="s">
        <v>32</v>
      </c>
      <c r="AX369" s="13" t="s">
        <v>77</v>
      </c>
      <c r="AY369" s="153" t="s">
        <v>150</v>
      </c>
    </row>
    <row r="370" spans="2:65" s="14" customFormat="1">
      <c r="B370" s="159"/>
      <c r="D370" s="146" t="s">
        <v>160</v>
      </c>
      <c r="E370" s="160" t="s">
        <v>1</v>
      </c>
      <c r="F370" s="161" t="s">
        <v>187</v>
      </c>
      <c r="H370" s="162">
        <v>72.218000000000004</v>
      </c>
      <c r="I370" s="163"/>
      <c r="L370" s="159"/>
      <c r="M370" s="164"/>
      <c r="T370" s="165"/>
      <c r="AT370" s="160" t="s">
        <v>160</v>
      </c>
      <c r="AU370" s="160" t="s">
        <v>87</v>
      </c>
      <c r="AV370" s="14" t="s">
        <v>158</v>
      </c>
      <c r="AW370" s="14" t="s">
        <v>32</v>
      </c>
      <c r="AX370" s="14" t="s">
        <v>85</v>
      </c>
      <c r="AY370" s="160" t="s">
        <v>150</v>
      </c>
    </row>
    <row r="371" spans="2:65" s="1" customFormat="1" ht="24.2" customHeight="1">
      <c r="B371" s="32"/>
      <c r="C371" s="132" t="s">
        <v>423</v>
      </c>
      <c r="D371" s="132" t="s">
        <v>153</v>
      </c>
      <c r="E371" s="133" t="s">
        <v>424</v>
      </c>
      <c r="F371" s="134" t="s">
        <v>425</v>
      </c>
      <c r="G371" s="135" t="s">
        <v>156</v>
      </c>
      <c r="H371" s="136">
        <v>46.46</v>
      </c>
      <c r="I371" s="137"/>
      <c r="J371" s="138">
        <f>ROUND(I371*H371,2)</f>
        <v>0</v>
      </c>
      <c r="K371" s="134" t="s">
        <v>157</v>
      </c>
      <c r="L371" s="32"/>
      <c r="M371" s="139" t="s">
        <v>1</v>
      </c>
      <c r="N371" s="140" t="s">
        <v>42</v>
      </c>
      <c r="P371" s="141">
        <f>O371*H371</f>
        <v>0</v>
      </c>
      <c r="Q371" s="141">
        <v>0</v>
      </c>
      <c r="R371" s="141">
        <f>Q371*H371</f>
        <v>0</v>
      </c>
      <c r="S371" s="141">
        <v>3.5000000000000003E-2</v>
      </c>
      <c r="T371" s="142">
        <f>S371*H371</f>
        <v>1.6261000000000001</v>
      </c>
      <c r="AR371" s="143" t="s">
        <v>158</v>
      </c>
      <c r="AT371" s="143" t="s">
        <v>153</v>
      </c>
      <c r="AU371" s="143" t="s">
        <v>87</v>
      </c>
      <c r="AY371" s="17" t="s">
        <v>150</v>
      </c>
      <c r="BE371" s="144">
        <f>IF(N371="základní",J371,0)</f>
        <v>0</v>
      </c>
      <c r="BF371" s="144">
        <f>IF(N371="snížená",J371,0)</f>
        <v>0</v>
      </c>
      <c r="BG371" s="144">
        <f>IF(N371="zákl. přenesená",J371,0)</f>
        <v>0</v>
      </c>
      <c r="BH371" s="144">
        <f>IF(N371="sníž. přenesená",J371,0)</f>
        <v>0</v>
      </c>
      <c r="BI371" s="144">
        <f>IF(N371="nulová",J371,0)</f>
        <v>0</v>
      </c>
      <c r="BJ371" s="17" t="s">
        <v>85</v>
      </c>
      <c r="BK371" s="144">
        <f>ROUND(I371*H371,2)</f>
        <v>0</v>
      </c>
      <c r="BL371" s="17" t="s">
        <v>158</v>
      </c>
      <c r="BM371" s="143" t="s">
        <v>426</v>
      </c>
    </row>
    <row r="372" spans="2:65" s="13" customFormat="1">
      <c r="B372" s="152"/>
      <c r="D372" s="146" t="s">
        <v>160</v>
      </c>
      <c r="E372" s="153" t="s">
        <v>1</v>
      </c>
      <c r="F372" s="154" t="s">
        <v>420</v>
      </c>
      <c r="H372" s="155">
        <v>46.46</v>
      </c>
      <c r="I372" s="156"/>
      <c r="L372" s="152"/>
      <c r="M372" s="157"/>
      <c r="T372" s="158"/>
      <c r="AT372" s="153" t="s">
        <v>160</v>
      </c>
      <c r="AU372" s="153" t="s">
        <v>87</v>
      </c>
      <c r="AV372" s="13" t="s">
        <v>87</v>
      </c>
      <c r="AW372" s="13" t="s">
        <v>32</v>
      </c>
      <c r="AX372" s="13" t="s">
        <v>85</v>
      </c>
      <c r="AY372" s="153" t="s">
        <v>150</v>
      </c>
    </row>
    <row r="373" spans="2:65" s="1" customFormat="1" ht="16.5" customHeight="1">
      <c r="B373" s="32"/>
      <c r="C373" s="132" t="s">
        <v>427</v>
      </c>
      <c r="D373" s="132" t="s">
        <v>153</v>
      </c>
      <c r="E373" s="133" t="s">
        <v>428</v>
      </c>
      <c r="F373" s="134" t="s">
        <v>429</v>
      </c>
      <c r="G373" s="135" t="s">
        <v>299</v>
      </c>
      <c r="H373" s="136">
        <v>11.06</v>
      </c>
      <c r="I373" s="137"/>
      <c r="J373" s="138">
        <f>ROUND(I373*H373,2)</f>
        <v>0</v>
      </c>
      <c r="K373" s="134" t="s">
        <v>157</v>
      </c>
      <c r="L373" s="32"/>
      <c r="M373" s="139" t="s">
        <v>1</v>
      </c>
      <c r="N373" s="140" t="s">
        <v>42</v>
      </c>
      <c r="P373" s="141">
        <f>O373*H373</f>
        <v>0</v>
      </c>
      <c r="Q373" s="141">
        <v>0</v>
      </c>
      <c r="R373" s="141">
        <f>Q373*H373</f>
        <v>0</v>
      </c>
      <c r="S373" s="141">
        <v>8.9999999999999993E-3</v>
      </c>
      <c r="T373" s="142">
        <f>S373*H373</f>
        <v>9.9540000000000003E-2</v>
      </c>
      <c r="AR373" s="143" t="s">
        <v>158</v>
      </c>
      <c r="AT373" s="143" t="s">
        <v>153</v>
      </c>
      <c r="AU373" s="143" t="s">
        <v>87</v>
      </c>
      <c r="AY373" s="17" t="s">
        <v>150</v>
      </c>
      <c r="BE373" s="144">
        <f>IF(N373="základní",J373,0)</f>
        <v>0</v>
      </c>
      <c r="BF373" s="144">
        <f>IF(N373="snížená",J373,0)</f>
        <v>0</v>
      </c>
      <c r="BG373" s="144">
        <f>IF(N373="zákl. přenesená",J373,0)</f>
        <v>0</v>
      </c>
      <c r="BH373" s="144">
        <f>IF(N373="sníž. přenesená",J373,0)</f>
        <v>0</v>
      </c>
      <c r="BI373" s="144">
        <f>IF(N373="nulová",J373,0)</f>
        <v>0</v>
      </c>
      <c r="BJ373" s="17" t="s">
        <v>85</v>
      </c>
      <c r="BK373" s="144">
        <f>ROUND(I373*H373,2)</f>
        <v>0</v>
      </c>
      <c r="BL373" s="17" t="s">
        <v>158</v>
      </c>
      <c r="BM373" s="143" t="s">
        <v>430</v>
      </c>
    </row>
    <row r="374" spans="2:65" s="12" customFormat="1">
      <c r="B374" s="145"/>
      <c r="D374" s="146" t="s">
        <v>160</v>
      </c>
      <c r="E374" s="147" t="s">
        <v>1</v>
      </c>
      <c r="F374" s="148" t="s">
        <v>431</v>
      </c>
      <c r="H374" s="147" t="s">
        <v>1</v>
      </c>
      <c r="I374" s="149"/>
      <c r="L374" s="145"/>
      <c r="M374" s="150"/>
      <c r="T374" s="151"/>
      <c r="AT374" s="147" t="s">
        <v>160</v>
      </c>
      <c r="AU374" s="147" t="s">
        <v>87</v>
      </c>
      <c r="AV374" s="12" t="s">
        <v>85</v>
      </c>
      <c r="AW374" s="12" t="s">
        <v>32</v>
      </c>
      <c r="AX374" s="12" t="s">
        <v>77</v>
      </c>
      <c r="AY374" s="147" t="s">
        <v>150</v>
      </c>
    </row>
    <row r="375" spans="2:65" s="13" customFormat="1">
      <c r="B375" s="152"/>
      <c r="D375" s="146" t="s">
        <v>160</v>
      </c>
      <c r="E375" s="153" t="s">
        <v>1</v>
      </c>
      <c r="F375" s="154" t="s">
        <v>432</v>
      </c>
      <c r="H375" s="155">
        <v>11.06</v>
      </c>
      <c r="I375" s="156"/>
      <c r="L375" s="152"/>
      <c r="M375" s="157"/>
      <c r="T375" s="158"/>
      <c r="AT375" s="153" t="s">
        <v>160</v>
      </c>
      <c r="AU375" s="153" t="s">
        <v>87</v>
      </c>
      <c r="AV375" s="13" t="s">
        <v>87</v>
      </c>
      <c r="AW375" s="13" t="s">
        <v>32</v>
      </c>
      <c r="AX375" s="13" t="s">
        <v>85</v>
      </c>
      <c r="AY375" s="153" t="s">
        <v>150</v>
      </c>
    </row>
    <row r="376" spans="2:65" s="1" customFormat="1" ht="24.2" customHeight="1">
      <c r="B376" s="32"/>
      <c r="C376" s="132" t="s">
        <v>433</v>
      </c>
      <c r="D376" s="132" t="s">
        <v>153</v>
      </c>
      <c r="E376" s="133" t="s">
        <v>434</v>
      </c>
      <c r="F376" s="134" t="s">
        <v>435</v>
      </c>
      <c r="G376" s="135" t="s">
        <v>165</v>
      </c>
      <c r="H376" s="136">
        <v>1</v>
      </c>
      <c r="I376" s="137"/>
      <c r="J376" s="138">
        <f>ROUND(I376*H376,2)</f>
        <v>0</v>
      </c>
      <c r="K376" s="134" t="s">
        <v>1</v>
      </c>
      <c r="L376" s="32"/>
      <c r="M376" s="139" t="s">
        <v>1</v>
      </c>
      <c r="N376" s="140" t="s">
        <v>42</v>
      </c>
      <c r="P376" s="141">
        <f>O376*H376</f>
        <v>0</v>
      </c>
      <c r="Q376" s="141">
        <v>0</v>
      </c>
      <c r="R376" s="141">
        <f>Q376*H376</f>
        <v>0</v>
      </c>
      <c r="S376" s="141">
        <v>0</v>
      </c>
      <c r="T376" s="142">
        <f>S376*H376</f>
        <v>0</v>
      </c>
      <c r="AR376" s="143" t="s">
        <v>158</v>
      </c>
      <c r="AT376" s="143" t="s">
        <v>153</v>
      </c>
      <c r="AU376" s="143" t="s">
        <v>87</v>
      </c>
      <c r="AY376" s="17" t="s">
        <v>150</v>
      </c>
      <c r="BE376" s="144">
        <f>IF(N376="základní",J376,0)</f>
        <v>0</v>
      </c>
      <c r="BF376" s="144">
        <f>IF(N376="snížená",J376,0)</f>
        <v>0</v>
      </c>
      <c r="BG376" s="144">
        <f>IF(N376="zákl. přenesená",J376,0)</f>
        <v>0</v>
      </c>
      <c r="BH376" s="144">
        <f>IF(N376="sníž. přenesená",J376,0)</f>
        <v>0</v>
      </c>
      <c r="BI376" s="144">
        <f>IF(N376="nulová",J376,0)</f>
        <v>0</v>
      </c>
      <c r="BJ376" s="17" t="s">
        <v>85</v>
      </c>
      <c r="BK376" s="144">
        <f>ROUND(I376*H376,2)</f>
        <v>0</v>
      </c>
      <c r="BL376" s="17" t="s">
        <v>158</v>
      </c>
      <c r="BM376" s="143" t="s">
        <v>436</v>
      </c>
    </row>
    <row r="377" spans="2:65" s="1" customFormat="1" ht="21.75" customHeight="1">
      <c r="B377" s="32"/>
      <c r="C377" s="132" t="s">
        <v>437</v>
      </c>
      <c r="D377" s="132" t="s">
        <v>153</v>
      </c>
      <c r="E377" s="133" t="s">
        <v>438</v>
      </c>
      <c r="F377" s="134" t="s">
        <v>439</v>
      </c>
      <c r="G377" s="135" t="s">
        <v>156</v>
      </c>
      <c r="H377" s="136">
        <v>12.6</v>
      </c>
      <c r="I377" s="137"/>
      <c r="J377" s="138">
        <f>ROUND(I377*H377,2)</f>
        <v>0</v>
      </c>
      <c r="K377" s="134" t="s">
        <v>157</v>
      </c>
      <c r="L377" s="32"/>
      <c r="M377" s="139" t="s">
        <v>1</v>
      </c>
      <c r="N377" s="140" t="s">
        <v>42</v>
      </c>
      <c r="P377" s="141">
        <f>O377*H377</f>
        <v>0</v>
      </c>
      <c r="Q377" s="141">
        <v>0</v>
      </c>
      <c r="R377" s="141">
        <f>Q377*H377</f>
        <v>0</v>
      </c>
      <c r="S377" s="141">
        <v>7.5999999999999998E-2</v>
      </c>
      <c r="T377" s="142">
        <f>S377*H377</f>
        <v>0.9575999999999999</v>
      </c>
      <c r="AR377" s="143" t="s">
        <v>158</v>
      </c>
      <c r="AT377" s="143" t="s">
        <v>153</v>
      </c>
      <c r="AU377" s="143" t="s">
        <v>87</v>
      </c>
      <c r="AY377" s="17" t="s">
        <v>150</v>
      </c>
      <c r="BE377" s="144">
        <f>IF(N377="základní",J377,0)</f>
        <v>0</v>
      </c>
      <c r="BF377" s="144">
        <f>IF(N377="snížená",J377,0)</f>
        <v>0</v>
      </c>
      <c r="BG377" s="144">
        <f>IF(N377="zákl. přenesená",J377,0)</f>
        <v>0</v>
      </c>
      <c r="BH377" s="144">
        <f>IF(N377="sníž. přenesená",J377,0)</f>
        <v>0</v>
      </c>
      <c r="BI377" s="144">
        <f>IF(N377="nulová",J377,0)</f>
        <v>0</v>
      </c>
      <c r="BJ377" s="17" t="s">
        <v>85</v>
      </c>
      <c r="BK377" s="144">
        <f>ROUND(I377*H377,2)</f>
        <v>0</v>
      </c>
      <c r="BL377" s="17" t="s">
        <v>158</v>
      </c>
      <c r="BM377" s="143" t="s">
        <v>440</v>
      </c>
    </row>
    <row r="378" spans="2:65" s="13" customFormat="1">
      <c r="B378" s="152"/>
      <c r="D378" s="146" t="s">
        <v>160</v>
      </c>
      <c r="E378" s="153" t="s">
        <v>1</v>
      </c>
      <c r="F378" s="154" t="s">
        <v>441</v>
      </c>
      <c r="H378" s="155">
        <v>12.6</v>
      </c>
      <c r="I378" s="156"/>
      <c r="L378" s="152"/>
      <c r="M378" s="157"/>
      <c r="T378" s="158"/>
      <c r="AT378" s="153" t="s">
        <v>160</v>
      </c>
      <c r="AU378" s="153" t="s">
        <v>87</v>
      </c>
      <c r="AV378" s="13" t="s">
        <v>87</v>
      </c>
      <c r="AW378" s="13" t="s">
        <v>32</v>
      </c>
      <c r="AX378" s="13" t="s">
        <v>85</v>
      </c>
      <c r="AY378" s="153" t="s">
        <v>150</v>
      </c>
    </row>
    <row r="379" spans="2:65" s="1" customFormat="1" ht="16.5" customHeight="1">
      <c r="B379" s="32"/>
      <c r="C379" s="132" t="s">
        <v>442</v>
      </c>
      <c r="D379" s="132" t="s">
        <v>153</v>
      </c>
      <c r="E379" s="133" t="s">
        <v>443</v>
      </c>
      <c r="F379" s="134" t="s">
        <v>444</v>
      </c>
      <c r="G379" s="135" t="s">
        <v>299</v>
      </c>
      <c r="H379" s="136">
        <v>30</v>
      </c>
      <c r="I379" s="137"/>
      <c r="J379" s="138">
        <f>ROUND(I379*H379,2)</f>
        <v>0</v>
      </c>
      <c r="K379" s="134" t="s">
        <v>157</v>
      </c>
      <c r="L379" s="32"/>
      <c r="M379" s="139" t="s">
        <v>1</v>
      </c>
      <c r="N379" s="140" t="s">
        <v>42</v>
      </c>
      <c r="P379" s="141">
        <f>O379*H379</f>
        <v>0</v>
      </c>
      <c r="Q379" s="141">
        <v>0</v>
      </c>
      <c r="R379" s="141">
        <f>Q379*H379</f>
        <v>0</v>
      </c>
      <c r="S379" s="141">
        <v>7.0000000000000001E-3</v>
      </c>
      <c r="T379" s="142">
        <f>S379*H379</f>
        <v>0.21</v>
      </c>
      <c r="AR379" s="143" t="s">
        <v>158</v>
      </c>
      <c r="AT379" s="143" t="s">
        <v>153</v>
      </c>
      <c r="AU379" s="143" t="s">
        <v>87</v>
      </c>
      <c r="AY379" s="17" t="s">
        <v>150</v>
      </c>
      <c r="BE379" s="144">
        <f>IF(N379="základní",J379,0)</f>
        <v>0</v>
      </c>
      <c r="BF379" s="144">
        <f>IF(N379="snížená",J379,0)</f>
        <v>0</v>
      </c>
      <c r="BG379" s="144">
        <f>IF(N379="zákl. přenesená",J379,0)</f>
        <v>0</v>
      </c>
      <c r="BH379" s="144">
        <f>IF(N379="sníž. přenesená",J379,0)</f>
        <v>0</v>
      </c>
      <c r="BI379" s="144">
        <f>IF(N379="nulová",J379,0)</f>
        <v>0</v>
      </c>
      <c r="BJ379" s="17" t="s">
        <v>85</v>
      </c>
      <c r="BK379" s="144">
        <f>ROUND(I379*H379,2)</f>
        <v>0</v>
      </c>
      <c r="BL379" s="17" t="s">
        <v>158</v>
      </c>
      <c r="BM379" s="143" t="s">
        <v>445</v>
      </c>
    </row>
    <row r="380" spans="2:65" s="12" customFormat="1">
      <c r="B380" s="145"/>
      <c r="D380" s="146" t="s">
        <v>160</v>
      </c>
      <c r="E380" s="147" t="s">
        <v>1</v>
      </c>
      <c r="F380" s="148" t="s">
        <v>446</v>
      </c>
      <c r="H380" s="147" t="s">
        <v>1</v>
      </c>
      <c r="I380" s="149"/>
      <c r="L380" s="145"/>
      <c r="M380" s="150"/>
      <c r="T380" s="151"/>
      <c r="AT380" s="147" t="s">
        <v>160</v>
      </c>
      <c r="AU380" s="147" t="s">
        <v>87</v>
      </c>
      <c r="AV380" s="12" t="s">
        <v>85</v>
      </c>
      <c r="AW380" s="12" t="s">
        <v>32</v>
      </c>
      <c r="AX380" s="12" t="s">
        <v>77</v>
      </c>
      <c r="AY380" s="147" t="s">
        <v>150</v>
      </c>
    </row>
    <row r="381" spans="2:65" s="13" customFormat="1">
      <c r="B381" s="152"/>
      <c r="D381" s="146" t="s">
        <v>160</v>
      </c>
      <c r="E381" s="153" t="s">
        <v>1</v>
      </c>
      <c r="F381" s="154" t="s">
        <v>372</v>
      </c>
      <c r="H381" s="155">
        <v>30</v>
      </c>
      <c r="I381" s="156"/>
      <c r="L381" s="152"/>
      <c r="M381" s="157"/>
      <c r="T381" s="158"/>
      <c r="AT381" s="153" t="s">
        <v>160</v>
      </c>
      <c r="AU381" s="153" t="s">
        <v>87</v>
      </c>
      <c r="AV381" s="13" t="s">
        <v>87</v>
      </c>
      <c r="AW381" s="13" t="s">
        <v>32</v>
      </c>
      <c r="AX381" s="13" t="s">
        <v>85</v>
      </c>
      <c r="AY381" s="153" t="s">
        <v>150</v>
      </c>
    </row>
    <row r="382" spans="2:65" s="1" customFormat="1" ht="24.2" customHeight="1">
      <c r="B382" s="32"/>
      <c r="C382" s="132" t="s">
        <v>447</v>
      </c>
      <c r="D382" s="132" t="s">
        <v>153</v>
      </c>
      <c r="E382" s="133" t="s">
        <v>448</v>
      </c>
      <c r="F382" s="134" t="s">
        <v>449</v>
      </c>
      <c r="G382" s="135" t="s">
        <v>165</v>
      </c>
      <c r="H382" s="136">
        <v>1</v>
      </c>
      <c r="I382" s="137"/>
      <c r="J382" s="138">
        <f>ROUND(I382*H382,2)</f>
        <v>0</v>
      </c>
      <c r="K382" s="134" t="s">
        <v>157</v>
      </c>
      <c r="L382" s="32"/>
      <c r="M382" s="139" t="s">
        <v>1</v>
      </c>
      <c r="N382" s="140" t="s">
        <v>42</v>
      </c>
      <c r="P382" s="141">
        <f>O382*H382</f>
        <v>0</v>
      </c>
      <c r="Q382" s="141">
        <v>0</v>
      </c>
      <c r="R382" s="141">
        <f>Q382*H382</f>
        <v>0</v>
      </c>
      <c r="S382" s="141">
        <v>1E-3</v>
      </c>
      <c r="T382" s="142">
        <f>S382*H382</f>
        <v>1E-3</v>
      </c>
      <c r="AR382" s="143" t="s">
        <v>158</v>
      </c>
      <c r="AT382" s="143" t="s">
        <v>153</v>
      </c>
      <c r="AU382" s="143" t="s">
        <v>87</v>
      </c>
      <c r="AY382" s="17" t="s">
        <v>150</v>
      </c>
      <c r="BE382" s="144">
        <f>IF(N382="základní",J382,0)</f>
        <v>0</v>
      </c>
      <c r="BF382" s="144">
        <f>IF(N382="snížená",J382,0)</f>
        <v>0</v>
      </c>
      <c r="BG382" s="144">
        <f>IF(N382="zákl. přenesená",J382,0)</f>
        <v>0</v>
      </c>
      <c r="BH382" s="144">
        <f>IF(N382="sníž. přenesená",J382,0)</f>
        <v>0</v>
      </c>
      <c r="BI382" s="144">
        <f>IF(N382="nulová",J382,0)</f>
        <v>0</v>
      </c>
      <c r="BJ382" s="17" t="s">
        <v>85</v>
      </c>
      <c r="BK382" s="144">
        <f>ROUND(I382*H382,2)</f>
        <v>0</v>
      </c>
      <c r="BL382" s="17" t="s">
        <v>158</v>
      </c>
      <c r="BM382" s="143" t="s">
        <v>450</v>
      </c>
    </row>
    <row r="383" spans="2:65" s="12" customFormat="1">
      <c r="B383" s="145"/>
      <c r="D383" s="146" t="s">
        <v>160</v>
      </c>
      <c r="E383" s="147" t="s">
        <v>1</v>
      </c>
      <c r="F383" s="148" t="s">
        <v>451</v>
      </c>
      <c r="H383" s="147" t="s">
        <v>1</v>
      </c>
      <c r="I383" s="149"/>
      <c r="L383" s="145"/>
      <c r="M383" s="150"/>
      <c r="T383" s="151"/>
      <c r="AT383" s="147" t="s">
        <v>160</v>
      </c>
      <c r="AU383" s="147" t="s">
        <v>87</v>
      </c>
      <c r="AV383" s="12" t="s">
        <v>85</v>
      </c>
      <c r="AW383" s="12" t="s">
        <v>32</v>
      </c>
      <c r="AX383" s="12" t="s">
        <v>77</v>
      </c>
      <c r="AY383" s="147" t="s">
        <v>150</v>
      </c>
    </row>
    <row r="384" spans="2:65" s="13" customFormat="1">
      <c r="B384" s="152"/>
      <c r="D384" s="146" t="s">
        <v>160</v>
      </c>
      <c r="E384" s="153" t="s">
        <v>1</v>
      </c>
      <c r="F384" s="154" t="s">
        <v>85</v>
      </c>
      <c r="H384" s="155">
        <v>1</v>
      </c>
      <c r="I384" s="156"/>
      <c r="L384" s="152"/>
      <c r="M384" s="157"/>
      <c r="T384" s="158"/>
      <c r="AT384" s="153" t="s">
        <v>160</v>
      </c>
      <c r="AU384" s="153" t="s">
        <v>87</v>
      </c>
      <c r="AV384" s="13" t="s">
        <v>87</v>
      </c>
      <c r="AW384" s="13" t="s">
        <v>32</v>
      </c>
      <c r="AX384" s="13" t="s">
        <v>85</v>
      </c>
      <c r="AY384" s="153" t="s">
        <v>150</v>
      </c>
    </row>
    <row r="385" spans="2:65" s="1" customFormat="1" ht="24.2" customHeight="1">
      <c r="B385" s="32"/>
      <c r="C385" s="132" t="s">
        <v>452</v>
      </c>
      <c r="D385" s="132" t="s">
        <v>153</v>
      </c>
      <c r="E385" s="133" t="s">
        <v>453</v>
      </c>
      <c r="F385" s="134" t="s">
        <v>454</v>
      </c>
      <c r="G385" s="135" t="s">
        <v>165</v>
      </c>
      <c r="H385" s="136">
        <v>3</v>
      </c>
      <c r="I385" s="137"/>
      <c r="J385" s="138">
        <f>ROUND(I385*H385,2)</f>
        <v>0</v>
      </c>
      <c r="K385" s="134" t="s">
        <v>157</v>
      </c>
      <c r="L385" s="32"/>
      <c r="M385" s="139" t="s">
        <v>1</v>
      </c>
      <c r="N385" s="140" t="s">
        <v>42</v>
      </c>
      <c r="P385" s="141">
        <f>O385*H385</f>
        <v>0</v>
      </c>
      <c r="Q385" s="141">
        <v>0</v>
      </c>
      <c r="R385" s="141">
        <f>Q385*H385</f>
        <v>0</v>
      </c>
      <c r="S385" s="141">
        <v>2E-3</v>
      </c>
      <c r="T385" s="142">
        <f>S385*H385</f>
        <v>6.0000000000000001E-3</v>
      </c>
      <c r="AR385" s="143" t="s">
        <v>158</v>
      </c>
      <c r="AT385" s="143" t="s">
        <v>153</v>
      </c>
      <c r="AU385" s="143" t="s">
        <v>87</v>
      </c>
      <c r="AY385" s="17" t="s">
        <v>150</v>
      </c>
      <c r="BE385" s="144">
        <f>IF(N385="základní",J385,0)</f>
        <v>0</v>
      </c>
      <c r="BF385" s="144">
        <f>IF(N385="snížená",J385,0)</f>
        <v>0</v>
      </c>
      <c r="BG385" s="144">
        <f>IF(N385="zákl. přenesená",J385,0)</f>
        <v>0</v>
      </c>
      <c r="BH385" s="144">
        <f>IF(N385="sníž. přenesená",J385,0)</f>
        <v>0</v>
      </c>
      <c r="BI385" s="144">
        <f>IF(N385="nulová",J385,0)</f>
        <v>0</v>
      </c>
      <c r="BJ385" s="17" t="s">
        <v>85</v>
      </c>
      <c r="BK385" s="144">
        <f>ROUND(I385*H385,2)</f>
        <v>0</v>
      </c>
      <c r="BL385" s="17" t="s">
        <v>158</v>
      </c>
      <c r="BM385" s="143" t="s">
        <v>455</v>
      </c>
    </row>
    <row r="386" spans="2:65" s="12" customFormat="1">
      <c r="B386" s="145"/>
      <c r="D386" s="146" t="s">
        <v>160</v>
      </c>
      <c r="E386" s="147" t="s">
        <v>1</v>
      </c>
      <c r="F386" s="148" t="s">
        <v>456</v>
      </c>
      <c r="H386" s="147" t="s">
        <v>1</v>
      </c>
      <c r="I386" s="149"/>
      <c r="L386" s="145"/>
      <c r="M386" s="150"/>
      <c r="T386" s="151"/>
      <c r="AT386" s="147" t="s">
        <v>160</v>
      </c>
      <c r="AU386" s="147" t="s">
        <v>87</v>
      </c>
      <c r="AV386" s="12" t="s">
        <v>85</v>
      </c>
      <c r="AW386" s="12" t="s">
        <v>32</v>
      </c>
      <c r="AX386" s="12" t="s">
        <v>77</v>
      </c>
      <c r="AY386" s="147" t="s">
        <v>150</v>
      </c>
    </row>
    <row r="387" spans="2:65" s="13" customFormat="1">
      <c r="B387" s="152"/>
      <c r="D387" s="146" t="s">
        <v>160</v>
      </c>
      <c r="E387" s="153" t="s">
        <v>1</v>
      </c>
      <c r="F387" s="154" t="s">
        <v>151</v>
      </c>
      <c r="H387" s="155">
        <v>3</v>
      </c>
      <c r="I387" s="156"/>
      <c r="L387" s="152"/>
      <c r="M387" s="157"/>
      <c r="T387" s="158"/>
      <c r="AT387" s="153" t="s">
        <v>160</v>
      </c>
      <c r="AU387" s="153" t="s">
        <v>87</v>
      </c>
      <c r="AV387" s="13" t="s">
        <v>87</v>
      </c>
      <c r="AW387" s="13" t="s">
        <v>32</v>
      </c>
      <c r="AX387" s="13" t="s">
        <v>85</v>
      </c>
      <c r="AY387" s="153" t="s">
        <v>150</v>
      </c>
    </row>
    <row r="388" spans="2:65" s="1" customFormat="1" ht="24.2" customHeight="1">
      <c r="B388" s="32"/>
      <c r="C388" s="132" t="s">
        <v>457</v>
      </c>
      <c r="D388" s="132" t="s">
        <v>153</v>
      </c>
      <c r="E388" s="133" t="s">
        <v>458</v>
      </c>
      <c r="F388" s="134" t="s">
        <v>459</v>
      </c>
      <c r="G388" s="135" t="s">
        <v>156</v>
      </c>
      <c r="H388" s="136">
        <v>4.2210000000000001</v>
      </c>
      <c r="I388" s="137"/>
      <c r="J388" s="138">
        <f>ROUND(I388*H388,2)</f>
        <v>0</v>
      </c>
      <c r="K388" s="134" t="s">
        <v>157</v>
      </c>
      <c r="L388" s="32"/>
      <c r="M388" s="139" t="s">
        <v>1</v>
      </c>
      <c r="N388" s="140" t="s">
        <v>42</v>
      </c>
      <c r="P388" s="141">
        <f>O388*H388</f>
        <v>0</v>
      </c>
      <c r="Q388" s="141">
        <v>0</v>
      </c>
      <c r="R388" s="141">
        <f>Q388*H388</f>
        <v>0</v>
      </c>
      <c r="S388" s="141">
        <v>0.27</v>
      </c>
      <c r="T388" s="142">
        <f>S388*H388</f>
        <v>1.1396700000000002</v>
      </c>
      <c r="AR388" s="143" t="s">
        <v>158</v>
      </c>
      <c r="AT388" s="143" t="s">
        <v>153</v>
      </c>
      <c r="AU388" s="143" t="s">
        <v>87</v>
      </c>
      <c r="AY388" s="17" t="s">
        <v>150</v>
      </c>
      <c r="BE388" s="144">
        <f>IF(N388="základní",J388,0)</f>
        <v>0</v>
      </c>
      <c r="BF388" s="144">
        <f>IF(N388="snížená",J388,0)</f>
        <v>0</v>
      </c>
      <c r="BG388" s="144">
        <f>IF(N388="zákl. přenesená",J388,0)</f>
        <v>0</v>
      </c>
      <c r="BH388" s="144">
        <f>IF(N388="sníž. přenesená",J388,0)</f>
        <v>0</v>
      </c>
      <c r="BI388" s="144">
        <f>IF(N388="nulová",J388,0)</f>
        <v>0</v>
      </c>
      <c r="BJ388" s="17" t="s">
        <v>85</v>
      </c>
      <c r="BK388" s="144">
        <f>ROUND(I388*H388,2)</f>
        <v>0</v>
      </c>
      <c r="BL388" s="17" t="s">
        <v>158</v>
      </c>
      <c r="BM388" s="143" t="s">
        <v>460</v>
      </c>
    </row>
    <row r="389" spans="2:65" s="12" customFormat="1">
      <c r="B389" s="145"/>
      <c r="D389" s="146" t="s">
        <v>160</v>
      </c>
      <c r="E389" s="147" t="s">
        <v>1</v>
      </c>
      <c r="F389" s="148" t="s">
        <v>461</v>
      </c>
      <c r="H389" s="147" t="s">
        <v>1</v>
      </c>
      <c r="I389" s="149"/>
      <c r="L389" s="145"/>
      <c r="M389" s="150"/>
      <c r="T389" s="151"/>
      <c r="AT389" s="147" t="s">
        <v>160</v>
      </c>
      <c r="AU389" s="147" t="s">
        <v>87</v>
      </c>
      <c r="AV389" s="12" t="s">
        <v>85</v>
      </c>
      <c r="AW389" s="12" t="s">
        <v>32</v>
      </c>
      <c r="AX389" s="12" t="s">
        <v>77</v>
      </c>
      <c r="AY389" s="147" t="s">
        <v>150</v>
      </c>
    </row>
    <row r="390" spans="2:65" s="13" customFormat="1">
      <c r="B390" s="152"/>
      <c r="D390" s="146" t="s">
        <v>160</v>
      </c>
      <c r="E390" s="153" t="s">
        <v>1</v>
      </c>
      <c r="F390" s="154" t="s">
        <v>462</v>
      </c>
      <c r="H390" s="155">
        <v>1.085</v>
      </c>
      <c r="I390" s="156"/>
      <c r="L390" s="152"/>
      <c r="M390" s="157"/>
      <c r="T390" s="158"/>
      <c r="AT390" s="153" t="s">
        <v>160</v>
      </c>
      <c r="AU390" s="153" t="s">
        <v>87</v>
      </c>
      <c r="AV390" s="13" t="s">
        <v>87</v>
      </c>
      <c r="AW390" s="13" t="s">
        <v>32</v>
      </c>
      <c r="AX390" s="13" t="s">
        <v>77</v>
      </c>
      <c r="AY390" s="153" t="s">
        <v>150</v>
      </c>
    </row>
    <row r="391" spans="2:65" s="12" customFormat="1">
      <c r="B391" s="145"/>
      <c r="D391" s="146" t="s">
        <v>160</v>
      </c>
      <c r="E391" s="147" t="s">
        <v>1</v>
      </c>
      <c r="F391" s="148" t="s">
        <v>463</v>
      </c>
      <c r="H391" s="147" t="s">
        <v>1</v>
      </c>
      <c r="I391" s="149"/>
      <c r="L391" s="145"/>
      <c r="M391" s="150"/>
      <c r="T391" s="151"/>
      <c r="AT391" s="147" t="s">
        <v>160</v>
      </c>
      <c r="AU391" s="147" t="s">
        <v>87</v>
      </c>
      <c r="AV391" s="12" t="s">
        <v>85</v>
      </c>
      <c r="AW391" s="12" t="s">
        <v>32</v>
      </c>
      <c r="AX391" s="12" t="s">
        <v>77</v>
      </c>
      <c r="AY391" s="147" t="s">
        <v>150</v>
      </c>
    </row>
    <row r="392" spans="2:65" s="13" customFormat="1">
      <c r="B392" s="152"/>
      <c r="D392" s="146" t="s">
        <v>160</v>
      </c>
      <c r="E392" s="153" t="s">
        <v>1</v>
      </c>
      <c r="F392" s="154" t="s">
        <v>464</v>
      </c>
      <c r="H392" s="155">
        <v>0.33</v>
      </c>
      <c r="I392" s="156"/>
      <c r="L392" s="152"/>
      <c r="M392" s="157"/>
      <c r="T392" s="158"/>
      <c r="AT392" s="153" t="s">
        <v>160</v>
      </c>
      <c r="AU392" s="153" t="s">
        <v>87</v>
      </c>
      <c r="AV392" s="13" t="s">
        <v>87</v>
      </c>
      <c r="AW392" s="13" t="s">
        <v>32</v>
      </c>
      <c r="AX392" s="13" t="s">
        <v>77</v>
      </c>
      <c r="AY392" s="153" t="s">
        <v>150</v>
      </c>
    </row>
    <row r="393" spans="2:65" s="12" customFormat="1">
      <c r="B393" s="145"/>
      <c r="D393" s="146" t="s">
        <v>160</v>
      </c>
      <c r="E393" s="147" t="s">
        <v>1</v>
      </c>
      <c r="F393" s="148" t="s">
        <v>465</v>
      </c>
      <c r="H393" s="147" t="s">
        <v>1</v>
      </c>
      <c r="I393" s="149"/>
      <c r="L393" s="145"/>
      <c r="M393" s="150"/>
      <c r="T393" s="151"/>
      <c r="AT393" s="147" t="s">
        <v>160</v>
      </c>
      <c r="AU393" s="147" t="s">
        <v>87</v>
      </c>
      <c r="AV393" s="12" t="s">
        <v>85</v>
      </c>
      <c r="AW393" s="12" t="s">
        <v>32</v>
      </c>
      <c r="AX393" s="12" t="s">
        <v>77</v>
      </c>
      <c r="AY393" s="147" t="s">
        <v>150</v>
      </c>
    </row>
    <row r="394" spans="2:65" s="13" customFormat="1">
      <c r="B394" s="152"/>
      <c r="D394" s="146" t="s">
        <v>160</v>
      </c>
      <c r="E394" s="153" t="s">
        <v>1</v>
      </c>
      <c r="F394" s="154" t="s">
        <v>466</v>
      </c>
      <c r="H394" s="155">
        <v>1.1339999999999999</v>
      </c>
      <c r="I394" s="156"/>
      <c r="L394" s="152"/>
      <c r="M394" s="157"/>
      <c r="T394" s="158"/>
      <c r="AT394" s="153" t="s">
        <v>160</v>
      </c>
      <c r="AU394" s="153" t="s">
        <v>87</v>
      </c>
      <c r="AV394" s="13" t="s">
        <v>87</v>
      </c>
      <c r="AW394" s="13" t="s">
        <v>32</v>
      </c>
      <c r="AX394" s="13" t="s">
        <v>77</v>
      </c>
      <c r="AY394" s="153" t="s">
        <v>150</v>
      </c>
    </row>
    <row r="395" spans="2:65" s="12" customFormat="1">
      <c r="B395" s="145"/>
      <c r="D395" s="146" t="s">
        <v>160</v>
      </c>
      <c r="E395" s="147" t="s">
        <v>1</v>
      </c>
      <c r="F395" s="148" t="s">
        <v>467</v>
      </c>
      <c r="H395" s="147" t="s">
        <v>1</v>
      </c>
      <c r="I395" s="149"/>
      <c r="L395" s="145"/>
      <c r="M395" s="150"/>
      <c r="T395" s="151"/>
      <c r="AT395" s="147" t="s">
        <v>160</v>
      </c>
      <c r="AU395" s="147" t="s">
        <v>87</v>
      </c>
      <c r="AV395" s="12" t="s">
        <v>85</v>
      </c>
      <c r="AW395" s="12" t="s">
        <v>32</v>
      </c>
      <c r="AX395" s="12" t="s">
        <v>77</v>
      </c>
      <c r="AY395" s="147" t="s">
        <v>150</v>
      </c>
    </row>
    <row r="396" spans="2:65" s="13" customFormat="1">
      <c r="B396" s="152"/>
      <c r="D396" s="146" t="s">
        <v>160</v>
      </c>
      <c r="E396" s="153" t="s">
        <v>1</v>
      </c>
      <c r="F396" s="154" t="s">
        <v>468</v>
      </c>
      <c r="H396" s="155">
        <v>0.57599999999999996</v>
      </c>
      <c r="I396" s="156"/>
      <c r="L396" s="152"/>
      <c r="M396" s="157"/>
      <c r="T396" s="158"/>
      <c r="AT396" s="153" t="s">
        <v>160</v>
      </c>
      <c r="AU396" s="153" t="s">
        <v>87</v>
      </c>
      <c r="AV396" s="13" t="s">
        <v>87</v>
      </c>
      <c r="AW396" s="13" t="s">
        <v>32</v>
      </c>
      <c r="AX396" s="13" t="s">
        <v>77</v>
      </c>
      <c r="AY396" s="153" t="s">
        <v>150</v>
      </c>
    </row>
    <row r="397" spans="2:65" s="12" customFormat="1">
      <c r="B397" s="145"/>
      <c r="D397" s="146" t="s">
        <v>160</v>
      </c>
      <c r="E397" s="147" t="s">
        <v>1</v>
      </c>
      <c r="F397" s="148" t="s">
        <v>469</v>
      </c>
      <c r="H397" s="147" t="s">
        <v>1</v>
      </c>
      <c r="I397" s="149"/>
      <c r="L397" s="145"/>
      <c r="M397" s="150"/>
      <c r="T397" s="151"/>
      <c r="AT397" s="147" t="s">
        <v>160</v>
      </c>
      <c r="AU397" s="147" t="s">
        <v>87</v>
      </c>
      <c r="AV397" s="12" t="s">
        <v>85</v>
      </c>
      <c r="AW397" s="12" t="s">
        <v>32</v>
      </c>
      <c r="AX397" s="12" t="s">
        <v>77</v>
      </c>
      <c r="AY397" s="147" t="s">
        <v>150</v>
      </c>
    </row>
    <row r="398" spans="2:65" s="13" customFormat="1">
      <c r="B398" s="152"/>
      <c r="D398" s="146" t="s">
        <v>160</v>
      </c>
      <c r="E398" s="153" t="s">
        <v>1</v>
      </c>
      <c r="F398" s="154" t="s">
        <v>470</v>
      </c>
      <c r="H398" s="155">
        <v>0.52900000000000003</v>
      </c>
      <c r="I398" s="156"/>
      <c r="L398" s="152"/>
      <c r="M398" s="157"/>
      <c r="T398" s="158"/>
      <c r="AT398" s="153" t="s">
        <v>160</v>
      </c>
      <c r="AU398" s="153" t="s">
        <v>87</v>
      </c>
      <c r="AV398" s="13" t="s">
        <v>87</v>
      </c>
      <c r="AW398" s="13" t="s">
        <v>32</v>
      </c>
      <c r="AX398" s="13" t="s">
        <v>77</v>
      </c>
      <c r="AY398" s="153" t="s">
        <v>150</v>
      </c>
    </row>
    <row r="399" spans="2:65" s="12" customFormat="1">
      <c r="B399" s="145"/>
      <c r="D399" s="146" t="s">
        <v>160</v>
      </c>
      <c r="E399" s="147" t="s">
        <v>1</v>
      </c>
      <c r="F399" s="148" t="s">
        <v>471</v>
      </c>
      <c r="H399" s="147" t="s">
        <v>1</v>
      </c>
      <c r="I399" s="149"/>
      <c r="L399" s="145"/>
      <c r="M399" s="150"/>
      <c r="T399" s="151"/>
      <c r="AT399" s="147" t="s">
        <v>160</v>
      </c>
      <c r="AU399" s="147" t="s">
        <v>87</v>
      </c>
      <c r="AV399" s="12" t="s">
        <v>85</v>
      </c>
      <c r="AW399" s="12" t="s">
        <v>32</v>
      </c>
      <c r="AX399" s="12" t="s">
        <v>77</v>
      </c>
      <c r="AY399" s="147" t="s">
        <v>150</v>
      </c>
    </row>
    <row r="400" spans="2:65" s="13" customFormat="1">
      <c r="B400" s="152"/>
      <c r="D400" s="146" t="s">
        <v>160</v>
      </c>
      <c r="E400" s="153" t="s">
        <v>1</v>
      </c>
      <c r="F400" s="154" t="s">
        <v>472</v>
      </c>
      <c r="H400" s="155">
        <v>0.56699999999999995</v>
      </c>
      <c r="I400" s="156"/>
      <c r="L400" s="152"/>
      <c r="M400" s="157"/>
      <c r="T400" s="158"/>
      <c r="AT400" s="153" t="s">
        <v>160</v>
      </c>
      <c r="AU400" s="153" t="s">
        <v>87</v>
      </c>
      <c r="AV400" s="13" t="s">
        <v>87</v>
      </c>
      <c r="AW400" s="13" t="s">
        <v>32</v>
      </c>
      <c r="AX400" s="13" t="s">
        <v>77</v>
      </c>
      <c r="AY400" s="153" t="s">
        <v>150</v>
      </c>
    </row>
    <row r="401" spans="2:65" s="14" customFormat="1">
      <c r="B401" s="159"/>
      <c r="D401" s="146" t="s">
        <v>160</v>
      </c>
      <c r="E401" s="160" t="s">
        <v>1</v>
      </c>
      <c r="F401" s="161" t="s">
        <v>187</v>
      </c>
      <c r="H401" s="162">
        <v>4.2210000000000001</v>
      </c>
      <c r="I401" s="163"/>
      <c r="L401" s="159"/>
      <c r="M401" s="164"/>
      <c r="T401" s="165"/>
      <c r="AT401" s="160" t="s">
        <v>160</v>
      </c>
      <c r="AU401" s="160" t="s">
        <v>87</v>
      </c>
      <c r="AV401" s="14" t="s">
        <v>158</v>
      </c>
      <c r="AW401" s="14" t="s">
        <v>32</v>
      </c>
      <c r="AX401" s="14" t="s">
        <v>85</v>
      </c>
      <c r="AY401" s="160" t="s">
        <v>150</v>
      </c>
    </row>
    <row r="402" spans="2:65" s="1" customFormat="1" ht="24.2" customHeight="1">
      <c r="B402" s="32"/>
      <c r="C402" s="132" t="s">
        <v>473</v>
      </c>
      <c r="D402" s="132" t="s">
        <v>153</v>
      </c>
      <c r="E402" s="133" t="s">
        <v>474</v>
      </c>
      <c r="F402" s="134" t="s">
        <v>475</v>
      </c>
      <c r="G402" s="135" t="s">
        <v>312</v>
      </c>
      <c r="H402" s="136">
        <v>0.58599999999999997</v>
      </c>
      <c r="I402" s="137"/>
      <c r="J402" s="138">
        <f>ROUND(I402*H402,2)</f>
        <v>0</v>
      </c>
      <c r="K402" s="134" t="s">
        <v>157</v>
      </c>
      <c r="L402" s="32"/>
      <c r="M402" s="139" t="s">
        <v>1</v>
      </c>
      <c r="N402" s="140" t="s">
        <v>42</v>
      </c>
      <c r="P402" s="141">
        <f>O402*H402</f>
        <v>0</v>
      </c>
      <c r="Q402" s="141">
        <v>0</v>
      </c>
      <c r="R402" s="141">
        <f>Q402*H402</f>
        <v>0</v>
      </c>
      <c r="S402" s="141">
        <v>1.8</v>
      </c>
      <c r="T402" s="142">
        <f>S402*H402</f>
        <v>1.0548</v>
      </c>
      <c r="AR402" s="143" t="s">
        <v>158</v>
      </c>
      <c r="AT402" s="143" t="s">
        <v>153</v>
      </c>
      <c r="AU402" s="143" t="s">
        <v>87</v>
      </c>
      <c r="AY402" s="17" t="s">
        <v>150</v>
      </c>
      <c r="BE402" s="144">
        <f>IF(N402="základní",J402,0)</f>
        <v>0</v>
      </c>
      <c r="BF402" s="144">
        <f>IF(N402="snížená",J402,0)</f>
        <v>0</v>
      </c>
      <c r="BG402" s="144">
        <f>IF(N402="zákl. přenesená",J402,0)</f>
        <v>0</v>
      </c>
      <c r="BH402" s="144">
        <f>IF(N402="sníž. přenesená",J402,0)</f>
        <v>0</v>
      </c>
      <c r="BI402" s="144">
        <f>IF(N402="nulová",J402,0)</f>
        <v>0</v>
      </c>
      <c r="BJ402" s="17" t="s">
        <v>85</v>
      </c>
      <c r="BK402" s="144">
        <f>ROUND(I402*H402,2)</f>
        <v>0</v>
      </c>
      <c r="BL402" s="17" t="s">
        <v>158</v>
      </c>
      <c r="BM402" s="143" t="s">
        <v>476</v>
      </c>
    </row>
    <row r="403" spans="2:65" s="12" customFormat="1">
      <c r="B403" s="145"/>
      <c r="D403" s="146" t="s">
        <v>160</v>
      </c>
      <c r="E403" s="147" t="s">
        <v>1</v>
      </c>
      <c r="F403" s="148" t="s">
        <v>477</v>
      </c>
      <c r="H403" s="147" t="s">
        <v>1</v>
      </c>
      <c r="I403" s="149"/>
      <c r="L403" s="145"/>
      <c r="M403" s="150"/>
      <c r="T403" s="151"/>
      <c r="AT403" s="147" t="s">
        <v>160</v>
      </c>
      <c r="AU403" s="147" t="s">
        <v>87</v>
      </c>
      <c r="AV403" s="12" t="s">
        <v>85</v>
      </c>
      <c r="AW403" s="12" t="s">
        <v>32</v>
      </c>
      <c r="AX403" s="12" t="s">
        <v>77</v>
      </c>
      <c r="AY403" s="147" t="s">
        <v>150</v>
      </c>
    </row>
    <row r="404" spans="2:65" s="13" customFormat="1">
      <c r="B404" s="152"/>
      <c r="D404" s="146" t="s">
        <v>160</v>
      </c>
      <c r="E404" s="153" t="s">
        <v>1</v>
      </c>
      <c r="F404" s="154" t="s">
        <v>478</v>
      </c>
      <c r="H404" s="155">
        <v>0.17599999999999999</v>
      </c>
      <c r="I404" s="156"/>
      <c r="L404" s="152"/>
      <c r="M404" s="157"/>
      <c r="T404" s="158"/>
      <c r="AT404" s="153" t="s">
        <v>160</v>
      </c>
      <c r="AU404" s="153" t="s">
        <v>87</v>
      </c>
      <c r="AV404" s="13" t="s">
        <v>87</v>
      </c>
      <c r="AW404" s="13" t="s">
        <v>32</v>
      </c>
      <c r="AX404" s="13" t="s">
        <v>77</v>
      </c>
      <c r="AY404" s="153" t="s">
        <v>150</v>
      </c>
    </row>
    <row r="405" spans="2:65" s="12" customFormat="1">
      <c r="B405" s="145"/>
      <c r="D405" s="146" t="s">
        <v>160</v>
      </c>
      <c r="E405" s="147" t="s">
        <v>1</v>
      </c>
      <c r="F405" s="148" t="s">
        <v>479</v>
      </c>
      <c r="H405" s="147" t="s">
        <v>1</v>
      </c>
      <c r="I405" s="149"/>
      <c r="L405" s="145"/>
      <c r="M405" s="150"/>
      <c r="T405" s="151"/>
      <c r="AT405" s="147" t="s">
        <v>160</v>
      </c>
      <c r="AU405" s="147" t="s">
        <v>87</v>
      </c>
      <c r="AV405" s="12" t="s">
        <v>85</v>
      </c>
      <c r="AW405" s="12" t="s">
        <v>32</v>
      </c>
      <c r="AX405" s="12" t="s">
        <v>77</v>
      </c>
      <c r="AY405" s="147" t="s">
        <v>150</v>
      </c>
    </row>
    <row r="406" spans="2:65" s="13" customFormat="1">
      <c r="B406" s="152"/>
      <c r="D406" s="146" t="s">
        <v>160</v>
      </c>
      <c r="E406" s="153" t="s">
        <v>1</v>
      </c>
      <c r="F406" s="154" t="s">
        <v>480</v>
      </c>
      <c r="H406" s="155">
        <v>0.41</v>
      </c>
      <c r="I406" s="156"/>
      <c r="L406" s="152"/>
      <c r="M406" s="157"/>
      <c r="T406" s="158"/>
      <c r="AT406" s="153" t="s">
        <v>160</v>
      </c>
      <c r="AU406" s="153" t="s">
        <v>87</v>
      </c>
      <c r="AV406" s="13" t="s">
        <v>87</v>
      </c>
      <c r="AW406" s="13" t="s">
        <v>32</v>
      </c>
      <c r="AX406" s="13" t="s">
        <v>77</v>
      </c>
      <c r="AY406" s="153" t="s">
        <v>150</v>
      </c>
    </row>
    <row r="407" spans="2:65" s="14" customFormat="1">
      <c r="B407" s="159"/>
      <c r="D407" s="146" t="s">
        <v>160</v>
      </c>
      <c r="E407" s="160" t="s">
        <v>1</v>
      </c>
      <c r="F407" s="161" t="s">
        <v>187</v>
      </c>
      <c r="H407" s="162">
        <v>0.58599999999999997</v>
      </c>
      <c r="I407" s="163"/>
      <c r="L407" s="159"/>
      <c r="M407" s="164"/>
      <c r="T407" s="165"/>
      <c r="AT407" s="160" t="s">
        <v>160</v>
      </c>
      <c r="AU407" s="160" t="s">
        <v>87</v>
      </c>
      <c r="AV407" s="14" t="s">
        <v>158</v>
      </c>
      <c r="AW407" s="14" t="s">
        <v>32</v>
      </c>
      <c r="AX407" s="14" t="s">
        <v>85</v>
      </c>
      <c r="AY407" s="160" t="s">
        <v>150</v>
      </c>
    </row>
    <row r="408" spans="2:65" s="1" customFormat="1" ht="24.2" customHeight="1">
      <c r="B408" s="32"/>
      <c r="C408" s="132" t="s">
        <v>481</v>
      </c>
      <c r="D408" s="132" t="s">
        <v>153</v>
      </c>
      <c r="E408" s="133" t="s">
        <v>482</v>
      </c>
      <c r="F408" s="134" t="s">
        <v>483</v>
      </c>
      <c r="G408" s="135" t="s">
        <v>165</v>
      </c>
      <c r="H408" s="136">
        <v>34</v>
      </c>
      <c r="I408" s="137"/>
      <c r="J408" s="138">
        <f>ROUND(I408*H408,2)</f>
        <v>0</v>
      </c>
      <c r="K408" s="134" t="s">
        <v>157</v>
      </c>
      <c r="L408" s="32"/>
      <c r="M408" s="139" t="s">
        <v>1</v>
      </c>
      <c r="N408" s="140" t="s">
        <v>42</v>
      </c>
      <c r="P408" s="141">
        <f>O408*H408</f>
        <v>0</v>
      </c>
      <c r="Q408" s="141">
        <v>0</v>
      </c>
      <c r="R408" s="141">
        <f>Q408*H408</f>
        <v>0</v>
      </c>
      <c r="S408" s="141">
        <v>0.09</v>
      </c>
      <c r="T408" s="142">
        <f>S408*H408</f>
        <v>3.06</v>
      </c>
      <c r="AR408" s="143" t="s">
        <v>158</v>
      </c>
      <c r="AT408" s="143" t="s">
        <v>153</v>
      </c>
      <c r="AU408" s="143" t="s">
        <v>87</v>
      </c>
      <c r="AY408" s="17" t="s">
        <v>150</v>
      </c>
      <c r="BE408" s="144">
        <f>IF(N408="základní",J408,0)</f>
        <v>0</v>
      </c>
      <c r="BF408" s="144">
        <f>IF(N408="snížená",J408,0)</f>
        <v>0</v>
      </c>
      <c r="BG408" s="144">
        <f>IF(N408="zákl. přenesená",J408,0)</f>
        <v>0</v>
      </c>
      <c r="BH408" s="144">
        <f>IF(N408="sníž. přenesená",J408,0)</f>
        <v>0</v>
      </c>
      <c r="BI408" s="144">
        <f>IF(N408="nulová",J408,0)</f>
        <v>0</v>
      </c>
      <c r="BJ408" s="17" t="s">
        <v>85</v>
      </c>
      <c r="BK408" s="144">
        <f>ROUND(I408*H408,2)</f>
        <v>0</v>
      </c>
      <c r="BL408" s="17" t="s">
        <v>158</v>
      </c>
      <c r="BM408" s="143" t="s">
        <v>484</v>
      </c>
    </row>
    <row r="409" spans="2:65" s="12" customFormat="1">
      <c r="B409" s="145"/>
      <c r="D409" s="146" t="s">
        <v>160</v>
      </c>
      <c r="E409" s="147" t="s">
        <v>1</v>
      </c>
      <c r="F409" s="148" t="s">
        <v>222</v>
      </c>
      <c r="H409" s="147" t="s">
        <v>1</v>
      </c>
      <c r="I409" s="149"/>
      <c r="L409" s="145"/>
      <c r="M409" s="150"/>
      <c r="T409" s="151"/>
      <c r="AT409" s="147" t="s">
        <v>160</v>
      </c>
      <c r="AU409" s="147" t="s">
        <v>87</v>
      </c>
      <c r="AV409" s="12" t="s">
        <v>85</v>
      </c>
      <c r="AW409" s="12" t="s">
        <v>32</v>
      </c>
      <c r="AX409" s="12" t="s">
        <v>77</v>
      </c>
      <c r="AY409" s="147" t="s">
        <v>150</v>
      </c>
    </row>
    <row r="410" spans="2:65" s="12" customFormat="1">
      <c r="B410" s="145"/>
      <c r="D410" s="146" t="s">
        <v>160</v>
      </c>
      <c r="E410" s="147" t="s">
        <v>1</v>
      </c>
      <c r="F410" s="148" t="s">
        <v>223</v>
      </c>
      <c r="H410" s="147" t="s">
        <v>1</v>
      </c>
      <c r="I410" s="149"/>
      <c r="L410" s="145"/>
      <c r="M410" s="150"/>
      <c r="T410" s="151"/>
      <c r="AT410" s="147" t="s">
        <v>160</v>
      </c>
      <c r="AU410" s="147" t="s">
        <v>87</v>
      </c>
      <c r="AV410" s="12" t="s">
        <v>85</v>
      </c>
      <c r="AW410" s="12" t="s">
        <v>32</v>
      </c>
      <c r="AX410" s="12" t="s">
        <v>77</v>
      </c>
      <c r="AY410" s="147" t="s">
        <v>150</v>
      </c>
    </row>
    <row r="411" spans="2:65" s="13" customFormat="1">
      <c r="B411" s="152"/>
      <c r="D411" s="146" t="s">
        <v>160</v>
      </c>
      <c r="E411" s="153" t="s">
        <v>1</v>
      </c>
      <c r="F411" s="154" t="s">
        <v>218</v>
      </c>
      <c r="H411" s="155">
        <v>11</v>
      </c>
      <c r="I411" s="156"/>
      <c r="L411" s="152"/>
      <c r="M411" s="157"/>
      <c r="T411" s="158"/>
      <c r="AT411" s="153" t="s">
        <v>160</v>
      </c>
      <c r="AU411" s="153" t="s">
        <v>87</v>
      </c>
      <c r="AV411" s="13" t="s">
        <v>87</v>
      </c>
      <c r="AW411" s="13" t="s">
        <v>32</v>
      </c>
      <c r="AX411" s="13" t="s">
        <v>77</v>
      </c>
      <c r="AY411" s="153" t="s">
        <v>150</v>
      </c>
    </row>
    <row r="412" spans="2:65" s="12" customFormat="1">
      <c r="B412" s="145"/>
      <c r="D412" s="146" t="s">
        <v>160</v>
      </c>
      <c r="E412" s="147" t="s">
        <v>1</v>
      </c>
      <c r="F412" s="148" t="s">
        <v>224</v>
      </c>
      <c r="H412" s="147" t="s">
        <v>1</v>
      </c>
      <c r="I412" s="149"/>
      <c r="L412" s="145"/>
      <c r="M412" s="150"/>
      <c r="T412" s="151"/>
      <c r="AT412" s="147" t="s">
        <v>160</v>
      </c>
      <c r="AU412" s="147" t="s">
        <v>87</v>
      </c>
      <c r="AV412" s="12" t="s">
        <v>85</v>
      </c>
      <c r="AW412" s="12" t="s">
        <v>32</v>
      </c>
      <c r="AX412" s="12" t="s">
        <v>77</v>
      </c>
      <c r="AY412" s="147" t="s">
        <v>150</v>
      </c>
    </row>
    <row r="413" spans="2:65" s="13" customFormat="1">
      <c r="B413" s="152"/>
      <c r="D413" s="146" t="s">
        <v>160</v>
      </c>
      <c r="E413" s="153" t="s">
        <v>1</v>
      </c>
      <c r="F413" s="154" t="s">
        <v>85</v>
      </c>
      <c r="H413" s="155">
        <v>1</v>
      </c>
      <c r="I413" s="156"/>
      <c r="L413" s="152"/>
      <c r="M413" s="157"/>
      <c r="T413" s="158"/>
      <c r="AT413" s="153" t="s">
        <v>160</v>
      </c>
      <c r="AU413" s="153" t="s">
        <v>87</v>
      </c>
      <c r="AV413" s="13" t="s">
        <v>87</v>
      </c>
      <c r="AW413" s="13" t="s">
        <v>32</v>
      </c>
      <c r="AX413" s="13" t="s">
        <v>77</v>
      </c>
      <c r="AY413" s="153" t="s">
        <v>150</v>
      </c>
    </row>
    <row r="414" spans="2:65" s="12" customFormat="1">
      <c r="B414" s="145"/>
      <c r="D414" s="146" t="s">
        <v>160</v>
      </c>
      <c r="E414" s="147" t="s">
        <v>1</v>
      </c>
      <c r="F414" s="148" t="s">
        <v>225</v>
      </c>
      <c r="H414" s="147" t="s">
        <v>1</v>
      </c>
      <c r="I414" s="149"/>
      <c r="L414" s="145"/>
      <c r="M414" s="150"/>
      <c r="T414" s="151"/>
      <c r="AT414" s="147" t="s">
        <v>160</v>
      </c>
      <c r="AU414" s="147" t="s">
        <v>87</v>
      </c>
      <c r="AV414" s="12" t="s">
        <v>85</v>
      </c>
      <c r="AW414" s="12" t="s">
        <v>32</v>
      </c>
      <c r="AX414" s="12" t="s">
        <v>77</v>
      </c>
      <c r="AY414" s="147" t="s">
        <v>150</v>
      </c>
    </row>
    <row r="415" spans="2:65" s="13" customFormat="1">
      <c r="B415" s="152"/>
      <c r="D415" s="146" t="s">
        <v>160</v>
      </c>
      <c r="E415" s="153" t="s">
        <v>1</v>
      </c>
      <c r="F415" s="154" t="s">
        <v>87</v>
      </c>
      <c r="H415" s="155">
        <v>2</v>
      </c>
      <c r="I415" s="156"/>
      <c r="L415" s="152"/>
      <c r="M415" s="157"/>
      <c r="T415" s="158"/>
      <c r="AT415" s="153" t="s">
        <v>160</v>
      </c>
      <c r="AU415" s="153" t="s">
        <v>87</v>
      </c>
      <c r="AV415" s="13" t="s">
        <v>87</v>
      </c>
      <c r="AW415" s="13" t="s">
        <v>32</v>
      </c>
      <c r="AX415" s="13" t="s">
        <v>77</v>
      </c>
      <c r="AY415" s="153" t="s">
        <v>150</v>
      </c>
    </row>
    <row r="416" spans="2:65" s="12" customFormat="1">
      <c r="B416" s="145"/>
      <c r="D416" s="146" t="s">
        <v>160</v>
      </c>
      <c r="E416" s="147" t="s">
        <v>1</v>
      </c>
      <c r="F416" s="148" t="s">
        <v>226</v>
      </c>
      <c r="H416" s="147" t="s">
        <v>1</v>
      </c>
      <c r="I416" s="149"/>
      <c r="L416" s="145"/>
      <c r="M416" s="150"/>
      <c r="T416" s="151"/>
      <c r="AT416" s="147" t="s">
        <v>160</v>
      </c>
      <c r="AU416" s="147" t="s">
        <v>87</v>
      </c>
      <c r="AV416" s="12" t="s">
        <v>85</v>
      </c>
      <c r="AW416" s="12" t="s">
        <v>32</v>
      </c>
      <c r="AX416" s="12" t="s">
        <v>77</v>
      </c>
      <c r="AY416" s="147" t="s">
        <v>150</v>
      </c>
    </row>
    <row r="417" spans="2:65" s="13" customFormat="1">
      <c r="B417" s="152"/>
      <c r="D417" s="146" t="s">
        <v>160</v>
      </c>
      <c r="E417" s="153" t="s">
        <v>1</v>
      </c>
      <c r="F417" s="154" t="s">
        <v>158</v>
      </c>
      <c r="H417" s="155">
        <v>4</v>
      </c>
      <c r="I417" s="156"/>
      <c r="L417" s="152"/>
      <c r="M417" s="157"/>
      <c r="T417" s="158"/>
      <c r="AT417" s="153" t="s">
        <v>160</v>
      </c>
      <c r="AU417" s="153" t="s">
        <v>87</v>
      </c>
      <c r="AV417" s="13" t="s">
        <v>87</v>
      </c>
      <c r="AW417" s="13" t="s">
        <v>32</v>
      </c>
      <c r="AX417" s="13" t="s">
        <v>77</v>
      </c>
      <c r="AY417" s="153" t="s">
        <v>150</v>
      </c>
    </row>
    <row r="418" spans="2:65" s="12" customFormat="1">
      <c r="B418" s="145"/>
      <c r="D418" s="146" t="s">
        <v>160</v>
      </c>
      <c r="E418" s="147" t="s">
        <v>1</v>
      </c>
      <c r="F418" s="148" t="s">
        <v>227</v>
      </c>
      <c r="H418" s="147" t="s">
        <v>1</v>
      </c>
      <c r="I418" s="149"/>
      <c r="L418" s="145"/>
      <c r="M418" s="150"/>
      <c r="T418" s="151"/>
      <c r="AT418" s="147" t="s">
        <v>160</v>
      </c>
      <c r="AU418" s="147" t="s">
        <v>87</v>
      </c>
      <c r="AV418" s="12" t="s">
        <v>85</v>
      </c>
      <c r="AW418" s="12" t="s">
        <v>32</v>
      </c>
      <c r="AX418" s="12" t="s">
        <v>77</v>
      </c>
      <c r="AY418" s="147" t="s">
        <v>150</v>
      </c>
    </row>
    <row r="419" spans="2:65" s="13" customFormat="1">
      <c r="B419" s="152"/>
      <c r="D419" s="146" t="s">
        <v>160</v>
      </c>
      <c r="E419" s="153" t="s">
        <v>1</v>
      </c>
      <c r="F419" s="154" t="s">
        <v>218</v>
      </c>
      <c r="H419" s="155">
        <v>11</v>
      </c>
      <c r="I419" s="156"/>
      <c r="L419" s="152"/>
      <c r="M419" s="157"/>
      <c r="T419" s="158"/>
      <c r="AT419" s="153" t="s">
        <v>160</v>
      </c>
      <c r="AU419" s="153" t="s">
        <v>87</v>
      </c>
      <c r="AV419" s="13" t="s">
        <v>87</v>
      </c>
      <c r="AW419" s="13" t="s">
        <v>32</v>
      </c>
      <c r="AX419" s="13" t="s">
        <v>77</v>
      </c>
      <c r="AY419" s="153" t="s">
        <v>150</v>
      </c>
    </row>
    <row r="420" spans="2:65" s="12" customFormat="1">
      <c r="B420" s="145"/>
      <c r="D420" s="146" t="s">
        <v>160</v>
      </c>
      <c r="E420" s="147" t="s">
        <v>1</v>
      </c>
      <c r="F420" s="148" t="s">
        <v>228</v>
      </c>
      <c r="H420" s="147" t="s">
        <v>1</v>
      </c>
      <c r="I420" s="149"/>
      <c r="L420" s="145"/>
      <c r="M420" s="150"/>
      <c r="T420" s="151"/>
      <c r="AT420" s="147" t="s">
        <v>160</v>
      </c>
      <c r="AU420" s="147" t="s">
        <v>87</v>
      </c>
      <c r="AV420" s="12" t="s">
        <v>85</v>
      </c>
      <c r="AW420" s="12" t="s">
        <v>32</v>
      </c>
      <c r="AX420" s="12" t="s">
        <v>77</v>
      </c>
      <c r="AY420" s="147" t="s">
        <v>150</v>
      </c>
    </row>
    <row r="421" spans="2:65" s="13" customFormat="1">
      <c r="B421" s="152"/>
      <c r="D421" s="146" t="s">
        <v>160</v>
      </c>
      <c r="E421" s="153" t="s">
        <v>1</v>
      </c>
      <c r="F421" s="154" t="s">
        <v>87</v>
      </c>
      <c r="H421" s="155">
        <v>2</v>
      </c>
      <c r="I421" s="156"/>
      <c r="L421" s="152"/>
      <c r="M421" s="157"/>
      <c r="T421" s="158"/>
      <c r="AT421" s="153" t="s">
        <v>160</v>
      </c>
      <c r="AU421" s="153" t="s">
        <v>87</v>
      </c>
      <c r="AV421" s="13" t="s">
        <v>87</v>
      </c>
      <c r="AW421" s="13" t="s">
        <v>32</v>
      </c>
      <c r="AX421" s="13" t="s">
        <v>77</v>
      </c>
      <c r="AY421" s="153" t="s">
        <v>150</v>
      </c>
    </row>
    <row r="422" spans="2:65" s="12" customFormat="1">
      <c r="B422" s="145"/>
      <c r="D422" s="146" t="s">
        <v>160</v>
      </c>
      <c r="E422" s="147" t="s">
        <v>1</v>
      </c>
      <c r="F422" s="148" t="s">
        <v>229</v>
      </c>
      <c r="H422" s="147" t="s">
        <v>1</v>
      </c>
      <c r="I422" s="149"/>
      <c r="L422" s="145"/>
      <c r="M422" s="150"/>
      <c r="T422" s="151"/>
      <c r="AT422" s="147" t="s">
        <v>160</v>
      </c>
      <c r="AU422" s="147" t="s">
        <v>87</v>
      </c>
      <c r="AV422" s="12" t="s">
        <v>85</v>
      </c>
      <c r="AW422" s="12" t="s">
        <v>32</v>
      </c>
      <c r="AX422" s="12" t="s">
        <v>77</v>
      </c>
      <c r="AY422" s="147" t="s">
        <v>150</v>
      </c>
    </row>
    <row r="423" spans="2:65" s="13" customFormat="1">
      <c r="B423" s="152"/>
      <c r="D423" s="146" t="s">
        <v>160</v>
      </c>
      <c r="E423" s="153" t="s">
        <v>1</v>
      </c>
      <c r="F423" s="154" t="s">
        <v>87</v>
      </c>
      <c r="H423" s="155">
        <v>2</v>
      </c>
      <c r="I423" s="156"/>
      <c r="L423" s="152"/>
      <c r="M423" s="157"/>
      <c r="T423" s="158"/>
      <c r="AT423" s="153" t="s">
        <v>160</v>
      </c>
      <c r="AU423" s="153" t="s">
        <v>87</v>
      </c>
      <c r="AV423" s="13" t="s">
        <v>87</v>
      </c>
      <c r="AW423" s="13" t="s">
        <v>32</v>
      </c>
      <c r="AX423" s="13" t="s">
        <v>77</v>
      </c>
      <c r="AY423" s="153" t="s">
        <v>150</v>
      </c>
    </row>
    <row r="424" spans="2:65" s="12" customFormat="1">
      <c r="B424" s="145"/>
      <c r="D424" s="146" t="s">
        <v>160</v>
      </c>
      <c r="E424" s="147" t="s">
        <v>1</v>
      </c>
      <c r="F424" s="148" t="s">
        <v>230</v>
      </c>
      <c r="H424" s="147" t="s">
        <v>1</v>
      </c>
      <c r="I424" s="149"/>
      <c r="L424" s="145"/>
      <c r="M424" s="150"/>
      <c r="T424" s="151"/>
      <c r="AT424" s="147" t="s">
        <v>160</v>
      </c>
      <c r="AU424" s="147" t="s">
        <v>87</v>
      </c>
      <c r="AV424" s="12" t="s">
        <v>85</v>
      </c>
      <c r="AW424" s="12" t="s">
        <v>32</v>
      </c>
      <c r="AX424" s="12" t="s">
        <v>77</v>
      </c>
      <c r="AY424" s="147" t="s">
        <v>150</v>
      </c>
    </row>
    <row r="425" spans="2:65" s="13" customFormat="1">
      <c r="B425" s="152"/>
      <c r="D425" s="146" t="s">
        <v>160</v>
      </c>
      <c r="E425" s="153" t="s">
        <v>1</v>
      </c>
      <c r="F425" s="154" t="s">
        <v>85</v>
      </c>
      <c r="H425" s="155">
        <v>1</v>
      </c>
      <c r="I425" s="156"/>
      <c r="L425" s="152"/>
      <c r="M425" s="157"/>
      <c r="T425" s="158"/>
      <c r="AT425" s="153" t="s">
        <v>160</v>
      </c>
      <c r="AU425" s="153" t="s">
        <v>87</v>
      </c>
      <c r="AV425" s="13" t="s">
        <v>87</v>
      </c>
      <c r="AW425" s="13" t="s">
        <v>32</v>
      </c>
      <c r="AX425" s="13" t="s">
        <v>77</v>
      </c>
      <c r="AY425" s="153" t="s">
        <v>150</v>
      </c>
    </row>
    <row r="426" spans="2:65" s="14" customFormat="1">
      <c r="B426" s="159"/>
      <c r="D426" s="146" t="s">
        <v>160</v>
      </c>
      <c r="E426" s="160" t="s">
        <v>1</v>
      </c>
      <c r="F426" s="161" t="s">
        <v>187</v>
      </c>
      <c r="H426" s="162">
        <v>34</v>
      </c>
      <c r="I426" s="163"/>
      <c r="L426" s="159"/>
      <c r="M426" s="164"/>
      <c r="T426" s="165"/>
      <c r="AT426" s="160" t="s">
        <v>160</v>
      </c>
      <c r="AU426" s="160" t="s">
        <v>87</v>
      </c>
      <c r="AV426" s="14" t="s">
        <v>158</v>
      </c>
      <c r="AW426" s="14" t="s">
        <v>32</v>
      </c>
      <c r="AX426" s="14" t="s">
        <v>85</v>
      </c>
      <c r="AY426" s="160" t="s">
        <v>150</v>
      </c>
    </row>
    <row r="427" spans="2:65" s="1" customFormat="1" ht="24.2" customHeight="1">
      <c r="B427" s="32"/>
      <c r="C427" s="132" t="s">
        <v>485</v>
      </c>
      <c r="D427" s="132" t="s">
        <v>153</v>
      </c>
      <c r="E427" s="133" t="s">
        <v>486</v>
      </c>
      <c r="F427" s="134" t="s">
        <v>487</v>
      </c>
      <c r="G427" s="135" t="s">
        <v>165</v>
      </c>
      <c r="H427" s="136">
        <v>4</v>
      </c>
      <c r="I427" s="137"/>
      <c r="J427" s="138">
        <f>ROUND(I427*H427,2)</f>
        <v>0</v>
      </c>
      <c r="K427" s="134" t="s">
        <v>157</v>
      </c>
      <c r="L427" s="32"/>
      <c r="M427" s="139" t="s">
        <v>1</v>
      </c>
      <c r="N427" s="140" t="s">
        <v>42</v>
      </c>
      <c r="P427" s="141">
        <f>O427*H427</f>
        <v>0</v>
      </c>
      <c r="Q427" s="141">
        <v>0</v>
      </c>
      <c r="R427" s="141">
        <f>Q427*H427</f>
        <v>0</v>
      </c>
      <c r="S427" s="141">
        <v>3.1E-2</v>
      </c>
      <c r="T427" s="142">
        <f>S427*H427</f>
        <v>0.124</v>
      </c>
      <c r="AR427" s="143" t="s">
        <v>158</v>
      </c>
      <c r="AT427" s="143" t="s">
        <v>153</v>
      </c>
      <c r="AU427" s="143" t="s">
        <v>87</v>
      </c>
      <c r="AY427" s="17" t="s">
        <v>150</v>
      </c>
      <c r="BE427" s="144">
        <f>IF(N427="základní",J427,0)</f>
        <v>0</v>
      </c>
      <c r="BF427" s="144">
        <f>IF(N427="snížená",J427,0)</f>
        <v>0</v>
      </c>
      <c r="BG427" s="144">
        <f>IF(N427="zákl. přenesená",J427,0)</f>
        <v>0</v>
      </c>
      <c r="BH427" s="144">
        <f>IF(N427="sníž. přenesená",J427,0)</f>
        <v>0</v>
      </c>
      <c r="BI427" s="144">
        <f>IF(N427="nulová",J427,0)</f>
        <v>0</v>
      </c>
      <c r="BJ427" s="17" t="s">
        <v>85</v>
      </c>
      <c r="BK427" s="144">
        <f>ROUND(I427*H427,2)</f>
        <v>0</v>
      </c>
      <c r="BL427" s="17" t="s">
        <v>158</v>
      </c>
      <c r="BM427" s="143" t="s">
        <v>488</v>
      </c>
    </row>
    <row r="428" spans="2:65" s="12" customFormat="1">
      <c r="B428" s="145"/>
      <c r="D428" s="146" t="s">
        <v>160</v>
      </c>
      <c r="E428" s="147" t="s">
        <v>1</v>
      </c>
      <c r="F428" s="148" t="s">
        <v>489</v>
      </c>
      <c r="H428" s="147" t="s">
        <v>1</v>
      </c>
      <c r="I428" s="149"/>
      <c r="L428" s="145"/>
      <c r="M428" s="150"/>
      <c r="T428" s="151"/>
      <c r="AT428" s="147" t="s">
        <v>160</v>
      </c>
      <c r="AU428" s="147" t="s">
        <v>87</v>
      </c>
      <c r="AV428" s="12" t="s">
        <v>85</v>
      </c>
      <c r="AW428" s="12" t="s">
        <v>32</v>
      </c>
      <c r="AX428" s="12" t="s">
        <v>77</v>
      </c>
      <c r="AY428" s="147" t="s">
        <v>150</v>
      </c>
    </row>
    <row r="429" spans="2:65" s="13" customFormat="1">
      <c r="B429" s="152"/>
      <c r="D429" s="146" t="s">
        <v>160</v>
      </c>
      <c r="E429" s="153" t="s">
        <v>1</v>
      </c>
      <c r="F429" s="154" t="s">
        <v>158</v>
      </c>
      <c r="H429" s="155">
        <v>4</v>
      </c>
      <c r="I429" s="156"/>
      <c r="L429" s="152"/>
      <c r="M429" s="157"/>
      <c r="T429" s="158"/>
      <c r="AT429" s="153" t="s">
        <v>160</v>
      </c>
      <c r="AU429" s="153" t="s">
        <v>87</v>
      </c>
      <c r="AV429" s="13" t="s">
        <v>87</v>
      </c>
      <c r="AW429" s="13" t="s">
        <v>32</v>
      </c>
      <c r="AX429" s="13" t="s">
        <v>85</v>
      </c>
      <c r="AY429" s="153" t="s">
        <v>150</v>
      </c>
    </row>
    <row r="430" spans="2:65" s="1" customFormat="1" ht="24.2" customHeight="1">
      <c r="B430" s="32"/>
      <c r="C430" s="132" t="s">
        <v>490</v>
      </c>
      <c r="D430" s="132" t="s">
        <v>153</v>
      </c>
      <c r="E430" s="133" t="s">
        <v>491</v>
      </c>
      <c r="F430" s="134" t="s">
        <v>492</v>
      </c>
      <c r="G430" s="135" t="s">
        <v>299</v>
      </c>
      <c r="H430" s="136">
        <v>10.4</v>
      </c>
      <c r="I430" s="137"/>
      <c r="J430" s="138">
        <f>ROUND(I430*H430,2)</f>
        <v>0</v>
      </c>
      <c r="K430" s="134" t="s">
        <v>157</v>
      </c>
      <c r="L430" s="32"/>
      <c r="M430" s="139" t="s">
        <v>1</v>
      </c>
      <c r="N430" s="140" t="s">
        <v>42</v>
      </c>
      <c r="P430" s="141">
        <f>O430*H430</f>
        <v>0</v>
      </c>
      <c r="Q430" s="141">
        <v>0</v>
      </c>
      <c r="R430" s="141">
        <f>Q430*H430</f>
        <v>0</v>
      </c>
      <c r="S430" s="141">
        <v>1.7999999999999999E-2</v>
      </c>
      <c r="T430" s="142">
        <f>S430*H430</f>
        <v>0.18720000000000001</v>
      </c>
      <c r="AR430" s="143" t="s">
        <v>158</v>
      </c>
      <c r="AT430" s="143" t="s">
        <v>153</v>
      </c>
      <c r="AU430" s="143" t="s">
        <v>87</v>
      </c>
      <c r="AY430" s="17" t="s">
        <v>150</v>
      </c>
      <c r="BE430" s="144">
        <f>IF(N430="základní",J430,0)</f>
        <v>0</v>
      </c>
      <c r="BF430" s="144">
        <f>IF(N430="snížená",J430,0)</f>
        <v>0</v>
      </c>
      <c r="BG430" s="144">
        <f>IF(N430="zákl. přenesená",J430,0)</f>
        <v>0</v>
      </c>
      <c r="BH430" s="144">
        <f>IF(N430="sníž. přenesená",J430,0)</f>
        <v>0</v>
      </c>
      <c r="BI430" s="144">
        <f>IF(N430="nulová",J430,0)</f>
        <v>0</v>
      </c>
      <c r="BJ430" s="17" t="s">
        <v>85</v>
      </c>
      <c r="BK430" s="144">
        <f>ROUND(I430*H430,2)</f>
        <v>0</v>
      </c>
      <c r="BL430" s="17" t="s">
        <v>158</v>
      </c>
      <c r="BM430" s="143" t="s">
        <v>493</v>
      </c>
    </row>
    <row r="431" spans="2:65" s="12" customFormat="1">
      <c r="B431" s="145"/>
      <c r="D431" s="146" t="s">
        <v>160</v>
      </c>
      <c r="E431" s="147" t="s">
        <v>1</v>
      </c>
      <c r="F431" s="148" t="s">
        <v>228</v>
      </c>
      <c r="H431" s="147" t="s">
        <v>1</v>
      </c>
      <c r="I431" s="149"/>
      <c r="L431" s="145"/>
      <c r="M431" s="150"/>
      <c r="T431" s="151"/>
      <c r="AT431" s="147" t="s">
        <v>160</v>
      </c>
      <c r="AU431" s="147" t="s">
        <v>87</v>
      </c>
      <c r="AV431" s="12" t="s">
        <v>85</v>
      </c>
      <c r="AW431" s="12" t="s">
        <v>32</v>
      </c>
      <c r="AX431" s="12" t="s">
        <v>77</v>
      </c>
      <c r="AY431" s="147" t="s">
        <v>150</v>
      </c>
    </row>
    <row r="432" spans="2:65" s="13" customFormat="1">
      <c r="B432" s="152"/>
      <c r="D432" s="146" t="s">
        <v>160</v>
      </c>
      <c r="E432" s="153" t="s">
        <v>1</v>
      </c>
      <c r="F432" s="154" t="s">
        <v>494</v>
      </c>
      <c r="H432" s="155">
        <v>5.2</v>
      </c>
      <c r="I432" s="156"/>
      <c r="L432" s="152"/>
      <c r="M432" s="157"/>
      <c r="T432" s="158"/>
      <c r="AT432" s="153" t="s">
        <v>160</v>
      </c>
      <c r="AU432" s="153" t="s">
        <v>87</v>
      </c>
      <c r="AV432" s="13" t="s">
        <v>87</v>
      </c>
      <c r="AW432" s="13" t="s">
        <v>32</v>
      </c>
      <c r="AX432" s="13" t="s">
        <v>77</v>
      </c>
      <c r="AY432" s="153" t="s">
        <v>150</v>
      </c>
    </row>
    <row r="433" spans="2:65" s="12" customFormat="1">
      <c r="B433" s="145"/>
      <c r="D433" s="146" t="s">
        <v>160</v>
      </c>
      <c r="E433" s="147" t="s">
        <v>1</v>
      </c>
      <c r="F433" s="148" t="s">
        <v>263</v>
      </c>
      <c r="H433" s="147" t="s">
        <v>1</v>
      </c>
      <c r="I433" s="149"/>
      <c r="L433" s="145"/>
      <c r="M433" s="150"/>
      <c r="T433" s="151"/>
      <c r="AT433" s="147" t="s">
        <v>160</v>
      </c>
      <c r="AU433" s="147" t="s">
        <v>87</v>
      </c>
      <c r="AV433" s="12" t="s">
        <v>85</v>
      </c>
      <c r="AW433" s="12" t="s">
        <v>32</v>
      </c>
      <c r="AX433" s="12" t="s">
        <v>77</v>
      </c>
      <c r="AY433" s="147" t="s">
        <v>150</v>
      </c>
    </row>
    <row r="434" spans="2:65" s="13" customFormat="1">
      <c r="B434" s="152"/>
      <c r="D434" s="146" t="s">
        <v>160</v>
      </c>
      <c r="E434" s="153" t="s">
        <v>1</v>
      </c>
      <c r="F434" s="154" t="s">
        <v>494</v>
      </c>
      <c r="H434" s="155">
        <v>5.2</v>
      </c>
      <c r="I434" s="156"/>
      <c r="L434" s="152"/>
      <c r="M434" s="157"/>
      <c r="T434" s="158"/>
      <c r="AT434" s="153" t="s">
        <v>160</v>
      </c>
      <c r="AU434" s="153" t="s">
        <v>87</v>
      </c>
      <c r="AV434" s="13" t="s">
        <v>87</v>
      </c>
      <c r="AW434" s="13" t="s">
        <v>32</v>
      </c>
      <c r="AX434" s="13" t="s">
        <v>77</v>
      </c>
      <c r="AY434" s="153" t="s">
        <v>150</v>
      </c>
    </row>
    <row r="435" spans="2:65" s="14" customFormat="1">
      <c r="B435" s="159"/>
      <c r="D435" s="146" t="s">
        <v>160</v>
      </c>
      <c r="E435" s="160" t="s">
        <v>1</v>
      </c>
      <c r="F435" s="161" t="s">
        <v>187</v>
      </c>
      <c r="H435" s="162">
        <v>10.4</v>
      </c>
      <c r="I435" s="163"/>
      <c r="L435" s="159"/>
      <c r="M435" s="164"/>
      <c r="T435" s="165"/>
      <c r="AT435" s="160" t="s">
        <v>160</v>
      </c>
      <c r="AU435" s="160" t="s">
        <v>87</v>
      </c>
      <c r="AV435" s="14" t="s">
        <v>158</v>
      </c>
      <c r="AW435" s="14" t="s">
        <v>32</v>
      </c>
      <c r="AX435" s="14" t="s">
        <v>85</v>
      </c>
      <c r="AY435" s="160" t="s">
        <v>150</v>
      </c>
    </row>
    <row r="436" spans="2:65" s="1" customFormat="1" ht="24.2" customHeight="1">
      <c r="B436" s="32"/>
      <c r="C436" s="132" t="s">
        <v>495</v>
      </c>
      <c r="D436" s="132" t="s">
        <v>153</v>
      </c>
      <c r="E436" s="133" t="s">
        <v>496</v>
      </c>
      <c r="F436" s="134" t="s">
        <v>497</v>
      </c>
      <c r="G436" s="135" t="s">
        <v>299</v>
      </c>
      <c r="H436" s="136">
        <v>5.2</v>
      </c>
      <c r="I436" s="137"/>
      <c r="J436" s="138">
        <f>ROUND(I436*H436,2)</f>
        <v>0</v>
      </c>
      <c r="K436" s="134" t="s">
        <v>157</v>
      </c>
      <c r="L436" s="32"/>
      <c r="M436" s="139" t="s">
        <v>1</v>
      </c>
      <c r="N436" s="140" t="s">
        <v>42</v>
      </c>
      <c r="P436" s="141">
        <f>O436*H436</f>
        <v>0</v>
      </c>
      <c r="Q436" s="141">
        <v>0</v>
      </c>
      <c r="R436" s="141">
        <f>Q436*H436</f>
        <v>0</v>
      </c>
      <c r="S436" s="141">
        <v>0.04</v>
      </c>
      <c r="T436" s="142">
        <f>S436*H436</f>
        <v>0.20800000000000002</v>
      </c>
      <c r="AR436" s="143" t="s">
        <v>158</v>
      </c>
      <c r="AT436" s="143" t="s">
        <v>153</v>
      </c>
      <c r="AU436" s="143" t="s">
        <v>87</v>
      </c>
      <c r="AY436" s="17" t="s">
        <v>150</v>
      </c>
      <c r="BE436" s="144">
        <f>IF(N436="základní",J436,0)</f>
        <v>0</v>
      </c>
      <c r="BF436" s="144">
        <f>IF(N436="snížená",J436,0)</f>
        <v>0</v>
      </c>
      <c r="BG436" s="144">
        <f>IF(N436="zákl. přenesená",J436,0)</f>
        <v>0</v>
      </c>
      <c r="BH436" s="144">
        <f>IF(N436="sníž. přenesená",J436,0)</f>
        <v>0</v>
      </c>
      <c r="BI436" s="144">
        <f>IF(N436="nulová",J436,0)</f>
        <v>0</v>
      </c>
      <c r="BJ436" s="17" t="s">
        <v>85</v>
      </c>
      <c r="BK436" s="144">
        <f>ROUND(I436*H436,2)</f>
        <v>0</v>
      </c>
      <c r="BL436" s="17" t="s">
        <v>158</v>
      </c>
      <c r="BM436" s="143" t="s">
        <v>498</v>
      </c>
    </row>
    <row r="437" spans="2:65" s="12" customFormat="1">
      <c r="B437" s="145"/>
      <c r="D437" s="146" t="s">
        <v>160</v>
      </c>
      <c r="E437" s="147" t="s">
        <v>1</v>
      </c>
      <c r="F437" s="148" t="s">
        <v>225</v>
      </c>
      <c r="H437" s="147" t="s">
        <v>1</v>
      </c>
      <c r="I437" s="149"/>
      <c r="L437" s="145"/>
      <c r="M437" s="150"/>
      <c r="T437" s="151"/>
      <c r="AT437" s="147" t="s">
        <v>160</v>
      </c>
      <c r="AU437" s="147" t="s">
        <v>87</v>
      </c>
      <c r="AV437" s="12" t="s">
        <v>85</v>
      </c>
      <c r="AW437" s="12" t="s">
        <v>32</v>
      </c>
      <c r="AX437" s="12" t="s">
        <v>77</v>
      </c>
      <c r="AY437" s="147" t="s">
        <v>150</v>
      </c>
    </row>
    <row r="438" spans="2:65" s="13" customFormat="1">
      <c r="B438" s="152"/>
      <c r="D438" s="146" t="s">
        <v>160</v>
      </c>
      <c r="E438" s="153" t="s">
        <v>1</v>
      </c>
      <c r="F438" s="154" t="s">
        <v>494</v>
      </c>
      <c r="H438" s="155">
        <v>5.2</v>
      </c>
      <c r="I438" s="156"/>
      <c r="L438" s="152"/>
      <c r="M438" s="157"/>
      <c r="T438" s="158"/>
      <c r="AT438" s="153" t="s">
        <v>160</v>
      </c>
      <c r="AU438" s="153" t="s">
        <v>87</v>
      </c>
      <c r="AV438" s="13" t="s">
        <v>87</v>
      </c>
      <c r="AW438" s="13" t="s">
        <v>32</v>
      </c>
      <c r="AX438" s="13" t="s">
        <v>85</v>
      </c>
      <c r="AY438" s="153" t="s">
        <v>150</v>
      </c>
    </row>
    <row r="439" spans="2:65" s="1" customFormat="1" ht="24.2" customHeight="1">
      <c r="B439" s="32"/>
      <c r="C439" s="132" t="s">
        <v>499</v>
      </c>
      <c r="D439" s="132" t="s">
        <v>153</v>
      </c>
      <c r="E439" s="133" t="s">
        <v>500</v>
      </c>
      <c r="F439" s="134" t="s">
        <v>501</v>
      </c>
      <c r="G439" s="135" t="s">
        <v>299</v>
      </c>
      <c r="H439" s="136">
        <v>10.4</v>
      </c>
      <c r="I439" s="137"/>
      <c r="J439" s="138">
        <f>ROUND(I439*H439,2)</f>
        <v>0</v>
      </c>
      <c r="K439" s="134" t="s">
        <v>157</v>
      </c>
      <c r="L439" s="32"/>
      <c r="M439" s="139" t="s">
        <v>1</v>
      </c>
      <c r="N439" s="140" t="s">
        <v>42</v>
      </c>
      <c r="P439" s="141">
        <f>O439*H439</f>
        <v>0</v>
      </c>
      <c r="Q439" s="141">
        <v>0</v>
      </c>
      <c r="R439" s="141">
        <f>Q439*H439</f>
        <v>0</v>
      </c>
      <c r="S439" s="141">
        <v>5.3999999999999999E-2</v>
      </c>
      <c r="T439" s="142">
        <f>S439*H439</f>
        <v>0.56159999999999999</v>
      </c>
      <c r="AR439" s="143" t="s">
        <v>158</v>
      </c>
      <c r="AT439" s="143" t="s">
        <v>153</v>
      </c>
      <c r="AU439" s="143" t="s">
        <v>87</v>
      </c>
      <c r="AY439" s="17" t="s">
        <v>150</v>
      </c>
      <c r="BE439" s="144">
        <f>IF(N439="základní",J439,0)</f>
        <v>0</v>
      </c>
      <c r="BF439" s="144">
        <f>IF(N439="snížená",J439,0)</f>
        <v>0</v>
      </c>
      <c r="BG439" s="144">
        <f>IF(N439="zákl. přenesená",J439,0)</f>
        <v>0</v>
      </c>
      <c r="BH439" s="144">
        <f>IF(N439="sníž. přenesená",J439,0)</f>
        <v>0</v>
      </c>
      <c r="BI439" s="144">
        <f>IF(N439="nulová",J439,0)</f>
        <v>0</v>
      </c>
      <c r="BJ439" s="17" t="s">
        <v>85</v>
      </c>
      <c r="BK439" s="144">
        <f>ROUND(I439*H439,2)</f>
        <v>0</v>
      </c>
      <c r="BL439" s="17" t="s">
        <v>158</v>
      </c>
      <c r="BM439" s="143" t="s">
        <v>502</v>
      </c>
    </row>
    <row r="440" spans="2:65" s="12" customFormat="1">
      <c r="B440" s="145"/>
      <c r="D440" s="146" t="s">
        <v>160</v>
      </c>
      <c r="E440" s="147" t="s">
        <v>1</v>
      </c>
      <c r="F440" s="148" t="s">
        <v>226</v>
      </c>
      <c r="H440" s="147" t="s">
        <v>1</v>
      </c>
      <c r="I440" s="149"/>
      <c r="L440" s="145"/>
      <c r="M440" s="150"/>
      <c r="T440" s="151"/>
      <c r="AT440" s="147" t="s">
        <v>160</v>
      </c>
      <c r="AU440" s="147" t="s">
        <v>87</v>
      </c>
      <c r="AV440" s="12" t="s">
        <v>85</v>
      </c>
      <c r="AW440" s="12" t="s">
        <v>32</v>
      </c>
      <c r="AX440" s="12" t="s">
        <v>77</v>
      </c>
      <c r="AY440" s="147" t="s">
        <v>150</v>
      </c>
    </row>
    <row r="441" spans="2:65" s="13" customFormat="1">
      <c r="B441" s="152"/>
      <c r="D441" s="146" t="s">
        <v>160</v>
      </c>
      <c r="E441" s="153" t="s">
        <v>1</v>
      </c>
      <c r="F441" s="154" t="s">
        <v>503</v>
      </c>
      <c r="H441" s="155">
        <v>10.4</v>
      </c>
      <c r="I441" s="156"/>
      <c r="L441" s="152"/>
      <c r="M441" s="157"/>
      <c r="T441" s="158"/>
      <c r="AT441" s="153" t="s">
        <v>160</v>
      </c>
      <c r="AU441" s="153" t="s">
        <v>87</v>
      </c>
      <c r="AV441" s="13" t="s">
        <v>87</v>
      </c>
      <c r="AW441" s="13" t="s">
        <v>32</v>
      </c>
      <c r="AX441" s="13" t="s">
        <v>85</v>
      </c>
      <c r="AY441" s="153" t="s">
        <v>150</v>
      </c>
    </row>
    <row r="442" spans="2:65" s="1" customFormat="1" ht="24.2" customHeight="1">
      <c r="B442" s="32"/>
      <c r="C442" s="132" t="s">
        <v>504</v>
      </c>
      <c r="D442" s="132" t="s">
        <v>153</v>
      </c>
      <c r="E442" s="133" t="s">
        <v>505</v>
      </c>
      <c r="F442" s="134" t="s">
        <v>506</v>
      </c>
      <c r="G442" s="135" t="s">
        <v>299</v>
      </c>
      <c r="H442" s="136">
        <v>22.5</v>
      </c>
      <c r="I442" s="137"/>
      <c r="J442" s="138">
        <f>ROUND(I442*H442,2)</f>
        <v>0</v>
      </c>
      <c r="K442" s="134" t="s">
        <v>157</v>
      </c>
      <c r="L442" s="32"/>
      <c r="M442" s="139" t="s">
        <v>1</v>
      </c>
      <c r="N442" s="140" t="s">
        <v>42</v>
      </c>
      <c r="P442" s="141">
        <f>O442*H442</f>
        <v>0</v>
      </c>
      <c r="Q442" s="141">
        <v>0</v>
      </c>
      <c r="R442" s="141">
        <f>Q442*H442</f>
        <v>0</v>
      </c>
      <c r="S442" s="141">
        <v>6.5000000000000002E-2</v>
      </c>
      <c r="T442" s="142">
        <f>S442*H442</f>
        <v>1.4625000000000001</v>
      </c>
      <c r="AR442" s="143" t="s">
        <v>158</v>
      </c>
      <c r="AT442" s="143" t="s">
        <v>153</v>
      </c>
      <c r="AU442" s="143" t="s">
        <v>87</v>
      </c>
      <c r="AY442" s="17" t="s">
        <v>150</v>
      </c>
      <c r="BE442" s="144">
        <f>IF(N442="základní",J442,0)</f>
        <v>0</v>
      </c>
      <c r="BF442" s="144">
        <f>IF(N442="snížená",J442,0)</f>
        <v>0</v>
      </c>
      <c r="BG442" s="144">
        <f>IF(N442="zákl. přenesená",J442,0)</f>
        <v>0</v>
      </c>
      <c r="BH442" s="144">
        <f>IF(N442="sníž. přenesená",J442,0)</f>
        <v>0</v>
      </c>
      <c r="BI442" s="144">
        <f>IF(N442="nulová",J442,0)</f>
        <v>0</v>
      </c>
      <c r="BJ442" s="17" t="s">
        <v>85</v>
      </c>
      <c r="BK442" s="144">
        <f>ROUND(I442*H442,2)</f>
        <v>0</v>
      </c>
      <c r="BL442" s="17" t="s">
        <v>158</v>
      </c>
      <c r="BM442" s="143" t="s">
        <v>507</v>
      </c>
    </row>
    <row r="443" spans="2:65" s="12" customFormat="1">
      <c r="B443" s="145"/>
      <c r="D443" s="146" t="s">
        <v>160</v>
      </c>
      <c r="E443" s="147" t="s">
        <v>1</v>
      </c>
      <c r="F443" s="148" t="s">
        <v>508</v>
      </c>
      <c r="H443" s="147" t="s">
        <v>1</v>
      </c>
      <c r="I443" s="149"/>
      <c r="L443" s="145"/>
      <c r="M443" s="150"/>
      <c r="T443" s="151"/>
      <c r="AT443" s="147" t="s">
        <v>160</v>
      </c>
      <c r="AU443" s="147" t="s">
        <v>87</v>
      </c>
      <c r="AV443" s="12" t="s">
        <v>85</v>
      </c>
      <c r="AW443" s="12" t="s">
        <v>32</v>
      </c>
      <c r="AX443" s="12" t="s">
        <v>77</v>
      </c>
      <c r="AY443" s="147" t="s">
        <v>150</v>
      </c>
    </row>
    <row r="444" spans="2:65" s="13" customFormat="1">
      <c r="B444" s="152"/>
      <c r="D444" s="146" t="s">
        <v>160</v>
      </c>
      <c r="E444" s="153" t="s">
        <v>1</v>
      </c>
      <c r="F444" s="154" t="s">
        <v>509</v>
      </c>
      <c r="H444" s="155">
        <v>22.5</v>
      </c>
      <c r="I444" s="156"/>
      <c r="L444" s="152"/>
      <c r="M444" s="157"/>
      <c r="T444" s="158"/>
      <c r="AT444" s="153" t="s">
        <v>160</v>
      </c>
      <c r="AU444" s="153" t="s">
        <v>87</v>
      </c>
      <c r="AV444" s="13" t="s">
        <v>87</v>
      </c>
      <c r="AW444" s="13" t="s">
        <v>32</v>
      </c>
      <c r="AX444" s="13" t="s">
        <v>85</v>
      </c>
      <c r="AY444" s="153" t="s">
        <v>150</v>
      </c>
    </row>
    <row r="445" spans="2:65" s="1" customFormat="1" ht="24.2" customHeight="1">
      <c r="B445" s="32"/>
      <c r="C445" s="132" t="s">
        <v>510</v>
      </c>
      <c r="D445" s="132" t="s">
        <v>153</v>
      </c>
      <c r="E445" s="133" t="s">
        <v>511</v>
      </c>
      <c r="F445" s="134" t="s">
        <v>512</v>
      </c>
      <c r="G445" s="135" t="s">
        <v>299</v>
      </c>
      <c r="H445" s="136">
        <v>2.92</v>
      </c>
      <c r="I445" s="137"/>
      <c r="J445" s="138">
        <f>ROUND(I445*H445,2)</f>
        <v>0</v>
      </c>
      <c r="K445" s="134" t="s">
        <v>157</v>
      </c>
      <c r="L445" s="32"/>
      <c r="M445" s="139" t="s">
        <v>1</v>
      </c>
      <c r="N445" s="140" t="s">
        <v>42</v>
      </c>
      <c r="P445" s="141">
        <f>O445*H445</f>
        <v>0</v>
      </c>
      <c r="Q445" s="141">
        <v>0</v>
      </c>
      <c r="R445" s="141">
        <f>Q445*H445</f>
        <v>0</v>
      </c>
      <c r="S445" s="141">
        <v>8.0000000000000002E-3</v>
      </c>
      <c r="T445" s="142">
        <f>S445*H445</f>
        <v>2.3359999999999999E-2</v>
      </c>
      <c r="AR445" s="143" t="s">
        <v>158</v>
      </c>
      <c r="AT445" s="143" t="s">
        <v>153</v>
      </c>
      <c r="AU445" s="143" t="s">
        <v>87</v>
      </c>
      <c r="AY445" s="17" t="s">
        <v>150</v>
      </c>
      <c r="BE445" s="144">
        <f>IF(N445="základní",J445,0)</f>
        <v>0</v>
      </c>
      <c r="BF445" s="144">
        <f>IF(N445="snížená",J445,0)</f>
        <v>0</v>
      </c>
      <c r="BG445" s="144">
        <f>IF(N445="zákl. přenesená",J445,0)</f>
        <v>0</v>
      </c>
      <c r="BH445" s="144">
        <f>IF(N445="sníž. přenesená",J445,0)</f>
        <v>0</v>
      </c>
      <c r="BI445" s="144">
        <f>IF(N445="nulová",J445,0)</f>
        <v>0</v>
      </c>
      <c r="BJ445" s="17" t="s">
        <v>85</v>
      </c>
      <c r="BK445" s="144">
        <f>ROUND(I445*H445,2)</f>
        <v>0</v>
      </c>
      <c r="BL445" s="17" t="s">
        <v>158</v>
      </c>
      <c r="BM445" s="143" t="s">
        <v>513</v>
      </c>
    </row>
    <row r="446" spans="2:65" s="12" customFormat="1">
      <c r="B446" s="145"/>
      <c r="D446" s="146" t="s">
        <v>160</v>
      </c>
      <c r="E446" s="147" t="s">
        <v>1</v>
      </c>
      <c r="F446" s="148" t="s">
        <v>514</v>
      </c>
      <c r="H446" s="147" t="s">
        <v>1</v>
      </c>
      <c r="I446" s="149"/>
      <c r="L446" s="145"/>
      <c r="M446" s="150"/>
      <c r="T446" s="151"/>
      <c r="AT446" s="147" t="s">
        <v>160</v>
      </c>
      <c r="AU446" s="147" t="s">
        <v>87</v>
      </c>
      <c r="AV446" s="12" t="s">
        <v>85</v>
      </c>
      <c r="AW446" s="12" t="s">
        <v>32</v>
      </c>
      <c r="AX446" s="12" t="s">
        <v>77</v>
      </c>
      <c r="AY446" s="147" t="s">
        <v>150</v>
      </c>
    </row>
    <row r="447" spans="2:65" s="13" customFormat="1">
      <c r="B447" s="152"/>
      <c r="D447" s="146" t="s">
        <v>160</v>
      </c>
      <c r="E447" s="153" t="s">
        <v>1</v>
      </c>
      <c r="F447" s="154" t="s">
        <v>515</v>
      </c>
      <c r="H447" s="155">
        <v>2.92</v>
      </c>
      <c r="I447" s="156"/>
      <c r="L447" s="152"/>
      <c r="M447" s="157"/>
      <c r="T447" s="158"/>
      <c r="AT447" s="153" t="s">
        <v>160</v>
      </c>
      <c r="AU447" s="153" t="s">
        <v>87</v>
      </c>
      <c r="AV447" s="13" t="s">
        <v>87</v>
      </c>
      <c r="AW447" s="13" t="s">
        <v>32</v>
      </c>
      <c r="AX447" s="13" t="s">
        <v>85</v>
      </c>
      <c r="AY447" s="153" t="s">
        <v>150</v>
      </c>
    </row>
    <row r="448" spans="2:65" s="1" customFormat="1" ht="24.2" customHeight="1">
      <c r="B448" s="32"/>
      <c r="C448" s="132" t="s">
        <v>516</v>
      </c>
      <c r="D448" s="132" t="s">
        <v>153</v>
      </c>
      <c r="E448" s="133" t="s">
        <v>517</v>
      </c>
      <c r="F448" s="134" t="s">
        <v>518</v>
      </c>
      <c r="G448" s="135" t="s">
        <v>299</v>
      </c>
      <c r="H448" s="136">
        <v>12.3</v>
      </c>
      <c r="I448" s="137"/>
      <c r="J448" s="138">
        <f>ROUND(I448*H448,2)</f>
        <v>0</v>
      </c>
      <c r="K448" s="134" t="s">
        <v>157</v>
      </c>
      <c r="L448" s="32"/>
      <c r="M448" s="139" t="s">
        <v>1</v>
      </c>
      <c r="N448" s="140" t="s">
        <v>42</v>
      </c>
      <c r="P448" s="141">
        <f>O448*H448</f>
        <v>0</v>
      </c>
      <c r="Q448" s="141">
        <v>2.7899999999999999E-3</v>
      </c>
      <c r="R448" s="141">
        <f>Q448*H448</f>
        <v>3.4317E-2</v>
      </c>
      <c r="S448" s="141">
        <v>5.6000000000000001E-2</v>
      </c>
      <c r="T448" s="142">
        <f>S448*H448</f>
        <v>0.68880000000000008</v>
      </c>
      <c r="AR448" s="143" t="s">
        <v>158</v>
      </c>
      <c r="AT448" s="143" t="s">
        <v>153</v>
      </c>
      <c r="AU448" s="143" t="s">
        <v>87</v>
      </c>
      <c r="AY448" s="17" t="s">
        <v>150</v>
      </c>
      <c r="BE448" s="144">
        <f>IF(N448="základní",J448,0)</f>
        <v>0</v>
      </c>
      <c r="BF448" s="144">
        <f>IF(N448="snížená",J448,0)</f>
        <v>0</v>
      </c>
      <c r="BG448" s="144">
        <f>IF(N448="zákl. přenesená",J448,0)</f>
        <v>0</v>
      </c>
      <c r="BH448" s="144">
        <f>IF(N448="sníž. přenesená",J448,0)</f>
        <v>0</v>
      </c>
      <c r="BI448" s="144">
        <f>IF(N448="nulová",J448,0)</f>
        <v>0</v>
      </c>
      <c r="BJ448" s="17" t="s">
        <v>85</v>
      </c>
      <c r="BK448" s="144">
        <f>ROUND(I448*H448,2)</f>
        <v>0</v>
      </c>
      <c r="BL448" s="17" t="s">
        <v>158</v>
      </c>
      <c r="BM448" s="143" t="s">
        <v>519</v>
      </c>
    </row>
    <row r="449" spans="2:65" s="12" customFormat="1">
      <c r="B449" s="145"/>
      <c r="D449" s="146" t="s">
        <v>160</v>
      </c>
      <c r="E449" s="147" t="s">
        <v>1</v>
      </c>
      <c r="F449" s="148" t="s">
        <v>411</v>
      </c>
      <c r="H449" s="147" t="s">
        <v>1</v>
      </c>
      <c r="I449" s="149"/>
      <c r="L449" s="145"/>
      <c r="M449" s="150"/>
      <c r="T449" s="151"/>
      <c r="AT449" s="147" t="s">
        <v>160</v>
      </c>
      <c r="AU449" s="147" t="s">
        <v>87</v>
      </c>
      <c r="AV449" s="12" t="s">
        <v>85</v>
      </c>
      <c r="AW449" s="12" t="s">
        <v>32</v>
      </c>
      <c r="AX449" s="12" t="s">
        <v>77</v>
      </c>
      <c r="AY449" s="147" t="s">
        <v>150</v>
      </c>
    </row>
    <row r="450" spans="2:65" s="13" customFormat="1">
      <c r="B450" s="152"/>
      <c r="D450" s="146" t="s">
        <v>160</v>
      </c>
      <c r="E450" s="153" t="s">
        <v>1</v>
      </c>
      <c r="F450" s="154" t="s">
        <v>520</v>
      </c>
      <c r="H450" s="155">
        <v>1.2</v>
      </c>
      <c r="I450" s="156"/>
      <c r="L450" s="152"/>
      <c r="M450" s="157"/>
      <c r="T450" s="158"/>
      <c r="AT450" s="153" t="s">
        <v>160</v>
      </c>
      <c r="AU450" s="153" t="s">
        <v>87</v>
      </c>
      <c r="AV450" s="13" t="s">
        <v>87</v>
      </c>
      <c r="AW450" s="13" t="s">
        <v>32</v>
      </c>
      <c r="AX450" s="13" t="s">
        <v>77</v>
      </c>
      <c r="AY450" s="153" t="s">
        <v>150</v>
      </c>
    </row>
    <row r="451" spans="2:65" s="12" customFormat="1">
      <c r="B451" s="145"/>
      <c r="D451" s="146" t="s">
        <v>160</v>
      </c>
      <c r="E451" s="147" t="s">
        <v>1</v>
      </c>
      <c r="F451" s="148" t="s">
        <v>413</v>
      </c>
      <c r="H451" s="147" t="s">
        <v>1</v>
      </c>
      <c r="I451" s="149"/>
      <c r="L451" s="145"/>
      <c r="M451" s="150"/>
      <c r="T451" s="151"/>
      <c r="AT451" s="147" t="s">
        <v>160</v>
      </c>
      <c r="AU451" s="147" t="s">
        <v>87</v>
      </c>
      <c r="AV451" s="12" t="s">
        <v>85</v>
      </c>
      <c r="AW451" s="12" t="s">
        <v>32</v>
      </c>
      <c r="AX451" s="12" t="s">
        <v>77</v>
      </c>
      <c r="AY451" s="147" t="s">
        <v>150</v>
      </c>
    </row>
    <row r="452" spans="2:65" s="13" customFormat="1">
      <c r="B452" s="152"/>
      <c r="D452" s="146" t="s">
        <v>160</v>
      </c>
      <c r="E452" s="153" t="s">
        <v>1</v>
      </c>
      <c r="F452" s="154" t="s">
        <v>521</v>
      </c>
      <c r="H452" s="155">
        <v>0.9</v>
      </c>
      <c r="I452" s="156"/>
      <c r="L452" s="152"/>
      <c r="M452" s="157"/>
      <c r="T452" s="158"/>
      <c r="AT452" s="153" t="s">
        <v>160</v>
      </c>
      <c r="AU452" s="153" t="s">
        <v>87</v>
      </c>
      <c r="AV452" s="13" t="s">
        <v>87</v>
      </c>
      <c r="AW452" s="13" t="s">
        <v>32</v>
      </c>
      <c r="AX452" s="13" t="s">
        <v>77</v>
      </c>
      <c r="AY452" s="153" t="s">
        <v>150</v>
      </c>
    </row>
    <row r="453" spans="2:65" s="12" customFormat="1">
      <c r="B453" s="145"/>
      <c r="D453" s="146" t="s">
        <v>160</v>
      </c>
      <c r="E453" s="147" t="s">
        <v>1</v>
      </c>
      <c r="F453" s="148" t="s">
        <v>522</v>
      </c>
      <c r="H453" s="147" t="s">
        <v>1</v>
      </c>
      <c r="I453" s="149"/>
      <c r="L453" s="145"/>
      <c r="M453" s="150"/>
      <c r="T453" s="151"/>
      <c r="AT453" s="147" t="s">
        <v>160</v>
      </c>
      <c r="AU453" s="147" t="s">
        <v>87</v>
      </c>
      <c r="AV453" s="12" t="s">
        <v>85</v>
      </c>
      <c r="AW453" s="12" t="s">
        <v>32</v>
      </c>
      <c r="AX453" s="12" t="s">
        <v>77</v>
      </c>
      <c r="AY453" s="147" t="s">
        <v>150</v>
      </c>
    </row>
    <row r="454" spans="2:65" s="13" customFormat="1">
      <c r="B454" s="152"/>
      <c r="D454" s="146" t="s">
        <v>160</v>
      </c>
      <c r="E454" s="153" t="s">
        <v>1</v>
      </c>
      <c r="F454" s="154" t="s">
        <v>523</v>
      </c>
      <c r="H454" s="155">
        <v>10.199999999999999</v>
      </c>
      <c r="I454" s="156"/>
      <c r="L454" s="152"/>
      <c r="M454" s="157"/>
      <c r="T454" s="158"/>
      <c r="AT454" s="153" t="s">
        <v>160</v>
      </c>
      <c r="AU454" s="153" t="s">
        <v>87</v>
      </c>
      <c r="AV454" s="13" t="s">
        <v>87</v>
      </c>
      <c r="AW454" s="13" t="s">
        <v>32</v>
      </c>
      <c r="AX454" s="13" t="s">
        <v>77</v>
      </c>
      <c r="AY454" s="153" t="s">
        <v>150</v>
      </c>
    </row>
    <row r="455" spans="2:65" s="14" customFormat="1">
      <c r="B455" s="159"/>
      <c r="D455" s="146" t="s">
        <v>160</v>
      </c>
      <c r="E455" s="160" t="s">
        <v>1</v>
      </c>
      <c r="F455" s="161" t="s">
        <v>187</v>
      </c>
      <c r="H455" s="162">
        <v>12.299999999999999</v>
      </c>
      <c r="I455" s="163"/>
      <c r="L455" s="159"/>
      <c r="M455" s="164"/>
      <c r="T455" s="165"/>
      <c r="AT455" s="160" t="s">
        <v>160</v>
      </c>
      <c r="AU455" s="160" t="s">
        <v>87</v>
      </c>
      <c r="AV455" s="14" t="s">
        <v>158</v>
      </c>
      <c r="AW455" s="14" t="s">
        <v>32</v>
      </c>
      <c r="AX455" s="14" t="s">
        <v>85</v>
      </c>
      <c r="AY455" s="160" t="s">
        <v>150</v>
      </c>
    </row>
    <row r="456" spans="2:65" s="1" customFormat="1" ht="24.2" customHeight="1">
      <c r="B456" s="32"/>
      <c r="C456" s="132" t="s">
        <v>524</v>
      </c>
      <c r="D456" s="132" t="s">
        <v>153</v>
      </c>
      <c r="E456" s="133" t="s">
        <v>525</v>
      </c>
      <c r="F456" s="134" t="s">
        <v>526</v>
      </c>
      <c r="G456" s="135" t="s">
        <v>299</v>
      </c>
      <c r="H456" s="136">
        <v>21.06</v>
      </c>
      <c r="I456" s="137"/>
      <c r="J456" s="138">
        <f>ROUND(I456*H456,2)</f>
        <v>0</v>
      </c>
      <c r="K456" s="134" t="s">
        <v>157</v>
      </c>
      <c r="L456" s="32"/>
      <c r="M456" s="139" t="s">
        <v>1</v>
      </c>
      <c r="N456" s="140" t="s">
        <v>42</v>
      </c>
      <c r="P456" s="141">
        <f>O456*H456</f>
        <v>0</v>
      </c>
      <c r="Q456" s="141">
        <v>0</v>
      </c>
      <c r="R456" s="141">
        <f>Q456*H456</f>
        <v>0</v>
      </c>
      <c r="S456" s="141">
        <v>0</v>
      </c>
      <c r="T456" s="142">
        <f>S456*H456</f>
        <v>0</v>
      </c>
      <c r="AR456" s="143" t="s">
        <v>158</v>
      </c>
      <c r="AT456" s="143" t="s">
        <v>153</v>
      </c>
      <c r="AU456" s="143" t="s">
        <v>87</v>
      </c>
      <c r="AY456" s="17" t="s">
        <v>150</v>
      </c>
      <c r="BE456" s="144">
        <f>IF(N456="základní",J456,0)</f>
        <v>0</v>
      </c>
      <c r="BF456" s="144">
        <f>IF(N456="snížená",J456,0)</f>
        <v>0</v>
      </c>
      <c r="BG456" s="144">
        <f>IF(N456="zákl. přenesená",J456,0)</f>
        <v>0</v>
      </c>
      <c r="BH456" s="144">
        <f>IF(N456="sníž. přenesená",J456,0)</f>
        <v>0</v>
      </c>
      <c r="BI456" s="144">
        <f>IF(N456="nulová",J456,0)</f>
        <v>0</v>
      </c>
      <c r="BJ456" s="17" t="s">
        <v>85</v>
      </c>
      <c r="BK456" s="144">
        <f>ROUND(I456*H456,2)</f>
        <v>0</v>
      </c>
      <c r="BL456" s="17" t="s">
        <v>158</v>
      </c>
      <c r="BM456" s="143" t="s">
        <v>527</v>
      </c>
    </row>
    <row r="457" spans="2:65" s="12" customFormat="1">
      <c r="B457" s="145"/>
      <c r="D457" s="146" t="s">
        <v>160</v>
      </c>
      <c r="E457" s="147" t="s">
        <v>1</v>
      </c>
      <c r="F457" s="148" t="s">
        <v>411</v>
      </c>
      <c r="H457" s="147" t="s">
        <v>1</v>
      </c>
      <c r="I457" s="149"/>
      <c r="L457" s="145"/>
      <c r="M457" s="150"/>
      <c r="T457" s="151"/>
      <c r="AT457" s="147" t="s">
        <v>160</v>
      </c>
      <c r="AU457" s="147" t="s">
        <v>87</v>
      </c>
      <c r="AV457" s="12" t="s">
        <v>85</v>
      </c>
      <c r="AW457" s="12" t="s">
        <v>32</v>
      </c>
      <c r="AX457" s="12" t="s">
        <v>77</v>
      </c>
      <c r="AY457" s="147" t="s">
        <v>150</v>
      </c>
    </row>
    <row r="458" spans="2:65" s="13" customFormat="1">
      <c r="B458" s="152"/>
      <c r="D458" s="146" t="s">
        <v>160</v>
      </c>
      <c r="E458" s="153" t="s">
        <v>1</v>
      </c>
      <c r="F458" s="154" t="s">
        <v>528</v>
      </c>
      <c r="H458" s="155">
        <v>8</v>
      </c>
      <c r="I458" s="156"/>
      <c r="L458" s="152"/>
      <c r="M458" s="157"/>
      <c r="T458" s="158"/>
      <c r="AT458" s="153" t="s">
        <v>160</v>
      </c>
      <c r="AU458" s="153" t="s">
        <v>87</v>
      </c>
      <c r="AV458" s="13" t="s">
        <v>87</v>
      </c>
      <c r="AW458" s="13" t="s">
        <v>32</v>
      </c>
      <c r="AX458" s="13" t="s">
        <v>77</v>
      </c>
      <c r="AY458" s="153" t="s">
        <v>150</v>
      </c>
    </row>
    <row r="459" spans="2:65" s="12" customFormat="1">
      <c r="B459" s="145"/>
      <c r="D459" s="146" t="s">
        <v>160</v>
      </c>
      <c r="E459" s="147" t="s">
        <v>1</v>
      </c>
      <c r="F459" s="148" t="s">
        <v>413</v>
      </c>
      <c r="H459" s="147" t="s">
        <v>1</v>
      </c>
      <c r="I459" s="149"/>
      <c r="L459" s="145"/>
      <c r="M459" s="150"/>
      <c r="T459" s="151"/>
      <c r="AT459" s="147" t="s">
        <v>160</v>
      </c>
      <c r="AU459" s="147" t="s">
        <v>87</v>
      </c>
      <c r="AV459" s="12" t="s">
        <v>85</v>
      </c>
      <c r="AW459" s="12" t="s">
        <v>32</v>
      </c>
      <c r="AX459" s="12" t="s">
        <v>77</v>
      </c>
      <c r="AY459" s="147" t="s">
        <v>150</v>
      </c>
    </row>
    <row r="460" spans="2:65" s="13" customFormat="1">
      <c r="B460" s="152"/>
      <c r="D460" s="146" t="s">
        <v>160</v>
      </c>
      <c r="E460" s="153" t="s">
        <v>1</v>
      </c>
      <c r="F460" s="154" t="s">
        <v>529</v>
      </c>
      <c r="H460" s="155">
        <v>7.16</v>
      </c>
      <c r="I460" s="156"/>
      <c r="L460" s="152"/>
      <c r="M460" s="157"/>
      <c r="T460" s="158"/>
      <c r="AT460" s="153" t="s">
        <v>160</v>
      </c>
      <c r="AU460" s="153" t="s">
        <v>87</v>
      </c>
      <c r="AV460" s="13" t="s">
        <v>87</v>
      </c>
      <c r="AW460" s="13" t="s">
        <v>32</v>
      </c>
      <c r="AX460" s="13" t="s">
        <v>77</v>
      </c>
      <c r="AY460" s="153" t="s">
        <v>150</v>
      </c>
    </row>
    <row r="461" spans="2:65" s="12" customFormat="1">
      <c r="B461" s="145"/>
      <c r="D461" s="146" t="s">
        <v>160</v>
      </c>
      <c r="E461" s="147" t="s">
        <v>1</v>
      </c>
      <c r="F461" s="148" t="s">
        <v>514</v>
      </c>
      <c r="H461" s="147" t="s">
        <v>1</v>
      </c>
      <c r="I461" s="149"/>
      <c r="L461" s="145"/>
      <c r="M461" s="150"/>
      <c r="T461" s="151"/>
      <c r="AT461" s="147" t="s">
        <v>160</v>
      </c>
      <c r="AU461" s="147" t="s">
        <v>87</v>
      </c>
      <c r="AV461" s="12" t="s">
        <v>85</v>
      </c>
      <c r="AW461" s="12" t="s">
        <v>32</v>
      </c>
      <c r="AX461" s="12" t="s">
        <v>77</v>
      </c>
      <c r="AY461" s="147" t="s">
        <v>150</v>
      </c>
    </row>
    <row r="462" spans="2:65" s="13" customFormat="1">
      <c r="B462" s="152"/>
      <c r="D462" s="146" t="s">
        <v>160</v>
      </c>
      <c r="E462" s="153" t="s">
        <v>1</v>
      </c>
      <c r="F462" s="154" t="s">
        <v>530</v>
      </c>
      <c r="H462" s="155">
        <v>5.9</v>
      </c>
      <c r="I462" s="156"/>
      <c r="L462" s="152"/>
      <c r="M462" s="157"/>
      <c r="T462" s="158"/>
      <c r="AT462" s="153" t="s">
        <v>160</v>
      </c>
      <c r="AU462" s="153" t="s">
        <v>87</v>
      </c>
      <c r="AV462" s="13" t="s">
        <v>87</v>
      </c>
      <c r="AW462" s="13" t="s">
        <v>32</v>
      </c>
      <c r="AX462" s="13" t="s">
        <v>77</v>
      </c>
      <c r="AY462" s="153" t="s">
        <v>150</v>
      </c>
    </row>
    <row r="463" spans="2:65" s="14" customFormat="1">
      <c r="B463" s="159"/>
      <c r="D463" s="146" t="s">
        <v>160</v>
      </c>
      <c r="E463" s="160" t="s">
        <v>1</v>
      </c>
      <c r="F463" s="161" t="s">
        <v>187</v>
      </c>
      <c r="H463" s="162">
        <v>21.060000000000002</v>
      </c>
      <c r="I463" s="163"/>
      <c r="L463" s="159"/>
      <c r="M463" s="164"/>
      <c r="T463" s="165"/>
      <c r="AT463" s="160" t="s">
        <v>160</v>
      </c>
      <c r="AU463" s="160" t="s">
        <v>87</v>
      </c>
      <c r="AV463" s="14" t="s">
        <v>158</v>
      </c>
      <c r="AW463" s="14" t="s">
        <v>32</v>
      </c>
      <c r="AX463" s="14" t="s">
        <v>85</v>
      </c>
      <c r="AY463" s="160" t="s">
        <v>150</v>
      </c>
    </row>
    <row r="464" spans="2:65" s="1" customFormat="1" ht="37.9" customHeight="1">
      <c r="B464" s="32"/>
      <c r="C464" s="132" t="s">
        <v>531</v>
      </c>
      <c r="D464" s="132" t="s">
        <v>153</v>
      </c>
      <c r="E464" s="133" t="s">
        <v>532</v>
      </c>
      <c r="F464" s="134" t="s">
        <v>533</v>
      </c>
      <c r="G464" s="135" t="s">
        <v>156</v>
      </c>
      <c r="H464" s="136">
        <v>166.965</v>
      </c>
      <c r="I464" s="137"/>
      <c r="J464" s="138">
        <f>ROUND(I464*H464,2)</f>
        <v>0</v>
      </c>
      <c r="K464" s="134" t="s">
        <v>157</v>
      </c>
      <c r="L464" s="32"/>
      <c r="M464" s="139" t="s">
        <v>1</v>
      </c>
      <c r="N464" s="140" t="s">
        <v>42</v>
      </c>
      <c r="P464" s="141">
        <f>O464*H464</f>
        <v>0</v>
      </c>
      <c r="Q464" s="141">
        <v>0</v>
      </c>
      <c r="R464" s="141">
        <f>Q464*H464</f>
        <v>0</v>
      </c>
      <c r="S464" s="141">
        <v>0.01</v>
      </c>
      <c r="T464" s="142">
        <f>S464*H464</f>
        <v>1.6696500000000001</v>
      </c>
      <c r="AR464" s="143" t="s">
        <v>158</v>
      </c>
      <c r="AT464" s="143" t="s">
        <v>153</v>
      </c>
      <c r="AU464" s="143" t="s">
        <v>87</v>
      </c>
      <c r="AY464" s="17" t="s">
        <v>150</v>
      </c>
      <c r="BE464" s="144">
        <f>IF(N464="základní",J464,0)</f>
        <v>0</v>
      </c>
      <c r="BF464" s="144">
        <f>IF(N464="snížená",J464,0)</f>
        <v>0</v>
      </c>
      <c r="BG464" s="144">
        <f>IF(N464="zákl. přenesená",J464,0)</f>
        <v>0</v>
      </c>
      <c r="BH464" s="144">
        <f>IF(N464="sníž. přenesená",J464,0)</f>
        <v>0</v>
      </c>
      <c r="BI464" s="144">
        <f>IF(N464="nulová",J464,0)</f>
        <v>0</v>
      </c>
      <c r="BJ464" s="17" t="s">
        <v>85</v>
      </c>
      <c r="BK464" s="144">
        <f>ROUND(I464*H464,2)</f>
        <v>0</v>
      </c>
      <c r="BL464" s="17" t="s">
        <v>158</v>
      </c>
      <c r="BM464" s="143" t="s">
        <v>534</v>
      </c>
    </row>
    <row r="465" spans="2:51" s="12" customFormat="1">
      <c r="B465" s="145"/>
      <c r="D465" s="146" t="s">
        <v>160</v>
      </c>
      <c r="E465" s="147" t="s">
        <v>1</v>
      </c>
      <c r="F465" s="148" t="s">
        <v>234</v>
      </c>
      <c r="H465" s="147" t="s">
        <v>1</v>
      </c>
      <c r="I465" s="149"/>
      <c r="L465" s="145"/>
      <c r="M465" s="150"/>
      <c r="T465" s="151"/>
      <c r="AT465" s="147" t="s">
        <v>160</v>
      </c>
      <c r="AU465" s="147" t="s">
        <v>87</v>
      </c>
      <c r="AV465" s="12" t="s">
        <v>85</v>
      </c>
      <c r="AW465" s="12" t="s">
        <v>32</v>
      </c>
      <c r="AX465" s="12" t="s">
        <v>77</v>
      </c>
      <c r="AY465" s="147" t="s">
        <v>150</v>
      </c>
    </row>
    <row r="466" spans="2:51" s="13" customFormat="1">
      <c r="B466" s="152"/>
      <c r="D466" s="146" t="s">
        <v>160</v>
      </c>
      <c r="E466" s="153" t="s">
        <v>1</v>
      </c>
      <c r="F466" s="154" t="s">
        <v>274</v>
      </c>
      <c r="H466" s="155">
        <v>7.9539999999999997</v>
      </c>
      <c r="I466" s="156"/>
      <c r="L466" s="152"/>
      <c r="M466" s="157"/>
      <c r="T466" s="158"/>
      <c r="AT466" s="153" t="s">
        <v>160</v>
      </c>
      <c r="AU466" s="153" t="s">
        <v>87</v>
      </c>
      <c r="AV466" s="13" t="s">
        <v>87</v>
      </c>
      <c r="AW466" s="13" t="s">
        <v>32</v>
      </c>
      <c r="AX466" s="13" t="s">
        <v>77</v>
      </c>
      <c r="AY466" s="153" t="s">
        <v>150</v>
      </c>
    </row>
    <row r="467" spans="2:51" s="12" customFormat="1">
      <c r="B467" s="145"/>
      <c r="D467" s="146" t="s">
        <v>160</v>
      </c>
      <c r="E467" s="147" t="s">
        <v>1</v>
      </c>
      <c r="F467" s="148" t="s">
        <v>181</v>
      </c>
      <c r="H467" s="147" t="s">
        <v>1</v>
      </c>
      <c r="I467" s="149"/>
      <c r="L467" s="145"/>
      <c r="M467" s="150"/>
      <c r="T467" s="151"/>
      <c r="AT467" s="147" t="s">
        <v>160</v>
      </c>
      <c r="AU467" s="147" t="s">
        <v>87</v>
      </c>
      <c r="AV467" s="12" t="s">
        <v>85</v>
      </c>
      <c r="AW467" s="12" t="s">
        <v>32</v>
      </c>
      <c r="AX467" s="12" t="s">
        <v>77</v>
      </c>
      <c r="AY467" s="147" t="s">
        <v>150</v>
      </c>
    </row>
    <row r="468" spans="2:51" s="13" customFormat="1">
      <c r="B468" s="152"/>
      <c r="D468" s="146" t="s">
        <v>160</v>
      </c>
      <c r="E468" s="153" t="s">
        <v>1</v>
      </c>
      <c r="F468" s="154" t="s">
        <v>245</v>
      </c>
      <c r="H468" s="155">
        <v>23.4</v>
      </c>
      <c r="I468" s="156"/>
      <c r="L468" s="152"/>
      <c r="M468" s="157"/>
      <c r="T468" s="158"/>
      <c r="AT468" s="153" t="s">
        <v>160</v>
      </c>
      <c r="AU468" s="153" t="s">
        <v>87</v>
      </c>
      <c r="AV468" s="13" t="s">
        <v>87</v>
      </c>
      <c r="AW468" s="13" t="s">
        <v>32</v>
      </c>
      <c r="AX468" s="13" t="s">
        <v>77</v>
      </c>
      <c r="AY468" s="153" t="s">
        <v>150</v>
      </c>
    </row>
    <row r="469" spans="2:51" s="12" customFormat="1">
      <c r="B469" s="145"/>
      <c r="D469" s="146" t="s">
        <v>160</v>
      </c>
      <c r="E469" s="147" t="s">
        <v>1</v>
      </c>
      <c r="F469" s="148" t="s">
        <v>161</v>
      </c>
      <c r="H469" s="147" t="s">
        <v>1</v>
      </c>
      <c r="I469" s="149"/>
      <c r="L469" s="145"/>
      <c r="M469" s="150"/>
      <c r="T469" s="151"/>
      <c r="AT469" s="147" t="s">
        <v>160</v>
      </c>
      <c r="AU469" s="147" t="s">
        <v>87</v>
      </c>
      <c r="AV469" s="12" t="s">
        <v>85</v>
      </c>
      <c r="AW469" s="12" t="s">
        <v>32</v>
      </c>
      <c r="AX469" s="12" t="s">
        <v>77</v>
      </c>
      <c r="AY469" s="147" t="s">
        <v>150</v>
      </c>
    </row>
    <row r="470" spans="2:51" s="13" customFormat="1" ht="22.5">
      <c r="B470" s="152"/>
      <c r="D470" s="146" t="s">
        <v>160</v>
      </c>
      <c r="E470" s="153" t="s">
        <v>1</v>
      </c>
      <c r="F470" s="154" t="s">
        <v>246</v>
      </c>
      <c r="H470" s="155">
        <v>27.95</v>
      </c>
      <c r="I470" s="156"/>
      <c r="L470" s="152"/>
      <c r="M470" s="157"/>
      <c r="T470" s="158"/>
      <c r="AT470" s="153" t="s">
        <v>160</v>
      </c>
      <c r="AU470" s="153" t="s">
        <v>87</v>
      </c>
      <c r="AV470" s="13" t="s">
        <v>87</v>
      </c>
      <c r="AW470" s="13" t="s">
        <v>32</v>
      </c>
      <c r="AX470" s="13" t="s">
        <v>77</v>
      </c>
      <c r="AY470" s="153" t="s">
        <v>150</v>
      </c>
    </row>
    <row r="471" spans="2:51" s="12" customFormat="1">
      <c r="B471" s="145"/>
      <c r="D471" s="146" t="s">
        <v>160</v>
      </c>
      <c r="E471" s="147" t="s">
        <v>1</v>
      </c>
      <c r="F471" s="148" t="s">
        <v>185</v>
      </c>
      <c r="H471" s="147" t="s">
        <v>1</v>
      </c>
      <c r="I471" s="149"/>
      <c r="L471" s="145"/>
      <c r="M471" s="150"/>
      <c r="T471" s="151"/>
      <c r="AT471" s="147" t="s">
        <v>160</v>
      </c>
      <c r="AU471" s="147" t="s">
        <v>87</v>
      </c>
      <c r="AV471" s="12" t="s">
        <v>85</v>
      </c>
      <c r="AW471" s="12" t="s">
        <v>32</v>
      </c>
      <c r="AX471" s="12" t="s">
        <v>77</v>
      </c>
      <c r="AY471" s="147" t="s">
        <v>150</v>
      </c>
    </row>
    <row r="472" spans="2:51" s="13" customFormat="1">
      <c r="B472" s="152"/>
      <c r="D472" s="146" t="s">
        <v>160</v>
      </c>
      <c r="E472" s="153" t="s">
        <v>1</v>
      </c>
      <c r="F472" s="154" t="s">
        <v>247</v>
      </c>
      <c r="H472" s="155">
        <v>23.7</v>
      </c>
      <c r="I472" s="156"/>
      <c r="L472" s="152"/>
      <c r="M472" s="157"/>
      <c r="T472" s="158"/>
      <c r="AT472" s="153" t="s">
        <v>160</v>
      </c>
      <c r="AU472" s="153" t="s">
        <v>87</v>
      </c>
      <c r="AV472" s="13" t="s">
        <v>87</v>
      </c>
      <c r="AW472" s="13" t="s">
        <v>32</v>
      </c>
      <c r="AX472" s="13" t="s">
        <v>77</v>
      </c>
      <c r="AY472" s="153" t="s">
        <v>150</v>
      </c>
    </row>
    <row r="473" spans="2:51" s="12" customFormat="1">
      <c r="B473" s="145"/>
      <c r="D473" s="146" t="s">
        <v>160</v>
      </c>
      <c r="E473" s="147" t="s">
        <v>1</v>
      </c>
      <c r="F473" s="148" t="s">
        <v>248</v>
      </c>
      <c r="H473" s="147" t="s">
        <v>1</v>
      </c>
      <c r="I473" s="149"/>
      <c r="L473" s="145"/>
      <c r="M473" s="150"/>
      <c r="T473" s="151"/>
      <c r="AT473" s="147" t="s">
        <v>160</v>
      </c>
      <c r="AU473" s="147" t="s">
        <v>87</v>
      </c>
      <c r="AV473" s="12" t="s">
        <v>85</v>
      </c>
      <c r="AW473" s="12" t="s">
        <v>32</v>
      </c>
      <c r="AX473" s="12" t="s">
        <v>77</v>
      </c>
      <c r="AY473" s="147" t="s">
        <v>150</v>
      </c>
    </row>
    <row r="474" spans="2:51" s="13" customFormat="1">
      <c r="B474" s="152"/>
      <c r="D474" s="146" t="s">
        <v>160</v>
      </c>
      <c r="E474" s="153" t="s">
        <v>1</v>
      </c>
      <c r="F474" s="154" t="s">
        <v>275</v>
      </c>
      <c r="H474" s="155">
        <v>5.9</v>
      </c>
      <c r="I474" s="156"/>
      <c r="L474" s="152"/>
      <c r="M474" s="157"/>
      <c r="T474" s="158"/>
      <c r="AT474" s="153" t="s">
        <v>160</v>
      </c>
      <c r="AU474" s="153" t="s">
        <v>87</v>
      </c>
      <c r="AV474" s="13" t="s">
        <v>87</v>
      </c>
      <c r="AW474" s="13" t="s">
        <v>32</v>
      </c>
      <c r="AX474" s="13" t="s">
        <v>77</v>
      </c>
      <c r="AY474" s="153" t="s">
        <v>150</v>
      </c>
    </row>
    <row r="475" spans="2:51" s="12" customFormat="1">
      <c r="B475" s="145"/>
      <c r="D475" s="146" t="s">
        <v>160</v>
      </c>
      <c r="E475" s="147" t="s">
        <v>1</v>
      </c>
      <c r="F475" s="148" t="s">
        <v>250</v>
      </c>
      <c r="H475" s="147" t="s">
        <v>1</v>
      </c>
      <c r="I475" s="149"/>
      <c r="L475" s="145"/>
      <c r="M475" s="150"/>
      <c r="T475" s="151"/>
      <c r="AT475" s="147" t="s">
        <v>160</v>
      </c>
      <c r="AU475" s="147" t="s">
        <v>87</v>
      </c>
      <c r="AV475" s="12" t="s">
        <v>85</v>
      </c>
      <c r="AW475" s="12" t="s">
        <v>32</v>
      </c>
      <c r="AX475" s="12" t="s">
        <v>77</v>
      </c>
      <c r="AY475" s="147" t="s">
        <v>150</v>
      </c>
    </row>
    <row r="476" spans="2:51" s="13" customFormat="1">
      <c r="B476" s="152"/>
      <c r="D476" s="146" t="s">
        <v>160</v>
      </c>
      <c r="E476" s="153" t="s">
        <v>1</v>
      </c>
      <c r="F476" s="154" t="s">
        <v>276</v>
      </c>
      <c r="H476" s="155">
        <v>4.74</v>
      </c>
      <c r="I476" s="156"/>
      <c r="L476" s="152"/>
      <c r="M476" s="157"/>
      <c r="T476" s="158"/>
      <c r="AT476" s="153" t="s">
        <v>160</v>
      </c>
      <c r="AU476" s="153" t="s">
        <v>87</v>
      </c>
      <c r="AV476" s="13" t="s">
        <v>87</v>
      </c>
      <c r="AW476" s="13" t="s">
        <v>32</v>
      </c>
      <c r="AX476" s="13" t="s">
        <v>77</v>
      </c>
      <c r="AY476" s="153" t="s">
        <v>150</v>
      </c>
    </row>
    <row r="477" spans="2:51" s="12" customFormat="1">
      <c r="B477" s="145"/>
      <c r="D477" s="146" t="s">
        <v>160</v>
      </c>
      <c r="E477" s="147" t="s">
        <v>1</v>
      </c>
      <c r="F477" s="148" t="s">
        <v>237</v>
      </c>
      <c r="H477" s="147" t="s">
        <v>1</v>
      </c>
      <c r="I477" s="149"/>
      <c r="L477" s="145"/>
      <c r="M477" s="150"/>
      <c r="T477" s="151"/>
      <c r="AT477" s="147" t="s">
        <v>160</v>
      </c>
      <c r="AU477" s="147" t="s">
        <v>87</v>
      </c>
      <c r="AV477" s="12" t="s">
        <v>85</v>
      </c>
      <c r="AW477" s="12" t="s">
        <v>32</v>
      </c>
      <c r="AX477" s="12" t="s">
        <v>77</v>
      </c>
      <c r="AY477" s="147" t="s">
        <v>150</v>
      </c>
    </row>
    <row r="478" spans="2:51" s="13" customFormat="1">
      <c r="B478" s="152"/>
      <c r="D478" s="146" t="s">
        <v>160</v>
      </c>
      <c r="E478" s="153" t="s">
        <v>1</v>
      </c>
      <c r="F478" s="154" t="s">
        <v>277</v>
      </c>
      <c r="H478" s="155">
        <v>31.79</v>
      </c>
      <c r="I478" s="156"/>
      <c r="L478" s="152"/>
      <c r="M478" s="157"/>
      <c r="T478" s="158"/>
      <c r="AT478" s="153" t="s">
        <v>160</v>
      </c>
      <c r="AU478" s="153" t="s">
        <v>87</v>
      </c>
      <c r="AV478" s="13" t="s">
        <v>87</v>
      </c>
      <c r="AW478" s="13" t="s">
        <v>32</v>
      </c>
      <c r="AX478" s="13" t="s">
        <v>77</v>
      </c>
      <c r="AY478" s="153" t="s">
        <v>150</v>
      </c>
    </row>
    <row r="479" spans="2:51" s="12" customFormat="1">
      <c r="B479" s="145"/>
      <c r="D479" s="146" t="s">
        <v>160</v>
      </c>
      <c r="E479" s="147" t="s">
        <v>1</v>
      </c>
      <c r="F479" s="148" t="s">
        <v>193</v>
      </c>
      <c r="H479" s="147" t="s">
        <v>1</v>
      </c>
      <c r="I479" s="149"/>
      <c r="L479" s="145"/>
      <c r="M479" s="150"/>
      <c r="T479" s="151"/>
      <c r="AT479" s="147" t="s">
        <v>160</v>
      </c>
      <c r="AU479" s="147" t="s">
        <v>87</v>
      </c>
      <c r="AV479" s="12" t="s">
        <v>85</v>
      </c>
      <c r="AW479" s="12" t="s">
        <v>32</v>
      </c>
      <c r="AX479" s="12" t="s">
        <v>77</v>
      </c>
      <c r="AY479" s="147" t="s">
        <v>150</v>
      </c>
    </row>
    <row r="480" spans="2:51" s="13" customFormat="1" ht="22.5">
      <c r="B480" s="152"/>
      <c r="D480" s="146" t="s">
        <v>160</v>
      </c>
      <c r="E480" s="153" t="s">
        <v>1</v>
      </c>
      <c r="F480" s="154" t="s">
        <v>278</v>
      </c>
      <c r="H480" s="155">
        <v>57.433</v>
      </c>
      <c r="I480" s="156"/>
      <c r="L480" s="152"/>
      <c r="M480" s="157"/>
      <c r="T480" s="158"/>
      <c r="AT480" s="153" t="s">
        <v>160</v>
      </c>
      <c r="AU480" s="153" t="s">
        <v>87</v>
      </c>
      <c r="AV480" s="13" t="s">
        <v>87</v>
      </c>
      <c r="AW480" s="13" t="s">
        <v>32</v>
      </c>
      <c r="AX480" s="13" t="s">
        <v>77</v>
      </c>
      <c r="AY480" s="153" t="s">
        <v>150</v>
      </c>
    </row>
    <row r="481" spans="2:65" s="13" customFormat="1">
      <c r="B481" s="152"/>
      <c r="D481" s="146" t="s">
        <v>160</v>
      </c>
      <c r="E481" s="153" t="s">
        <v>1</v>
      </c>
      <c r="F481" s="154" t="s">
        <v>279</v>
      </c>
      <c r="H481" s="155">
        <v>3.4940000000000002</v>
      </c>
      <c r="I481" s="156"/>
      <c r="L481" s="152"/>
      <c r="M481" s="157"/>
      <c r="T481" s="158"/>
      <c r="AT481" s="153" t="s">
        <v>160</v>
      </c>
      <c r="AU481" s="153" t="s">
        <v>87</v>
      </c>
      <c r="AV481" s="13" t="s">
        <v>87</v>
      </c>
      <c r="AW481" s="13" t="s">
        <v>32</v>
      </c>
      <c r="AX481" s="13" t="s">
        <v>77</v>
      </c>
      <c r="AY481" s="153" t="s">
        <v>150</v>
      </c>
    </row>
    <row r="482" spans="2:65" s="12" customFormat="1">
      <c r="B482" s="145"/>
      <c r="D482" s="146" t="s">
        <v>160</v>
      </c>
      <c r="E482" s="147" t="s">
        <v>1</v>
      </c>
      <c r="F482" s="148" t="s">
        <v>183</v>
      </c>
      <c r="H482" s="147" t="s">
        <v>1</v>
      </c>
      <c r="I482" s="149"/>
      <c r="L482" s="145"/>
      <c r="M482" s="150"/>
      <c r="T482" s="151"/>
      <c r="AT482" s="147" t="s">
        <v>160</v>
      </c>
      <c r="AU482" s="147" t="s">
        <v>87</v>
      </c>
      <c r="AV482" s="12" t="s">
        <v>85</v>
      </c>
      <c r="AW482" s="12" t="s">
        <v>32</v>
      </c>
      <c r="AX482" s="12" t="s">
        <v>77</v>
      </c>
      <c r="AY482" s="147" t="s">
        <v>150</v>
      </c>
    </row>
    <row r="483" spans="2:65" s="13" customFormat="1">
      <c r="B483" s="152"/>
      <c r="D483" s="146" t="s">
        <v>160</v>
      </c>
      <c r="E483" s="153" t="s">
        <v>1</v>
      </c>
      <c r="F483" s="154" t="s">
        <v>280</v>
      </c>
      <c r="H483" s="155">
        <v>13.824999999999999</v>
      </c>
      <c r="I483" s="156"/>
      <c r="L483" s="152"/>
      <c r="M483" s="157"/>
      <c r="T483" s="158"/>
      <c r="AT483" s="153" t="s">
        <v>160</v>
      </c>
      <c r="AU483" s="153" t="s">
        <v>87</v>
      </c>
      <c r="AV483" s="13" t="s">
        <v>87</v>
      </c>
      <c r="AW483" s="13" t="s">
        <v>32</v>
      </c>
      <c r="AX483" s="13" t="s">
        <v>77</v>
      </c>
      <c r="AY483" s="153" t="s">
        <v>150</v>
      </c>
    </row>
    <row r="484" spans="2:65" s="12" customFormat="1">
      <c r="B484" s="145"/>
      <c r="D484" s="146" t="s">
        <v>160</v>
      </c>
      <c r="E484" s="147" t="s">
        <v>1</v>
      </c>
      <c r="F484" s="148" t="s">
        <v>256</v>
      </c>
      <c r="H484" s="147" t="s">
        <v>1</v>
      </c>
      <c r="I484" s="149"/>
      <c r="L484" s="145"/>
      <c r="M484" s="150"/>
      <c r="T484" s="151"/>
      <c r="AT484" s="147" t="s">
        <v>160</v>
      </c>
      <c r="AU484" s="147" t="s">
        <v>87</v>
      </c>
      <c r="AV484" s="12" t="s">
        <v>85</v>
      </c>
      <c r="AW484" s="12" t="s">
        <v>32</v>
      </c>
      <c r="AX484" s="12" t="s">
        <v>77</v>
      </c>
      <c r="AY484" s="147" t="s">
        <v>150</v>
      </c>
    </row>
    <row r="485" spans="2:65" s="13" customFormat="1">
      <c r="B485" s="152"/>
      <c r="D485" s="146" t="s">
        <v>160</v>
      </c>
      <c r="E485" s="153" t="s">
        <v>1</v>
      </c>
      <c r="F485" s="154" t="s">
        <v>281</v>
      </c>
      <c r="H485" s="155">
        <v>8.52</v>
      </c>
      <c r="I485" s="156"/>
      <c r="L485" s="152"/>
      <c r="M485" s="157"/>
      <c r="T485" s="158"/>
      <c r="AT485" s="153" t="s">
        <v>160</v>
      </c>
      <c r="AU485" s="153" t="s">
        <v>87</v>
      </c>
      <c r="AV485" s="13" t="s">
        <v>87</v>
      </c>
      <c r="AW485" s="13" t="s">
        <v>32</v>
      </c>
      <c r="AX485" s="13" t="s">
        <v>77</v>
      </c>
      <c r="AY485" s="153" t="s">
        <v>150</v>
      </c>
    </row>
    <row r="486" spans="2:65" s="15" customFormat="1">
      <c r="B486" s="176"/>
      <c r="D486" s="146" t="s">
        <v>160</v>
      </c>
      <c r="E486" s="177" t="s">
        <v>1</v>
      </c>
      <c r="F486" s="178" t="s">
        <v>282</v>
      </c>
      <c r="H486" s="179">
        <v>208.70599999999999</v>
      </c>
      <c r="I486" s="180"/>
      <c r="L486" s="176"/>
      <c r="M486" s="181"/>
      <c r="T486" s="182"/>
      <c r="AT486" s="177" t="s">
        <v>160</v>
      </c>
      <c r="AU486" s="177" t="s">
        <v>87</v>
      </c>
      <c r="AV486" s="15" t="s">
        <v>151</v>
      </c>
      <c r="AW486" s="15" t="s">
        <v>32</v>
      </c>
      <c r="AX486" s="15" t="s">
        <v>77</v>
      </c>
      <c r="AY486" s="177" t="s">
        <v>150</v>
      </c>
    </row>
    <row r="487" spans="2:65" s="12" customFormat="1">
      <c r="B487" s="145"/>
      <c r="D487" s="146" t="s">
        <v>160</v>
      </c>
      <c r="E487" s="147" t="s">
        <v>1</v>
      </c>
      <c r="F487" s="148" t="s">
        <v>535</v>
      </c>
      <c r="H487" s="147" t="s">
        <v>1</v>
      </c>
      <c r="I487" s="149"/>
      <c r="L487" s="145"/>
      <c r="M487" s="150"/>
      <c r="T487" s="151"/>
      <c r="AT487" s="147" t="s">
        <v>160</v>
      </c>
      <c r="AU487" s="147" t="s">
        <v>87</v>
      </c>
      <c r="AV487" s="12" t="s">
        <v>85</v>
      </c>
      <c r="AW487" s="12" t="s">
        <v>32</v>
      </c>
      <c r="AX487" s="12" t="s">
        <v>77</v>
      </c>
      <c r="AY487" s="147" t="s">
        <v>150</v>
      </c>
    </row>
    <row r="488" spans="2:65" s="13" customFormat="1">
      <c r="B488" s="152"/>
      <c r="D488" s="146" t="s">
        <v>160</v>
      </c>
      <c r="E488" s="153" t="s">
        <v>1</v>
      </c>
      <c r="F488" s="154" t="s">
        <v>284</v>
      </c>
      <c r="H488" s="155">
        <v>-41.741</v>
      </c>
      <c r="I488" s="156"/>
      <c r="L488" s="152"/>
      <c r="M488" s="157"/>
      <c r="T488" s="158"/>
      <c r="AT488" s="153" t="s">
        <v>160</v>
      </c>
      <c r="AU488" s="153" t="s">
        <v>87</v>
      </c>
      <c r="AV488" s="13" t="s">
        <v>87</v>
      </c>
      <c r="AW488" s="13" t="s">
        <v>32</v>
      </c>
      <c r="AX488" s="13" t="s">
        <v>77</v>
      </c>
      <c r="AY488" s="153" t="s">
        <v>150</v>
      </c>
    </row>
    <row r="489" spans="2:65" s="14" customFormat="1">
      <c r="B489" s="159"/>
      <c r="D489" s="146" t="s">
        <v>160</v>
      </c>
      <c r="E489" s="160" t="s">
        <v>1</v>
      </c>
      <c r="F489" s="161" t="s">
        <v>187</v>
      </c>
      <c r="H489" s="162">
        <v>166.96499999999997</v>
      </c>
      <c r="I489" s="163"/>
      <c r="L489" s="159"/>
      <c r="M489" s="164"/>
      <c r="T489" s="165"/>
      <c r="AT489" s="160" t="s">
        <v>160</v>
      </c>
      <c r="AU489" s="160" t="s">
        <v>87</v>
      </c>
      <c r="AV489" s="14" t="s">
        <v>158</v>
      </c>
      <c r="AW489" s="14" t="s">
        <v>32</v>
      </c>
      <c r="AX489" s="14" t="s">
        <v>85</v>
      </c>
      <c r="AY489" s="160" t="s">
        <v>150</v>
      </c>
    </row>
    <row r="490" spans="2:65" s="1" customFormat="1" ht="37.9" customHeight="1">
      <c r="B490" s="32"/>
      <c r="C490" s="132" t="s">
        <v>536</v>
      </c>
      <c r="D490" s="132" t="s">
        <v>153</v>
      </c>
      <c r="E490" s="133" t="s">
        <v>537</v>
      </c>
      <c r="F490" s="134" t="s">
        <v>538</v>
      </c>
      <c r="G490" s="135" t="s">
        <v>156</v>
      </c>
      <c r="H490" s="136">
        <v>41.741</v>
      </c>
      <c r="I490" s="137"/>
      <c r="J490" s="138">
        <f>ROUND(I490*H490,2)</f>
        <v>0</v>
      </c>
      <c r="K490" s="134" t="s">
        <v>157</v>
      </c>
      <c r="L490" s="32"/>
      <c r="M490" s="139" t="s">
        <v>1</v>
      </c>
      <c r="N490" s="140" t="s">
        <v>42</v>
      </c>
      <c r="P490" s="141">
        <f>O490*H490</f>
        <v>0</v>
      </c>
      <c r="Q490" s="141">
        <v>0</v>
      </c>
      <c r="R490" s="141">
        <f>Q490*H490</f>
        <v>0</v>
      </c>
      <c r="S490" s="141">
        <v>0.02</v>
      </c>
      <c r="T490" s="142">
        <f>S490*H490</f>
        <v>0.83482000000000001</v>
      </c>
      <c r="AR490" s="143" t="s">
        <v>158</v>
      </c>
      <c r="AT490" s="143" t="s">
        <v>153</v>
      </c>
      <c r="AU490" s="143" t="s">
        <v>87</v>
      </c>
      <c r="AY490" s="17" t="s">
        <v>150</v>
      </c>
      <c r="BE490" s="144">
        <f>IF(N490="základní",J490,0)</f>
        <v>0</v>
      </c>
      <c r="BF490" s="144">
        <f>IF(N490="snížená",J490,0)</f>
        <v>0</v>
      </c>
      <c r="BG490" s="144">
        <f>IF(N490="zákl. přenesená",J490,0)</f>
        <v>0</v>
      </c>
      <c r="BH490" s="144">
        <f>IF(N490="sníž. přenesená",J490,0)</f>
        <v>0</v>
      </c>
      <c r="BI490" s="144">
        <f>IF(N490="nulová",J490,0)</f>
        <v>0</v>
      </c>
      <c r="BJ490" s="17" t="s">
        <v>85</v>
      </c>
      <c r="BK490" s="144">
        <f>ROUND(I490*H490,2)</f>
        <v>0</v>
      </c>
      <c r="BL490" s="17" t="s">
        <v>158</v>
      </c>
      <c r="BM490" s="143" t="s">
        <v>539</v>
      </c>
    </row>
    <row r="491" spans="2:65" s="12" customFormat="1">
      <c r="B491" s="145"/>
      <c r="D491" s="146" t="s">
        <v>160</v>
      </c>
      <c r="E491" s="147" t="s">
        <v>1</v>
      </c>
      <c r="F491" s="148" t="s">
        <v>535</v>
      </c>
      <c r="H491" s="147" t="s">
        <v>1</v>
      </c>
      <c r="I491" s="149"/>
      <c r="L491" s="145"/>
      <c r="M491" s="150"/>
      <c r="T491" s="151"/>
      <c r="AT491" s="147" t="s">
        <v>160</v>
      </c>
      <c r="AU491" s="147" t="s">
        <v>87</v>
      </c>
      <c r="AV491" s="12" t="s">
        <v>85</v>
      </c>
      <c r="AW491" s="12" t="s">
        <v>32</v>
      </c>
      <c r="AX491" s="12" t="s">
        <v>77</v>
      </c>
      <c r="AY491" s="147" t="s">
        <v>150</v>
      </c>
    </row>
    <row r="492" spans="2:65" s="13" customFormat="1">
      <c r="B492" s="152"/>
      <c r="D492" s="146" t="s">
        <v>160</v>
      </c>
      <c r="E492" s="153" t="s">
        <v>1</v>
      </c>
      <c r="F492" s="154" t="s">
        <v>290</v>
      </c>
      <c r="H492" s="155">
        <v>41.741</v>
      </c>
      <c r="I492" s="156"/>
      <c r="L492" s="152"/>
      <c r="M492" s="157"/>
      <c r="T492" s="158"/>
      <c r="AT492" s="153" t="s">
        <v>160</v>
      </c>
      <c r="AU492" s="153" t="s">
        <v>87</v>
      </c>
      <c r="AV492" s="13" t="s">
        <v>87</v>
      </c>
      <c r="AW492" s="13" t="s">
        <v>32</v>
      </c>
      <c r="AX492" s="13" t="s">
        <v>85</v>
      </c>
      <c r="AY492" s="153" t="s">
        <v>150</v>
      </c>
    </row>
    <row r="493" spans="2:65" s="1" customFormat="1" ht="24.2" customHeight="1">
      <c r="B493" s="32"/>
      <c r="C493" s="132" t="s">
        <v>540</v>
      </c>
      <c r="D493" s="132" t="s">
        <v>153</v>
      </c>
      <c r="E493" s="133" t="s">
        <v>541</v>
      </c>
      <c r="F493" s="134" t="s">
        <v>542</v>
      </c>
      <c r="G493" s="135" t="s">
        <v>156</v>
      </c>
      <c r="H493" s="136">
        <v>79.013000000000005</v>
      </c>
      <c r="I493" s="137"/>
      <c r="J493" s="138">
        <f>ROUND(I493*H493,2)</f>
        <v>0</v>
      </c>
      <c r="K493" s="134" t="s">
        <v>157</v>
      </c>
      <c r="L493" s="32"/>
      <c r="M493" s="139" t="s">
        <v>1</v>
      </c>
      <c r="N493" s="140" t="s">
        <v>42</v>
      </c>
      <c r="P493" s="141">
        <f>O493*H493</f>
        <v>0</v>
      </c>
      <c r="Q493" s="141">
        <v>0</v>
      </c>
      <c r="R493" s="141">
        <f>Q493*H493</f>
        <v>0</v>
      </c>
      <c r="S493" s="141">
        <v>6.8000000000000005E-2</v>
      </c>
      <c r="T493" s="142">
        <f>S493*H493</f>
        <v>5.3728840000000009</v>
      </c>
      <c r="AR493" s="143" t="s">
        <v>158</v>
      </c>
      <c r="AT493" s="143" t="s">
        <v>153</v>
      </c>
      <c r="AU493" s="143" t="s">
        <v>87</v>
      </c>
      <c r="AY493" s="17" t="s">
        <v>150</v>
      </c>
      <c r="BE493" s="144">
        <f>IF(N493="základní",J493,0)</f>
        <v>0</v>
      </c>
      <c r="BF493" s="144">
        <f>IF(N493="snížená",J493,0)</f>
        <v>0</v>
      </c>
      <c r="BG493" s="144">
        <f>IF(N493="zákl. přenesená",J493,0)</f>
        <v>0</v>
      </c>
      <c r="BH493" s="144">
        <f>IF(N493="sníž. přenesená",J493,0)</f>
        <v>0</v>
      </c>
      <c r="BI493" s="144">
        <f>IF(N493="nulová",J493,0)</f>
        <v>0</v>
      </c>
      <c r="BJ493" s="17" t="s">
        <v>85</v>
      </c>
      <c r="BK493" s="144">
        <f>ROUND(I493*H493,2)</f>
        <v>0</v>
      </c>
      <c r="BL493" s="17" t="s">
        <v>158</v>
      </c>
      <c r="BM493" s="143" t="s">
        <v>543</v>
      </c>
    </row>
    <row r="494" spans="2:65" s="12" customFormat="1">
      <c r="B494" s="145"/>
      <c r="D494" s="146" t="s">
        <v>160</v>
      </c>
      <c r="E494" s="147" t="s">
        <v>1</v>
      </c>
      <c r="F494" s="148" t="s">
        <v>185</v>
      </c>
      <c r="H494" s="147" t="s">
        <v>1</v>
      </c>
      <c r="I494" s="149"/>
      <c r="L494" s="145"/>
      <c r="M494" s="150"/>
      <c r="T494" s="151"/>
      <c r="AT494" s="147" t="s">
        <v>160</v>
      </c>
      <c r="AU494" s="147" t="s">
        <v>87</v>
      </c>
      <c r="AV494" s="12" t="s">
        <v>85</v>
      </c>
      <c r="AW494" s="12" t="s">
        <v>32</v>
      </c>
      <c r="AX494" s="12" t="s">
        <v>77</v>
      </c>
      <c r="AY494" s="147" t="s">
        <v>150</v>
      </c>
    </row>
    <row r="495" spans="2:65" s="13" customFormat="1">
      <c r="B495" s="152"/>
      <c r="D495" s="146" t="s">
        <v>160</v>
      </c>
      <c r="E495" s="153" t="s">
        <v>1</v>
      </c>
      <c r="F495" s="154" t="s">
        <v>544</v>
      </c>
      <c r="H495" s="155">
        <v>8.9700000000000006</v>
      </c>
      <c r="I495" s="156"/>
      <c r="L495" s="152"/>
      <c r="M495" s="157"/>
      <c r="T495" s="158"/>
      <c r="AT495" s="153" t="s">
        <v>160</v>
      </c>
      <c r="AU495" s="153" t="s">
        <v>87</v>
      </c>
      <c r="AV495" s="13" t="s">
        <v>87</v>
      </c>
      <c r="AW495" s="13" t="s">
        <v>32</v>
      </c>
      <c r="AX495" s="13" t="s">
        <v>77</v>
      </c>
      <c r="AY495" s="153" t="s">
        <v>150</v>
      </c>
    </row>
    <row r="496" spans="2:65" s="12" customFormat="1">
      <c r="B496" s="145"/>
      <c r="D496" s="146" t="s">
        <v>160</v>
      </c>
      <c r="E496" s="147" t="s">
        <v>1</v>
      </c>
      <c r="F496" s="148" t="s">
        <v>250</v>
      </c>
      <c r="H496" s="147" t="s">
        <v>1</v>
      </c>
      <c r="I496" s="149"/>
      <c r="L496" s="145"/>
      <c r="M496" s="150"/>
      <c r="T496" s="151"/>
      <c r="AT496" s="147" t="s">
        <v>160</v>
      </c>
      <c r="AU496" s="147" t="s">
        <v>87</v>
      </c>
      <c r="AV496" s="12" t="s">
        <v>85</v>
      </c>
      <c r="AW496" s="12" t="s">
        <v>32</v>
      </c>
      <c r="AX496" s="12" t="s">
        <v>77</v>
      </c>
      <c r="AY496" s="147" t="s">
        <v>150</v>
      </c>
    </row>
    <row r="497" spans="2:65" s="13" customFormat="1" ht="22.5">
      <c r="B497" s="152"/>
      <c r="D497" s="146" t="s">
        <v>160</v>
      </c>
      <c r="E497" s="153" t="s">
        <v>1</v>
      </c>
      <c r="F497" s="154" t="s">
        <v>545</v>
      </c>
      <c r="H497" s="155">
        <v>35.795999999999999</v>
      </c>
      <c r="I497" s="156"/>
      <c r="L497" s="152"/>
      <c r="M497" s="157"/>
      <c r="T497" s="158"/>
      <c r="AT497" s="153" t="s">
        <v>160</v>
      </c>
      <c r="AU497" s="153" t="s">
        <v>87</v>
      </c>
      <c r="AV497" s="13" t="s">
        <v>87</v>
      </c>
      <c r="AW497" s="13" t="s">
        <v>32</v>
      </c>
      <c r="AX497" s="13" t="s">
        <v>77</v>
      </c>
      <c r="AY497" s="153" t="s">
        <v>150</v>
      </c>
    </row>
    <row r="498" spans="2:65" s="13" customFormat="1">
      <c r="B498" s="152"/>
      <c r="D498" s="146" t="s">
        <v>160</v>
      </c>
      <c r="E498" s="153" t="s">
        <v>1</v>
      </c>
      <c r="F498" s="154" t="s">
        <v>546</v>
      </c>
      <c r="H498" s="155">
        <v>2.1280000000000001</v>
      </c>
      <c r="I498" s="156"/>
      <c r="L498" s="152"/>
      <c r="M498" s="157"/>
      <c r="T498" s="158"/>
      <c r="AT498" s="153" t="s">
        <v>160</v>
      </c>
      <c r="AU498" s="153" t="s">
        <v>87</v>
      </c>
      <c r="AV498" s="13" t="s">
        <v>87</v>
      </c>
      <c r="AW498" s="13" t="s">
        <v>32</v>
      </c>
      <c r="AX498" s="13" t="s">
        <v>77</v>
      </c>
      <c r="AY498" s="153" t="s">
        <v>150</v>
      </c>
    </row>
    <row r="499" spans="2:65" s="12" customFormat="1">
      <c r="B499" s="145"/>
      <c r="D499" s="146" t="s">
        <v>160</v>
      </c>
      <c r="E499" s="147" t="s">
        <v>1</v>
      </c>
      <c r="F499" s="148" t="s">
        <v>193</v>
      </c>
      <c r="H499" s="147" t="s">
        <v>1</v>
      </c>
      <c r="I499" s="149"/>
      <c r="L499" s="145"/>
      <c r="M499" s="150"/>
      <c r="T499" s="151"/>
      <c r="AT499" s="147" t="s">
        <v>160</v>
      </c>
      <c r="AU499" s="147" t="s">
        <v>87</v>
      </c>
      <c r="AV499" s="12" t="s">
        <v>85</v>
      </c>
      <c r="AW499" s="12" t="s">
        <v>32</v>
      </c>
      <c r="AX499" s="12" t="s">
        <v>77</v>
      </c>
      <c r="AY499" s="147" t="s">
        <v>150</v>
      </c>
    </row>
    <row r="500" spans="2:65" s="13" customFormat="1" ht="22.5">
      <c r="B500" s="152"/>
      <c r="D500" s="146" t="s">
        <v>160</v>
      </c>
      <c r="E500" s="153" t="s">
        <v>1</v>
      </c>
      <c r="F500" s="154" t="s">
        <v>547</v>
      </c>
      <c r="H500" s="155">
        <v>13.743</v>
      </c>
      <c r="I500" s="156"/>
      <c r="L500" s="152"/>
      <c r="M500" s="157"/>
      <c r="T500" s="158"/>
      <c r="AT500" s="153" t="s">
        <v>160</v>
      </c>
      <c r="AU500" s="153" t="s">
        <v>87</v>
      </c>
      <c r="AV500" s="13" t="s">
        <v>87</v>
      </c>
      <c r="AW500" s="13" t="s">
        <v>32</v>
      </c>
      <c r="AX500" s="13" t="s">
        <v>77</v>
      </c>
      <c r="AY500" s="153" t="s">
        <v>150</v>
      </c>
    </row>
    <row r="501" spans="2:65" s="12" customFormat="1">
      <c r="B501" s="145"/>
      <c r="D501" s="146" t="s">
        <v>160</v>
      </c>
      <c r="E501" s="147" t="s">
        <v>1</v>
      </c>
      <c r="F501" s="148" t="s">
        <v>183</v>
      </c>
      <c r="H501" s="147" t="s">
        <v>1</v>
      </c>
      <c r="I501" s="149"/>
      <c r="L501" s="145"/>
      <c r="M501" s="150"/>
      <c r="T501" s="151"/>
      <c r="AT501" s="147" t="s">
        <v>160</v>
      </c>
      <c r="AU501" s="147" t="s">
        <v>87</v>
      </c>
      <c r="AV501" s="12" t="s">
        <v>85</v>
      </c>
      <c r="AW501" s="12" t="s">
        <v>32</v>
      </c>
      <c r="AX501" s="12" t="s">
        <v>77</v>
      </c>
      <c r="AY501" s="147" t="s">
        <v>150</v>
      </c>
    </row>
    <row r="502" spans="2:65" s="13" customFormat="1">
      <c r="B502" s="152"/>
      <c r="D502" s="146" t="s">
        <v>160</v>
      </c>
      <c r="E502" s="153" t="s">
        <v>1</v>
      </c>
      <c r="F502" s="154" t="s">
        <v>548</v>
      </c>
      <c r="H502" s="155">
        <v>7.048</v>
      </c>
      <c r="I502" s="156"/>
      <c r="L502" s="152"/>
      <c r="M502" s="157"/>
      <c r="T502" s="158"/>
      <c r="AT502" s="153" t="s">
        <v>160</v>
      </c>
      <c r="AU502" s="153" t="s">
        <v>87</v>
      </c>
      <c r="AV502" s="13" t="s">
        <v>87</v>
      </c>
      <c r="AW502" s="13" t="s">
        <v>32</v>
      </c>
      <c r="AX502" s="13" t="s">
        <v>77</v>
      </c>
      <c r="AY502" s="153" t="s">
        <v>150</v>
      </c>
    </row>
    <row r="503" spans="2:65" s="12" customFormat="1">
      <c r="B503" s="145"/>
      <c r="D503" s="146" t="s">
        <v>160</v>
      </c>
      <c r="E503" s="147" t="s">
        <v>1</v>
      </c>
      <c r="F503" s="148" t="s">
        <v>256</v>
      </c>
      <c r="H503" s="147" t="s">
        <v>1</v>
      </c>
      <c r="I503" s="149"/>
      <c r="L503" s="145"/>
      <c r="M503" s="150"/>
      <c r="T503" s="151"/>
      <c r="AT503" s="147" t="s">
        <v>160</v>
      </c>
      <c r="AU503" s="147" t="s">
        <v>87</v>
      </c>
      <c r="AV503" s="12" t="s">
        <v>85</v>
      </c>
      <c r="AW503" s="12" t="s">
        <v>32</v>
      </c>
      <c r="AX503" s="12" t="s">
        <v>77</v>
      </c>
      <c r="AY503" s="147" t="s">
        <v>150</v>
      </c>
    </row>
    <row r="504" spans="2:65" s="13" customFormat="1">
      <c r="B504" s="152"/>
      <c r="D504" s="146" t="s">
        <v>160</v>
      </c>
      <c r="E504" s="153" t="s">
        <v>1</v>
      </c>
      <c r="F504" s="154" t="s">
        <v>549</v>
      </c>
      <c r="H504" s="155">
        <v>11.327999999999999</v>
      </c>
      <c r="I504" s="156"/>
      <c r="L504" s="152"/>
      <c r="M504" s="157"/>
      <c r="T504" s="158"/>
      <c r="AT504" s="153" t="s">
        <v>160</v>
      </c>
      <c r="AU504" s="153" t="s">
        <v>87</v>
      </c>
      <c r="AV504" s="13" t="s">
        <v>87</v>
      </c>
      <c r="AW504" s="13" t="s">
        <v>32</v>
      </c>
      <c r="AX504" s="13" t="s">
        <v>77</v>
      </c>
      <c r="AY504" s="153" t="s">
        <v>150</v>
      </c>
    </row>
    <row r="505" spans="2:65" s="14" customFormat="1">
      <c r="B505" s="159"/>
      <c r="D505" s="146" t="s">
        <v>160</v>
      </c>
      <c r="E505" s="160" t="s">
        <v>1</v>
      </c>
      <c r="F505" s="161" t="s">
        <v>187</v>
      </c>
      <c r="H505" s="162">
        <v>79.013000000000005</v>
      </c>
      <c r="I505" s="163"/>
      <c r="L505" s="159"/>
      <c r="M505" s="164"/>
      <c r="T505" s="165"/>
      <c r="AT505" s="160" t="s">
        <v>160</v>
      </c>
      <c r="AU505" s="160" t="s">
        <v>87</v>
      </c>
      <c r="AV505" s="14" t="s">
        <v>158</v>
      </c>
      <c r="AW505" s="14" t="s">
        <v>32</v>
      </c>
      <c r="AX505" s="14" t="s">
        <v>85</v>
      </c>
      <c r="AY505" s="160" t="s">
        <v>150</v>
      </c>
    </row>
    <row r="506" spans="2:65" s="11" customFormat="1" ht="22.9" customHeight="1">
      <c r="B506" s="120"/>
      <c r="D506" s="121" t="s">
        <v>76</v>
      </c>
      <c r="E506" s="130" t="s">
        <v>550</v>
      </c>
      <c r="F506" s="130" t="s">
        <v>551</v>
      </c>
      <c r="I506" s="123"/>
      <c r="J506" s="131">
        <f>BK506</f>
        <v>0</v>
      </c>
      <c r="L506" s="120"/>
      <c r="M506" s="125"/>
      <c r="P506" s="126">
        <f>SUM(P507:P515)</f>
        <v>0</v>
      </c>
      <c r="R506" s="126">
        <f>SUM(R507:R515)</f>
        <v>0</v>
      </c>
      <c r="T506" s="127">
        <f>SUM(T507:T515)</f>
        <v>0</v>
      </c>
      <c r="AR506" s="121" t="s">
        <v>85</v>
      </c>
      <c r="AT506" s="128" t="s">
        <v>76</v>
      </c>
      <c r="AU506" s="128" t="s">
        <v>85</v>
      </c>
      <c r="AY506" s="121" t="s">
        <v>150</v>
      </c>
      <c r="BK506" s="129">
        <f>SUM(BK507:BK515)</f>
        <v>0</v>
      </c>
    </row>
    <row r="507" spans="2:65" s="1" customFormat="1" ht="24.2" customHeight="1">
      <c r="B507" s="32"/>
      <c r="C507" s="132" t="s">
        <v>552</v>
      </c>
      <c r="D507" s="132" t="s">
        <v>153</v>
      </c>
      <c r="E507" s="133" t="s">
        <v>553</v>
      </c>
      <c r="F507" s="134" t="s">
        <v>554</v>
      </c>
      <c r="G507" s="135" t="s">
        <v>165</v>
      </c>
      <c r="H507" s="136">
        <v>1</v>
      </c>
      <c r="I507" s="137"/>
      <c r="J507" s="138">
        <f t="shared" ref="J507:J515" si="0">ROUND(I507*H507,2)</f>
        <v>0</v>
      </c>
      <c r="K507" s="134" t="s">
        <v>1</v>
      </c>
      <c r="L507" s="32"/>
      <c r="M507" s="139" t="s">
        <v>1</v>
      </c>
      <c r="N507" s="140" t="s">
        <v>42</v>
      </c>
      <c r="P507" s="141">
        <f t="shared" ref="P507:P515" si="1">O507*H507</f>
        <v>0</v>
      </c>
      <c r="Q507" s="141">
        <v>0</v>
      </c>
      <c r="R507" s="141">
        <f t="shared" ref="R507:R515" si="2">Q507*H507</f>
        <v>0</v>
      </c>
      <c r="S507" s="141">
        <v>0</v>
      </c>
      <c r="T507" s="142">
        <f t="shared" ref="T507:T515" si="3">S507*H507</f>
        <v>0</v>
      </c>
      <c r="AR507" s="143" t="s">
        <v>158</v>
      </c>
      <c r="AT507" s="143" t="s">
        <v>153</v>
      </c>
      <c r="AU507" s="143" t="s">
        <v>87</v>
      </c>
      <c r="AY507" s="17" t="s">
        <v>150</v>
      </c>
      <c r="BE507" s="144">
        <f t="shared" ref="BE507:BE515" si="4">IF(N507="základní",J507,0)</f>
        <v>0</v>
      </c>
      <c r="BF507" s="144">
        <f t="shared" ref="BF507:BF515" si="5">IF(N507="snížená",J507,0)</f>
        <v>0</v>
      </c>
      <c r="BG507" s="144">
        <f t="shared" ref="BG507:BG515" si="6">IF(N507="zákl. přenesená",J507,0)</f>
        <v>0</v>
      </c>
      <c r="BH507" s="144">
        <f t="shared" ref="BH507:BH515" si="7">IF(N507="sníž. přenesená",J507,0)</f>
        <v>0</v>
      </c>
      <c r="BI507" s="144">
        <f t="shared" ref="BI507:BI515" si="8">IF(N507="nulová",J507,0)</f>
        <v>0</v>
      </c>
      <c r="BJ507" s="17" t="s">
        <v>85</v>
      </c>
      <c r="BK507" s="144">
        <f t="shared" ref="BK507:BK515" si="9">ROUND(I507*H507,2)</f>
        <v>0</v>
      </c>
      <c r="BL507" s="17" t="s">
        <v>158</v>
      </c>
      <c r="BM507" s="143" t="s">
        <v>555</v>
      </c>
    </row>
    <row r="508" spans="2:65" s="1" customFormat="1" ht="24.2" customHeight="1">
      <c r="B508" s="32"/>
      <c r="C508" s="132" t="s">
        <v>556</v>
      </c>
      <c r="D508" s="132" t="s">
        <v>153</v>
      </c>
      <c r="E508" s="133" t="s">
        <v>557</v>
      </c>
      <c r="F508" s="134" t="s">
        <v>558</v>
      </c>
      <c r="G508" s="135" t="s">
        <v>165</v>
      </c>
      <c r="H508" s="136">
        <v>1</v>
      </c>
      <c r="I508" s="137"/>
      <c r="J508" s="138">
        <f t="shared" si="0"/>
        <v>0</v>
      </c>
      <c r="K508" s="134" t="s">
        <v>1</v>
      </c>
      <c r="L508" s="32"/>
      <c r="M508" s="139" t="s">
        <v>1</v>
      </c>
      <c r="N508" s="140" t="s">
        <v>42</v>
      </c>
      <c r="P508" s="141">
        <f t="shared" si="1"/>
        <v>0</v>
      </c>
      <c r="Q508" s="141">
        <v>0</v>
      </c>
      <c r="R508" s="141">
        <f t="shared" si="2"/>
        <v>0</v>
      </c>
      <c r="S508" s="141">
        <v>0</v>
      </c>
      <c r="T508" s="142">
        <f t="shared" si="3"/>
        <v>0</v>
      </c>
      <c r="AR508" s="143" t="s">
        <v>158</v>
      </c>
      <c r="AT508" s="143" t="s">
        <v>153</v>
      </c>
      <c r="AU508" s="143" t="s">
        <v>87</v>
      </c>
      <c r="AY508" s="17" t="s">
        <v>150</v>
      </c>
      <c r="BE508" s="144">
        <f t="shared" si="4"/>
        <v>0</v>
      </c>
      <c r="BF508" s="144">
        <f t="shared" si="5"/>
        <v>0</v>
      </c>
      <c r="BG508" s="144">
        <f t="shared" si="6"/>
        <v>0</v>
      </c>
      <c r="BH508" s="144">
        <f t="shared" si="7"/>
        <v>0</v>
      </c>
      <c r="BI508" s="144">
        <f t="shared" si="8"/>
        <v>0</v>
      </c>
      <c r="BJ508" s="17" t="s">
        <v>85</v>
      </c>
      <c r="BK508" s="144">
        <f t="shared" si="9"/>
        <v>0</v>
      </c>
      <c r="BL508" s="17" t="s">
        <v>158</v>
      </c>
      <c r="BM508" s="143" t="s">
        <v>559</v>
      </c>
    </row>
    <row r="509" spans="2:65" s="1" customFormat="1" ht="24.2" customHeight="1">
      <c r="B509" s="32"/>
      <c r="C509" s="132" t="s">
        <v>216</v>
      </c>
      <c r="D509" s="132" t="s">
        <v>153</v>
      </c>
      <c r="E509" s="133" t="s">
        <v>560</v>
      </c>
      <c r="F509" s="134" t="s">
        <v>561</v>
      </c>
      <c r="G509" s="135" t="s">
        <v>165</v>
      </c>
      <c r="H509" s="136">
        <v>1</v>
      </c>
      <c r="I509" s="137"/>
      <c r="J509" s="138">
        <f t="shared" si="0"/>
        <v>0</v>
      </c>
      <c r="K509" s="134" t="s">
        <v>1</v>
      </c>
      <c r="L509" s="32"/>
      <c r="M509" s="139" t="s">
        <v>1</v>
      </c>
      <c r="N509" s="140" t="s">
        <v>42</v>
      </c>
      <c r="P509" s="141">
        <f t="shared" si="1"/>
        <v>0</v>
      </c>
      <c r="Q509" s="141">
        <v>0</v>
      </c>
      <c r="R509" s="141">
        <f t="shared" si="2"/>
        <v>0</v>
      </c>
      <c r="S509" s="141">
        <v>0</v>
      </c>
      <c r="T509" s="142">
        <f t="shared" si="3"/>
        <v>0</v>
      </c>
      <c r="AR509" s="143" t="s">
        <v>158</v>
      </c>
      <c r="AT509" s="143" t="s">
        <v>153</v>
      </c>
      <c r="AU509" s="143" t="s">
        <v>87</v>
      </c>
      <c r="AY509" s="17" t="s">
        <v>150</v>
      </c>
      <c r="BE509" s="144">
        <f t="shared" si="4"/>
        <v>0</v>
      </c>
      <c r="BF509" s="144">
        <f t="shared" si="5"/>
        <v>0</v>
      </c>
      <c r="BG509" s="144">
        <f t="shared" si="6"/>
        <v>0</v>
      </c>
      <c r="BH509" s="144">
        <f t="shared" si="7"/>
        <v>0</v>
      </c>
      <c r="BI509" s="144">
        <f t="shared" si="8"/>
        <v>0</v>
      </c>
      <c r="BJ509" s="17" t="s">
        <v>85</v>
      </c>
      <c r="BK509" s="144">
        <f t="shared" si="9"/>
        <v>0</v>
      </c>
      <c r="BL509" s="17" t="s">
        <v>158</v>
      </c>
      <c r="BM509" s="143" t="s">
        <v>562</v>
      </c>
    </row>
    <row r="510" spans="2:65" s="1" customFormat="1" ht="37.9" customHeight="1">
      <c r="B510" s="32"/>
      <c r="C510" s="132" t="s">
        <v>563</v>
      </c>
      <c r="D510" s="132" t="s">
        <v>153</v>
      </c>
      <c r="E510" s="133" t="s">
        <v>564</v>
      </c>
      <c r="F510" s="134" t="s">
        <v>565</v>
      </c>
      <c r="G510" s="135" t="s">
        <v>165</v>
      </c>
      <c r="H510" s="136">
        <v>1</v>
      </c>
      <c r="I510" s="137"/>
      <c r="J510" s="138">
        <f t="shared" si="0"/>
        <v>0</v>
      </c>
      <c r="K510" s="134" t="s">
        <v>1</v>
      </c>
      <c r="L510" s="32"/>
      <c r="M510" s="139" t="s">
        <v>1</v>
      </c>
      <c r="N510" s="140" t="s">
        <v>42</v>
      </c>
      <c r="P510" s="141">
        <f t="shared" si="1"/>
        <v>0</v>
      </c>
      <c r="Q510" s="141">
        <v>0</v>
      </c>
      <c r="R510" s="141">
        <f t="shared" si="2"/>
        <v>0</v>
      </c>
      <c r="S510" s="141">
        <v>0</v>
      </c>
      <c r="T510" s="142">
        <f t="shared" si="3"/>
        <v>0</v>
      </c>
      <c r="AR510" s="143" t="s">
        <v>158</v>
      </c>
      <c r="AT510" s="143" t="s">
        <v>153</v>
      </c>
      <c r="AU510" s="143" t="s">
        <v>87</v>
      </c>
      <c r="AY510" s="17" t="s">
        <v>150</v>
      </c>
      <c r="BE510" s="144">
        <f t="shared" si="4"/>
        <v>0</v>
      </c>
      <c r="BF510" s="144">
        <f t="shared" si="5"/>
        <v>0</v>
      </c>
      <c r="BG510" s="144">
        <f t="shared" si="6"/>
        <v>0</v>
      </c>
      <c r="BH510" s="144">
        <f t="shared" si="7"/>
        <v>0</v>
      </c>
      <c r="BI510" s="144">
        <f t="shared" si="8"/>
        <v>0</v>
      </c>
      <c r="BJ510" s="17" t="s">
        <v>85</v>
      </c>
      <c r="BK510" s="144">
        <f t="shared" si="9"/>
        <v>0</v>
      </c>
      <c r="BL510" s="17" t="s">
        <v>158</v>
      </c>
      <c r="BM510" s="143" t="s">
        <v>566</v>
      </c>
    </row>
    <row r="511" spans="2:65" s="1" customFormat="1" ht="24.2" customHeight="1">
      <c r="B511" s="32"/>
      <c r="C511" s="132" t="s">
        <v>308</v>
      </c>
      <c r="D511" s="132" t="s">
        <v>153</v>
      </c>
      <c r="E511" s="133" t="s">
        <v>567</v>
      </c>
      <c r="F511" s="134" t="s">
        <v>568</v>
      </c>
      <c r="G511" s="135" t="s">
        <v>165</v>
      </c>
      <c r="H511" s="136">
        <v>1</v>
      </c>
      <c r="I511" s="137"/>
      <c r="J511" s="138">
        <f t="shared" si="0"/>
        <v>0</v>
      </c>
      <c r="K511" s="134" t="s">
        <v>1</v>
      </c>
      <c r="L511" s="32"/>
      <c r="M511" s="139" t="s">
        <v>1</v>
      </c>
      <c r="N511" s="140" t="s">
        <v>42</v>
      </c>
      <c r="P511" s="141">
        <f t="shared" si="1"/>
        <v>0</v>
      </c>
      <c r="Q511" s="141">
        <v>0</v>
      </c>
      <c r="R511" s="141">
        <f t="shared" si="2"/>
        <v>0</v>
      </c>
      <c r="S511" s="141">
        <v>0</v>
      </c>
      <c r="T511" s="142">
        <f t="shared" si="3"/>
        <v>0</v>
      </c>
      <c r="AR511" s="143" t="s">
        <v>158</v>
      </c>
      <c r="AT511" s="143" t="s">
        <v>153</v>
      </c>
      <c r="AU511" s="143" t="s">
        <v>87</v>
      </c>
      <c r="AY511" s="17" t="s">
        <v>150</v>
      </c>
      <c r="BE511" s="144">
        <f t="shared" si="4"/>
        <v>0</v>
      </c>
      <c r="BF511" s="144">
        <f t="shared" si="5"/>
        <v>0</v>
      </c>
      <c r="BG511" s="144">
        <f t="shared" si="6"/>
        <v>0</v>
      </c>
      <c r="BH511" s="144">
        <f t="shared" si="7"/>
        <v>0</v>
      </c>
      <c r="BI511" s="144">
        <f t="shared" si="8"/>
        <v>0</v>
      </c>
      <c r="BJ511" s="17" t="s">
        <v>85</v>
      </c>
      <c r="BK511" s="144">
        <f t="shared" si="9"/>
        <v>0</v>
      </c>
      <c r="BL511" s="17" t="s">
        <v>158</v>
      </c>
      <c r="BM511" s="143" t="s">
        <v>569</v>
      </c>
    </row>
    <row r="512" spans="2:65" s="1" customFormat="1" ht="16.5" customHeight="1">
      <c r="B512" s="32"/>
      <c r="C512" s="132" t="s">
        <v>347</v>
      </c>
      <c r="D512" s="132" t="s">
        <v>153</v>
      </c>
      <c r="E512" s="133" t="s">
        <v>570</v>
      </c>
      <c r="F512" s="134" t="s">
        <v>571</v>
      </c>
      <c r="G512" s="135" t="s">
        <v>165</v>
      </c>
      <c r="H512" s="136">
        <v>4</v>
      </c>
      <c r="I512" s="137"/>
      <c r="J512" s="138">
        <f t="shared" si="0"/>
        <v>0</v>
      </c>
      <c r="K512" s="134" t="s">
        <v>1</v>
      </c>
      <c r="L512" s="32"/>
      <c r="M512" s="139" t="s">
        <v>1</v>
      </c>
      <c r="N512" s="140" t="s">
        <v>42</v>
      </c>
      <c r="P512" s="141">
        <f t="shared" si="1"/>
        <v>0</v>
      </c>
      <c r="Q512" s="141">
        <v>0</v>
      </c>
      <c r="R512" s="141">
        <f t="shared" si="2"/>
        <v>0</v>
      </c>
      <c r="S512" s="141">
        <v>0</v>
      </c>
      <c r="T512" s="142">
        <f t="shared" si="3"/>
        <v>0</v>
      </c>
      <c r="AR512" s="143" t="s">
        <v>158</v>
      </c>
      <c r="AT512" s="143" t="s">
        <v>153</v>
      </c>
      <c r="AU512" s="143" t="s">
        <v>87</v>
      </c>
      <c r="AY512" s="17" t="s">
        <v>150</v>
      </c>
      <c r="BE512" s="144">
        <f t="shared" si="4"/>
        <v>0</v>
      </c>
      <c r="BF512" s="144">
        <f t="shared" si="5"/>
        <v>0</v>
      </c>
      <c r="BG512" s="144">
        <f t="shared" si="6"/>
        <v>0</v>
      </c>
      <c r="BH512" s="144">
        <f t="shared" si="7"/>
        <v>0</v>
      </c>
      <c r="BI512" s="144">
        <f t="shared" si="8"/>
        <v>0</v>
      </c>
      <c r="BJ512" s="17" t="s">
        <v>85</v>
      </c>
      <c r="BK512" s="144">
        <f t="shared" si="9"/>
        <v>0</v>
      </c>
      <c r="BL512" s="17" t="s">
        <v>158</v>
      </c>
      <c r="BM512" s="143" t="s">
        <v>572</v>
      </c>
    </row>
    <row r="513" spans="2:65" s="1" customFormat="1" ht="16.5" customHeight="1">
      <c r="B513" s="32"/>
      <c r="C513" s="132" t="s">
        <v>573</v>
      </c>
      <c r="D513" s="132" t="s">
        <v>153</v>
      </c>
      <c r="E513" s="133" t="s">
        <v>574</v>
      </c>
      <c r="F513" s="134" t="s">
        <v>575</v>
      </c>
      <c r="G513" s="135" t="s">
        <v>165</v>
      </c>
      <c r="H513" s="136">
        <v>1</v>
      </c>
      <c r="I513" s="137"/>
      <c r="J513" s="138">
        <f t="shared" si="0"/>
        <v>0</v>
      </c>
      <c r="K513" s="134" t="s">
        <v>1</v>
      </c>
      <c r="L513" s="32"/>
      <c r="M513" s="139" t="s">
        <v>1</v>
      </c>
      <c r="N513" s="140" t="s">
        <v>42</v>
      </c>
      <c r="P513" s="141">
        <f t="shared" si="1"/>
        <v>0</v>
      </c>
      <c r="Q513" s="141">
        <v>0</v>
      </c>
      <c r="R513" s="141">
        <f t="shared" si="2"/>
        <v>0</v>
      </c>
      <c r="S513" s="141">
        <v>0</v>
      </c>
      <c r="T513" s="142">
        <f t="shared" si="3"/>
        <v>0</v>
      </c>
      <c r="AR513" s="143" t="s">
        <v>158</v>
      </c>
      <c r="AT513" s="143" t="s">
        <v>153</v>
      </c>
      <c r="AU513" s="143" t="s">
        <v>87</v>
      </c>
      <c r="AY513" s="17" t="s">
        <v>150</v>
      </c>
      <c r="BE513" s="144">
        <f t="shared" si="4"/>
        <v>0</v>
      </c>
      <c r="BF513" s="144">
        <f t="shared" si="5"/>
        <v>0</v>
      </c>
      <c r="BG513" s="144">
        <f t="shared" si="6"/>
        <v>0</v>
      </c>
      <c r="BH513" s="144">
        <f t="shared" si="7"/>
        <v>0</v>
      </c>
      <c r="BI513" s="144">
        <f t="shared" si="8"/>
        <v>0</v>
      </c>
      <c r="BJ513" s="17" t="s">
        <v>85</v>
      </c>
      <c r="BK513" s="144">
        <f t="shared" si="9"/>
        <v>0</v>
      </c>
      <c r="BL513" s="17" t="s">
        <v>158</v>
      </c>
      <c r="BM513" s="143" t="s">
        <v>576</v>
      </c>
    </row>
    <row r="514" spans="2:65" s="1" customFormat="1" ht="16.5" customHeight="1">
      <c r="B514" s="32"/>
      <c r="C514" s="132" t="s">
        <v>577</v>
      </c>
      <c r="D514" s="132" t="s">
        <v>153</v>
      </c>
      <c r="E514" s="133" t="s">
        <v>578</v>
      </c>
      <c r="F514" s="134" t="s">
        <v>579</v>
      </c>
      <c r="G514" s="135" t="s">
        <v>165</v>
      </c>
      <c r="H514" s="136">
        <v>1</v>
      </c>
      <c r="I514" s="137"/>
      <c r="J514" s="138">
        <f t="shared" si="0"/>
        <v>0</v>
      </c>
      <c r="K514" s="134" t="s">
        <v>1</v>
      </c>
      <c r="L514" s="32"/>
      <c r="M514" s="139" t="s">
        <v>1</v>
      </c>
      <c r="N514" s="140" t="s">
        <v>42</v>
      </c>
      <c r="P514" s="141">
        <f t="shared" si="1"/>
        <v>0</v>
      </c>
      <c r="Q514" s="141">
        <v>0</v>
      </c>
      <c r="R514" s="141">
        <f t="shared" si="2"/>
        <v>0</v>
      </c>
      <c r="S514" s="141">
        <v>0</v>
      </c>
      <c r="T514" s="142">
        <f t="shared" si="3"/>
        <v>0</v>
      </c>
      <c r="AR514" s="143" t="s">
        <v>158</v>
      </c>
      <c r="AT514" s="143" t="s">
        <v>153</v>
      </c>
      <c r="AU514" s="143" t="s">
        <v>87</v>
      </c>
      <c r="AY514" s="17" t="s">
        <v>150</v>
      </c>
      <c r="BE514" s="144">
        <f t="shared" si="4"/>
        <v>0</v>
      </c>
      <c r="BF514" s="144">
        <f t="shared" si="5"/>
        <v>0</v>
      </c>
      <c r="BG514" s="144">
        <f t="shared" si="6"/>
        <v>0</v>
      </c>
      <c r="BH514" s="144">
        <f t="shared" si="7"/>
        <v>0</v>
      </c>
      <c r="BI514" s="144">
        <f t="shared" si="8"/>
        <v>0</v>
      </c>
      <c r="BJ514" s="17" t="s">
        <v>85</v>
      </c>
      <c r="BK514" s="144">
        <f t="shared" si="9"/>
        <v>0</v>
      </c>
      <c r="BL514" s="17" t="s">
        <v>158</v>
      </c>
      <c r="BM514" s="143" t="s">
        <v>580</v>
      </c>
    </row>
    <row r="515" spans="2:65" s="1" customFormat="1" ht="16.5" customHeight="1">
      <c r="B515" s="32"/>
      <c r="C515" s="132" t="s">
        <v>581</v>
      </c>
      <c r="D515" s="132" t="s">
        <v>153</v>
      </c>
      <c r="E515" s="133" t="s">
        <v>582</v>
      </c>
      <c r="F515" s="134" t="s">
        <v>583</v>
      </c>
      <c r="G515" s="135" t="s">
        <v>165</v>
      </c>
      <c r="H515" s="136">
        <v>1</v>
      </c>
      <c r="I515" s="137"/>
      <c r="J515" s="138">
        <f t="shared" si="0"/>
        <v>0</v>
      </c>
      <c r="K515" s="134" t="s">
        <v>1</v>
      </c>
      <c r="L515" s="32"/>
      <c r="M515" s="139" t="s">
        <v>1</v>
      </c>
      <c r="N515" s="140" t="s">
        <v>42</v>
      </c>
      <c r="P515" s="141">
        <f t="shared" si="1"/>
        <v>0</v>
      </c>
      <c r="Q515" s="141">
        <v>0</v>
      </c>
      <c r="R515" s="141">
        <f t="shared" si="2"/>
        <v>0</v>
      </c>
      <c r="S515" s="141">
        <v>0</v>
      </c>
      <c r="T515" s="142">
        <f t="shared" si="3"/>
        <v>0</v>
      </c>
      <c r="AR515" s="143" t="s">
        <v>158</v>
      </c>
      <c r="AT515" s="143" t="s">
        <v>153</v>
      </c>
      <c r="AU515" s="143" t="s">
        <v>87</v>
      </c>
      <c r="AY515" s="17" t="s">
        <v>150</v>
      </c>
      <c r="BE515" s="144">
        <f t="shared" si="4"/>
        <v>0</v>
      </c>
      <c r="BF515" s="144">
        <f t="shared" si="5"/>
        <v>0</v>
      </c>
      <c r="BG515" s="144">
        <f t="shared" si="6"/>
        <v>0</v>
      </c>
      <c r="BH515" s="144">
        <f t="shared" si="7"/>
        <v>0</v>
      </c>
      <c r="BI515" s="144">
        <f t="shared" si="8"/>
        <v>0</v>
      </c>
      <c r="BJ515" s="17" t="s">
        <v>85</v>
      </c>
      <c r="BK515" s="144">
        <f t="shared" si="9"/>
        <v>0</v>
      </c>
      <c r="BL515" s="17" t="s">
        <v>158</v>
      </c>
      <c r="BM515" s="143" t="s">
        <v>584</v>
      </c>
    </row>
    <row r="516" spans="2:65" s="11" customFormat="1" ht="22.9" customHeight="1">
      <c r="B516" s="120"/>
      <c r="D516" s="121" t="s">
        <v>76</v>
      </c>
      <c r="E516" s="130" t="s">
        <v>585</v>
      </c>
      <c r="F516" s="130" t="s">
        <v>586</v>
      </c>
      <c r="I516" s="123"/>
      <c r="J516" s="131">
        <f>BK516</f>
        <v>0</v>
      </c>
      <c r="L516" s="120"/>
      <c r="M516" s="125"/>
      <c r="P516" s="126">
        <f>SUM(P517:P523)</f>
        <v>0</v>
      </c>
      <c r="R516" s="126">
        <f>SUM(R517:R523)</f>
        <v>0</v>
      </c>
      <c r="T516" s="127">
        <f>SUM(T517:T523)</f>
        <v>0</v>
      </c>
      <c r="AR516" s="121" t="s">
        <v>85</v>
      </c>
      <c r="AT516" s="128" t="s">
        <v>76</v>
      </c>
      <c r="AU516" s="128" t="s">
        <v>85</v>
      </c>
      <c r="AY516" s="121" t="s">
        <v>150</v>
      </c>
      <c r="BK516" s="129">
        <f>SUM(BK517:BK523)</f>
        <v>0</v>
      </c>
    </row>
    <row r="517" spans="2:65" s="1" customFormat="1" ht="33" customHeight="1">
      <c r="B517" s="32"/>
      <c r="C517" s="132" t="s">
        <v>587</v>
      </c>
      <c r="D517" s="132" t="s">
        <v>153</v>
      </c>
      <c r="E517" s="133" t="s">
        <v>588</v>
      </c>
      <c r="F517" s="134" t="s">
        <v>589</v>
      </c>
      <c r="G517" s="135" t="s">
        <v>204</v>
      </c>
      <c r="H517" s="136">
        <v>27.13</v>
      </c>
      <c r="I517" s="137"/>
      <c r="J517" s="138">
        <f>ROUND(I517*H517,2)</f>
        <v>0</v>
      </c>
      <c r="K517" s="134" t="s">
        <v>157</v>
      </c>
      <c r="L517" s="32"/>
      <c r="M517" s="139" t="s">
        <v>1</v>
      </c>
      <c r="N517" s="140" t="s">
        <v>42</v>
      </c>
      <c r="P517" s="141">
        <f>O517*H517</f>
        <v>0</v>
      </c>
      <c r="Q517" s="141">
        <v>0</v>
      </c>
      <c r="R517" s="141">
        <f>Q517*H517</f>
        <v>0</v>
      </c>
      <c r="S517" s="141">
        <v>0</v>
      </c>
      <c r="T517" s="142">
        <f>S517*H517</f>
        <v>0</v>
      </c>
      <c r="AR517" s="143" t="s">
        <v>158</v>
      </c>
      <c r="AT517" s="143" t="s">
        <v>153</v>
      </c>
      <c r="AU517" s="143" t="s">
        <v>87</v>
      </c>
      <c r="AY517" s="17" t="s">
        <v>150</v>
      </c>
      <c r="BE517" s="144">
        <f>IF(N517="základní",J517,0)</f>
        <v>0</v>
      </c>
      <c r="BF517" s="144">
        <f>IF(N517="snížená",J517,0)</f>
        <v>0</v>
      </c>
      <c r="BG517" s="144">
        <f>IF(N517="zákl. přenesená",J517,0)</f>
        <v>0</v>
      </c>
      <c r="BH517" s="144">
        <f>IF(N517="sníž. přenesená",J517,0)</f>
        <v>0</v>
      </c>
      <c r="BI517" s="144">
        <f>IF(N517="nulová",J517,0)</f>
        <v>0</v>
      </c>
      <c r="BJ517" s="17" t="s">
        <v>85</v>
      </c>
      <c r="BK517" s="144">
        <f>ROUND(I517*H517,2)</f>
        <v>0</v>
      </c>
      <c r="BL517" s="17" t="s">
        <v>158</v>
      </c>
      <c r="BM517" s="143" t="s">
        <v>590</v>
      </c>
    </row>
    <row r="518" spans="2:65" s="1" customFormat="1" ht="33" customHeight="1">
      <c r="B518" s="32"/>
      <c r="C518" s="132" t="s">
        <v>591</v>
      </c>
      <c r="D518" s="132" t="s">
        <v>153</v>
      </c>
      <c r="E518" s="133" t="s">
        <v>592</v>
      </c>
      <c r="F518" s="134" t="s">
        <v>593</v>
      </c>
      <c r="G518" s="135" t="s">
        <v>204</v>
      </c>
      <c r="H518" s="136">
        <v>54.26</v>
      </c>
      <c r="I518" s="137"/>
      <c r="J518" s="138">
        <f>ROUND(I518*H518,2)</f>
        <v>0</v>
      </c>
      <c r="K518" s="134" t="s">
        <v>157</v>
      </c>
      <c r="L518" s="32"/>
      <c r="M518" s="139" t="s">
        <v>1</v>
      </c>
      <c r="N518" s="140" t="s">
        <v>42</v>
      </c>
      <c r="P518" s="141">
        <f>O518*H518</f>
        <v>0</v>
      </c>
      <c r="Q518" s="141">
        <v>0</v>
      </c>
      <c r="R518" s="141">
        <f>Q518*H518</f>
        <v>0</v>
      </c>
      <c r="S518" s="141">
        <v>0</v>
      </c>
      <c r="T518" s="142">
        <f>S518*H518</f>
        <v>0</v>
      </c>
      <c r="AR518" s="143" t="s">
        <v>158</v>
      </c>
      <c r="AT518" s="143" t="s">
        <v>153</v>
      </c>
      <c r="AU518" s="143" t="s">
        <v>87</v>
      </c>
      <c r="AY518" s="17" t="s">
        <v>150</v>
      </c>
      <c r="BE518" s="144">
        <f>IF(N518="základní",J518,0)</f>
        <v>0</v>
      </c>
      <c r="BF518" s="144">
        <f>IF(N518="snížená",J518,0)</f>
        <v>0</v>
      </c>
      <c r="BG518" s="144">
        <f>IF(N518="zákl. přenesená",J518,0)</f>
        <v>0</v>
      </c>
      <c r="BH518" s="144">
        <f>IF(N518="sníž. přenesená",J518,0)</f>
        <v>0</v>
      </c>
      <c r="BI518" s="144">
        <f>IF(N518="nulová",J518,0)</f>
        <v>0</v>
      </c>
      <c r="BJ518" s="17" t="s">
        <v>85</v>
      </c>
      <c r="BK518" s="144">
        <f>ROUND(I518*H518,2)</f>
        <v>0</v>
      </c>
      <c r="BL518" s="17" t="s">
        <v>158</v>
      </c>
      <c r="BM518" s="143" t="s">
        <v>594</v>
      </c>
    </row>
    <row r="519" spans="2:65" s="13" customFormat="1">
      <c r="B519" s="152"/>
      <c r="D519" s="146" t="s">
        <v>160</v>
      </c>
      <c r="F519" s="154" t="s">
        <v>595</v>
      </c>
      <c r="H519" s="155">
        <v>54.26</v>
      </c>
      <c r="I519" s="156"/>
      <c r="L519" s="152"/>
      <c r="M519" s="157"/>
      <c r="T519" s="158"/>
      <c r="AT519" s="153" t="s">
        <v>160</v>
      </c>
      <c r="AU519" s="153" t="s">
        <v>87</v>
      </c>
      <c r="AV519" s="13" t="s">
        <v>87</v>
      </c>
      <c r="AW519" s="13" t="s">
        <v>4</v>
      </c>
      <c r="AX519" s="13" t="s">
        <v>85</v>
      </c>
      <c r="AY519" s="153" t="s">
        <v>150</v>
      </c>
    </row>
    <row r="520" spans="2:65" s="1" customFormat="1" ht="24.2" customHeight="1">
      <c r="B520" s="32"/>
      <c r="C520" s="132" t="s">
        <v>596</v>
      </c>
      <c r="D520" s="132" t="s">
        <v>153</v>
      </c>
      <c r="E520" s="133" t="s">
        <v>597</v>
      </c>
      <c r="F520" s="134" t="s">
        <v>598</v>
      </c>
      <c r="G520" s="135" t="s">
        <v>204</v>
      </c>
      <c r="H520" s="136">
        <v>27.13</v>
      </c>
      <c r="I520" s="137"/>
      <c r="J520" s="138">
        <f>ROUND(I520*H520,2)</f>
        <v>0</v>
      </c>
      <c r="K520" s="134" t="s">
        <v>157</v>
      </c>
      <c r="L520" s="32"/>
      <c r="M520" s="139" t="s">
        <v>1</v>
      </c>
      <c r="N520" s="140" t="s">
        <v>42</v>
      </c>
      <c r="P520" s="141">
        <f>O520*H520</f>
        <v>0</v>
      </c>
      <c r="Q520" s="141">
        <v>0</v>
      </c>
      <c r="R520" s="141">
        <f>Q520*H520</f>
        <v>0</v>
      </c>
      <c r="S520" s="141">
        <v>0</v>
      </c>
      <c r="T520" s="142">
        <f>S520*H520</f>
        <v>0</v>
      </c>
      <c r="AR520" s="143" t="s">
        <v>158</v>
      </c>
      <c r="AT520" s="143" t="s">
        <v>153</v>
      </c>
      <c r="AU520" s="143" t="s">
        <v>87</v>
      </c>
      <c r="AY520" s="17" t="s">
        <v>150</v>
      </c>
      <c r="BE520" s="144">
        <f>IF(N520="základní",J520,0)</f>
        <v>0</v>
      </c>
      <c r="BF520" s="144">
        <f>IF(N520="snížená",J520,0)</f>
        <v>0</v>
      </c>
      <c r="BG520" s="144">
        <f>IF(N520="zákl. přenesená",J520,0)</f>
        <v>0</v>
      </c>
      <c r="BH520" s="144">
        <f>IF(N520="sníž. přenesená",J520,0)</f>
        <v>0</v>
      </c>
      <c r="BI520" s="144">
        <f>IF(N520="nulová",J520,0)</f>
        <v>0</v>
      </c>
      <c r="BJ520" s="17" t="s">
        <v>85</v>
      </c>
      <c r="BK520" s="144">
        <f>ROUND(I520*H520,2)</f>
        <v>0</v>
      </c>
      <c r="BL520" s="17" t="s">
        <v>158</v>
      </c>
      <c r="BM520" s="143" t="s">
        <v>599</v>
      </c>
    </row>
    <row r="521" spans="2:65" s="1" customFormat="1" ht="24.2" customHeight="1">
      <c r="B521" s="32"/>
      <c r="C521" s="132" t="s">
        <v>600</v>
      </c>
      <c r="D521" s="132" t="s">
        <v>153</v>
      </c>
      <c r="E521" s="133" t="s">
        <v>601</v>
      </c>
      <c r="F521" s="134" t="s">
        <v>602</v>
      </c>
      <c r="G521" s="135" t="s">
        <v>204</v>
      </c>
      <c r="H521" s="136">
        <v>244.17</v>
      </c>
      <c r="I521" s="137"/>
      <c r="J521" s="138">
        <f>ROUND(I521*H521,2)</f>
        <v>0</v>
      </c>
      <c r="K521" s="134" t="s">
        <v>157</v>
      </c>
      <c r="L521" s="32"/>
      <c r="M521" s="139" t="s">
        <v>1</v>
      </c>
      <c r="N521" s="140" t="s">
        <v>42</v>
      </c>
      <c r="P521" s="141">
        <f>O521*H521</f>
        <v>0</v>
      </c>
      <c r="Q521" s="141">
        <v>0</v>
      </c>
      <c r="R521" s="141">
        <f>Q521*H521</f>
        <v>0</v>
      </c>
      <c r="S521" s="141">
        <v>0</v>
      </c>
      <c r="T521" s="142">
        <f>S521*H521</f>
        <v>0</v>
      </c>
      <c r="AR521" s="143" t="s">
        <v>158</v>
      </c>
      <c r="AT521" s="143" t="s">
        <v>153</v>
      </c>
      <c r="AU521" s="143" t="s">
        <v>87</v>
      </c>
      <c r="AY521" s="17" t="s">
        <v>150</v>
      </c>
      <c r="BE521" s="144">
        <f>IF(N521="základní",J521,0)</f>
        <v>0</v>
      </c>
      <c r="BF521" s="144">
        <f>IF(N521="snížená",J521,0)</f>
        <v>0</v>
      </c>
      <c r="BG521" s="144">
        <f>IF(N521="zákl. přenesená",J521,0)</f>
        <v>0</v>
      </c>
      <c r="BH521" s="144">
        <f>IF(N521="sníž. přenesená",J521,0)</f>
        <v>0</v>
      </c>
      <c r="BI521" s="144">
        <f>IF(N521="nulová",J521,0)</f>
        <v>0</v>
      </c>
      <c r="BJ521" s="17" t="s">
        <v>85</v>
      </c>
      <c r="BK521" s="144">
        <f>ROUND(I521*H521,2)</f>
        <v>0</v>
      </c>
      <c r="BL521" s="17" t="s">
        <v>158</v>
      </c>
      <c r="BM521" s="143" t="s">
        <v>603</v>
      </c>
    </row>
    <row r="522" spans="2:65" s="13" customFormat="1">
      <c r="B522" s="152"/>
      <c r="D522" s="146" t="s">
        <v>160</v>
      </c>
      <c r="F522" s="154" t="s">
        <v>604</v>
      </c>
      <c r="H522" s="155">
        <v>244.17</v>
      </c>
      <c r="I522" s="156"/>
      <c r="L522" s="152"/>
      <c r="M522" s="157"/>
      <c r="T522" s="158"/>
      <c r="AT522" s="153" t="s">
        <v>160</v>
      </c>
      <c r="AU522" s="153" t="s">
        <v>87</v>
      </c>
      <c r="AV522" s="13" t="s">
        <v>87</v>
      </c>
      <c r="AW522" s="13" t="s">
        <v>4</v>
      </c>
      <c r="AX522" s="13" t="s">
        <v>85</v>
      </c>
      <c r="AY522" s="153" t="s">
        <v>150</v>
      </c>
    </row>
    <row r="523" spans="2:65" s="1" customFormat="1" ht="44.25" customHeight="1">
      <c r="B523" s="32"/>
      <c r="C523" s="132" t="s">
        <v>605</v>
      </c>
      <c r="D523" s="132" t="s">
        <v>153</v>
      </c>
      <c r="E523" s="133" t="s">
        <v>606</v>
      </c>
      <c r="F523" s="134" t="s">
        <v>607</v>
      </c>
      <c r="G523" s="135" t="s">
        <v>204</v>
      </c>
      <c r="H523" s="136">
        <v>26.140999999999998</v>
      </c>
      <c r="I523" s="137"/>
      <c r="J523" s="138">
        <f>ROUND(I523*H523,2)</f>
        <v>0</v>
      </c>
      <c r="K523" s="134" t="s">
        <v>157</v>
      </c>
      <c r="L523" s="32"/>
      <c r="M523" s="139" t="s">
        <v>1</v>
      </c>
      <c r="N523" s="140" t="s">
        <v>42</v>
      </c>
      <c r="P523" s="141">
        <f>O523*H523</f>
        <v>0</v>
      </c>
      <c r="Q523" s="141">
        <v>0</v>
      </c>
      <c r="R523" s="141">
        <f>Q523*H523</f>
        <v>0</v>
      </c>
      <c r="S523" s="141">
        <v>0</v>
      </c>
      <c r="T523" s="142">
        <f>S523*H523</f>
        <v>0</v>
      </c>
      <c r="AR523" s="143" t="s">
        <v>158</v>
      </c>
      <c r="AT523" s="143" t="s">
        <v>153</v>
      </c>
      <c r="AU523" s="143" t="s">
        <v>87</v>
      </c>
      <c r="AY523" s="17" t="s">
        <v>150</v>
      </c>
      <c r="BE523" s="144">
        <f>IF(N523="základní",J523,0)</f>
        <v>0</v>
      </c>
      <c r="BF523" s="144">
        <f>IF(N523="snížená",J523,0)</f>
        <v>0</v>
      </c>
      <c r="BG523" s="144">
        <f>IF(N523="zákl. přenesená",J523,0)</f>
        <v>0</v>
      </c>
      <c r="BH523" s="144">
        <f>IF(N523="sníž. přenesená",J523,0)</f>
        <v>0</v>
      </c>
      <c r="BI523" s="144">
        <f>IF(N523="nulová",J523,0)</f>
        <v>0</v>
      </c>
      <c r="BJ523" s="17" t="s">
        <v>85</v>
      </c>
      <c r="BK523" s="144">
        <f>ROUND(I523*H523,2)</f>
        <v>0</v>
      </c>
      <c r="BL523" s="17" t="s">
        <v>158</v>
      </c>
      <c r="BM523" s="143" t="s">
        <v>608</v>
      </c>
    </row>
    <row r="524" spans="2:65" s="11" customFormat="1" ht="22.9" customHeight="1">
      <c r="B524" s="120"/>
      <c r="D524" s="121" t="s">
        <v>76</v>
      </c>
      <c r="E524" s="130" t="s">
        <v>609</v>
      </c>
      <c r="F524" s="130" t="s">
        <v>610</v>
      </c>
      <c r="I524" s="123"/>
      <c r="J524" s="131">
        <f>BK524</f>
        <v>0</v>
      </c>
      <c r="L524" s="120"/>
      <c r="M524" s="125"/>
      <c r="P524" s="126">
        <f>P525</f>
        <v>0</v>
      </c>
      <c r="R524" s="126">
        <f>R525</f>
        <v>0</v>
      </c>
      <c r="T524" s="127">
        <f>T525</f>
        <v>0</v>
      </c>
      <c r="AR524" s="121" t="s">
        <v>85</v>
      </c>
      <c r="AT524" s="128" t="s">
        <v>76</v>
      </c>
      <c r="AU524" s="128" t="s">
        <v>85</v>
      </c>
      <c r="AY524" s="121" t="s">
        <v>150</v>
      </c>
      <c r="BK524" s="129">
        <f>BK525</f>
        <v>0</v>
      </c>
    </row>
    <row r="525" spans="2:65" s="1" customFormat="1" ht="21.75" customHeight="1">
      <c r="B525" s="32"/>
      <c r="C525" s="132" t="s">
        <v>611</v>
      </c>
      <c r="D525" s="132" t="s">
        <v>153</v>
      </c>
      <c r="E525" s="133" t="s">
        <v>612</v>
      </c>
      <c r="F525" s="134" t="s">
        <v>613</v>
      </c>
      <c r="G525" s="135" t="s">
        <v>204</v>
      </c>
      <c r="H525" s="136">
        <v>12.526999999999999</v>
      </c>
      <c r="I525" s="137"/>
      <c r="J525" s="138">
        <f>ROUND(I525*H525,2)</f>
        <v>0</v>
      </c>
      <c r="K525" s="134" t="s">
        <v>157</v>
      </c>
      <c r="L525" s="32"/>
      <c r="M525" s="139" t="s">
        <v>1</v>
      </c>
      <c r="N525" s="140" t="s">
        <v>42</v>
      </c>
      <c r="P525" s="141">
        <f>O525*H525</f>
        <v>0</v>
      </c>
      <c r="Q525" s="141">
        <v>0</v>
      </c>
      <c r="R525" s="141">
        <f>Q525*H525</f>
        <v>0</v>
      </c>
      <c r="S525" s="141">
        <v>0</v>
      </c>
      <c r="T525" s="142">
        <f>S525*H525</f>
        <v>0</v>
      </c>
      <c r="AR525" s="143" t="s">
        <v>158</v>
      </c>
      <c r="AT525" s="143" t="s">
        <v>153</v>
      </c>
      <c r="AU525" s="143" t="s">
        <v>87</v>
      </c>
      <c r="AY525" s="17" t="s">
        <v>150</v>
      </c>
      <c r="BE525" s="144">
        <f>IF(N525="základní",J525,0)</f>
        <v>0</v>
      </c>
      <c r="BF525" s="144">
        <f>IF(N525="snížená",J525,0)</f>
        <v>0</v>
      </c>
      <c r="BG525" s="144">
        <f>IF(N525="zákl. přenesená",J525,0)</f>
        <v>0</v>
      </c>
      <c r="BH525" s="144">
        <f>IF(N525="sníž. přenesená",J525,0)</f>
        <v>0</v>
      </c>
      <c r="BI525" s="144">
        <f>IF(N525="nulová",J525,0)</f>
        <v>0</v>
      </c>
      <c r="BJ525" s="17" t="s">
        <v>85</v>
      </c>
      <c r="BK525" s="144">
        <f>ROUND(I525*H525,2)</f>
        <v>0</v>
      </c>
      <c r="BL525" s="17" t="s">
        <v>158</v>
      </c>
      <c r="BM525" s="143" t="s">
        <v>614</v>
      </c>
    </row>
    <row r="526" spans="2:65" s="11" customFormat="1" ht="25.9" customHeight="1">
      <c r="B526" s="120"/>
      <c r="D526" s="121" t="s">
        <v>76</v>
      </c>
      <c r="E526" s="122" t="s">
        <v>615</v>
      </c>
      <c r="F526" s="122" t="s">
        <v>616</v>
      </c>
      <c r="I526" s="123"/>
      <c r="J526" s="124">
        <f>BK526</f>
        <v>0</v>
      </c>
      <c r="L526" s="120"/>
      <c r="M526" s="125"/>
      <c r="P526" s="126">
        <f>P527+P553+P587+P596+P616+P714+P721+P757+P762+P785+P850+P868</f>
        <v>0</v>
      </c>
      <c r="R526" s="126">
        <f>R527+R553+R587+R596+R616+R714+R721+R757+R762+R785+R850+R868</f>
        <v>7.4012450299999992</v>
      </c>
      <c r="T526" s="127">
        <f>T527+T553+T587+T596+T616+T714+T721+T757+T762+T785+T850+T868</f>
        <v>0.90458945000000002</v>
      </c>
      <c r="AR526" s="121" t="s">
        <v>87</v>
      </c>
      <c r="AT526" s="128" t="s">
        <v>76</v>
      </c>
      <c r="AU526" s="128" t="s">
        <v>77</v>
      </c>
      <c r="AY526" s="121" t="s">
        <v>150</v>
      </c>
      <c r="BK526" s="129">
        <f>BK527+BK553+BK587+BK596+BK616+BK714+BK721+BK757+BK762+BK785+BK850+BK868</f>
        <v>0</v>
      </c>
    </row>
    <row r="527" spans="2:65" s="11" customFormat="1" ht="22.9" customHeight="1">
      <c r="B527" s="120"/>
      <c r="D527" s="121" t="s">
        <v>76</v>
      </c>
      <c r="E527" s="130" t="s">
        <v>617</v>
      </c>
      <c r="F527" s="130" t="s">
        <v>618</v>
      </c>
      <c r="I527" s="123"/>
      <c r="J527" s="131">
        <f>BK527</f>
        <v>0</v>
      </c>
      <c r="L527" s="120"/>
      <c r="M527" s="125"/>
      <c r="P527" s="126">
        <f>SUM(P528:P552)</f>
        <v>0</v>
      </c>
      <c r="R527" s="126">
        <f>SUM(R528:R552)</f>
        <v>0.61181306999999996</v>
      </c>
      <c r="T527" s="127">
        <f>SUM(T528:T552)</f>
        <v>0</v>
      </c>
      <c r="AR527" s="121" t="s">
        <v>87</v>
      </c>
      <c r="AT527" s="128" t="s">
        <v>76</v>
      </c>
      <c r="AU527" s="128" t="s">
        <v>85</v>
      </c>
      <c r="AY527" s="121" t="s">
        <v>150</v>
      </c>
      <c r="BK527" s="129">
        <f>SUM(BK528:BK552)</f>
        <v>0</v>
      </c>
    </row>
    <row r="528" spans="2:65" s="1" customFormat="1" ht="33" customHeight="1">
      <c r="B528" s="32"/>
      <c r="C528" s="132" t="s">
        <v>619</v>
      </c>
      <c r="D528" s="132" t="s">
        <v>153</v>
      </c>
      <c r="E528" s="133" t="s">
        <v>620</v>
      </c>
      <c r="F528" s="134" t="s">
        <v>621</v>
      </c>
      <c r="G528" s="135" t="s">
        <v>156</v>
      </c>
      <c r="H528" s="136">
        <v>41.1</v>
      </c>
      <c r="I528" s="137"/>
      <c r="J528" s="138">
        <f>ROUND(I528*H528,2)</f>
        <v>0</v>
      </c>
      <c r="K528" s="134" t="s">
        <v>157</v>
      </c>
      <c r="L528" s="32"/>
      <c r="M528" s="139" t="s">
        <v>1</v>
      </c>
      <c r="N528" s="140" t="s">
        <v>42</v>
      </c>
      <c r="P528" s="141">
        <f>O528*H528</f>
        <v>0</v>
      </c>
      <c r="Q528" s="141">
        <v>4.5100000000000001E-3</v>
      </c>
      <c r="R528" s="141">
        <f>Q528*H528</f>
        <v>0.185361</v>
      </c>
      <c r="S528" s="141">
        <v>0</v>
      </c>
      <c r="T528" s="142">
        <f>S528*H528</f>
        <v>0</v>
      </c>
      <c r="AR528" s="143" t="s">
        <v>270</v>
      </c>
      <c r="AT528" s="143" t="s">
        <v>153</v>
      </c>
      <c r="AU528" s="143" t="s">
        <v>87</v>
      </c>
      <c r="AY528" s="17" t="s">
        <v>150</v>
      </c>
      <c r="BE528" s="144">
        <f>IF(N528="základní",J528,0)</f>
        <v>0</v>
      </c>
      <c r="BF528" s="144">
        <f>IF(N528="snížená",J528,0)</f>
        <v>0</v>
      </c>
      <c r="BG528" s="144">
        <f>IF(N528="zákl. přenesená",J528,0)</f>
        <v>0</v>
      </c>
      <c r="BH528" s="144">
        <f>IF(N528="sníž. přenesená",J528,0)</f>
        <v>0</v>
      </c>
      <c r="BI528" s="144">
        <f>IF(N528="nulová",J528,0)</f>
        <v>0</v>
      </c>
      <c r="BJ528" s="17" t="s">
        <v>85</v>
      </c>
      <c r="BK528" s="144">
        <f>ROUND(I528*H528,2)</f>
        <v>0</v>
      </c>
      <c r="BL528" s="17" t="s">
        <v>270</v>
      </c>
      <c r="BM528" s="143" t="s">
        <v>622</v>
      </c>
    </row>
    <row r="529" spans="2:65" s="12" customFormat="1">
      <c r="B529" s="145"/>
      <c r="D529" s="146" t="s">
        <v>160</v>
      </c>
      <c r="E529" s="147" t="s">
        <v>1</v>
      </c>
      <c r="F529" s="148" t="s">
        <v>248</v>
      </c>
      <c r="H529" s="147" t="s">
        <v>1</v>
      </c>
      <c r="I529" s="149"/>
      <c r="L529" s="145"/>
      <c r="M529" s="150"/>
      <c r="T529" s="151"/>
      <c r="AT529" s="147" t="s">
        <v>160</v>
      </c>
      <c r="AU529" s="147" t="s">
        <v>87</v>
      </c>
      <c r="AV529" s="12" t="s">
        <v>85</v>
      </c>
      <c r="AW529" s="12" t="s">
        <v>32</v>
      </c>
      <c r="AX529" s="12" t="s">
        <v>77</v>
      </c>
      <c r="AY529" s="147" t="s">
        <v>150</v>
      </c>
    </row>
    <row r="530" spans="2:65" s="13" customFormat="1">
      <c r="B530" s="152"/>
      <c r="D530" s="146" t="s">
        <v>160</v>
      </c>
      <c r="E530" s="153" t="s">
        <v>1</v>
      </c>
      <c r="F530" s="154" t="s">
        <v>623</v>
      </c>
      <c r="H530" s="155">
        <v>1.29</v>
      </c>
      <c r="I530" s="156"/>
      <c r="L530" s="152"/>
      <c r="M530" s="157"/>
      <c r="T530" s="158"/>
      <c r="AT530" s="153" t="s">
        <v>160</v>
      </c>
      <c r="AU530" s="153" t="s">
        <v>87</v>
      </c>
      <c r="AV530" s="13" t="s">
        <v>87</v>
      </c>
      <c r="AW530" s="13" t="s">
        <v>32</v>
      </c>
      <c r="AX530" s="13" t="s">
        <v>77</v>
      </c>
      <c r="AY530" s="153" t="s">
        <v>150</v>
      </c>
    </row>
    <row r="531" spans="2:65" s="12" customFormat="1">
      <c r="B531" s="145"/>
      <c r="D531" s="146" t="s">
        <v>160</v>
      </c>
      <c r="E531" s="147" t="s">
        <v>1</v>
      </c>
      <c r="F531" s="148" t="s">
        <v>250</v>
      </c>
      <c r="H531" s="147" t="s">
        <v>1</v>
      </c>
      <c r="I531" s="149"/>
      <c r="L531" s="145"/>
      <c r="M531" s="150"/>
      <c r="T531" s="151"/>
      <c r="AT531" s="147" t="s">
        <v>160</v>
      </c>
      <c r="AU531" s="147" t="s">
        <v>87</v>
      </c>
      <c r="AV531" s="12" t="s">
        <v>85</v>
      </c>
      <c r="AW531" s="12" t="s">
        <v>32</v>
      </c>
      <c r="AX531" s="12" t="s">
        <v>77</v>
      </c>
      <c r="AY531" s="147" t="s">
        <v>150</v>
      </c>
    </row>
    <row r="532" spans="2:65" s="13" customFormat="1">
      <c r="B532" s="152"/>
      <c r="D532" s="146" t="s">
        <v>160</v>
      </c>
      <c r="E532" s="153" t="s">
        <v>1</v>
      </c>
      <c r="F532" s="154" t="s">
        <v>624</v>
      </c>
      <c r="H532" s="155">
        <v>2.96</v>
      </c>
      <c r="I532" s="156"/>
      <c r="L532" s="152"/>
      <c r="M532" s="157"/>
      <c r="T532" s="158"/>
      <c r="AT532" s="153" t="s">
        <v>160</v>
      </c>
      <c r="AU532" s="153" t="s">
        <v>87</v>
      </c>
      <c r="AV532" s="13" t="s">
        <v>87</v>
      </c>
      <c r="AW532" s="13" t="s">
        <v>32</v>
      </c>
      <c r="AX532" s="13" t="s">
        <v>77</v>
      </c>
      <c r="AY532" s="153" t="s">
        <v>150</v>
      </c>
    </row>
    <row r="533" spans="2:65" s="12" customFormat="1">
      <c r="B533" s="145"/>
      <c r="D533" s="146" t="s">
        <v>160</v>
      </c>
      <c r="E533" s="147" t="s">
        <v>1</v>
      </c>
      <c r="F533" s="148" t="s">
        <v>193</v>
      </c>
      <c r="H533" s="147" t="s">
        <v>1</v>
      </c>
      <c r="I533" s="149"/>
      <c r="L533" s="145"/>
      <c r="M533" s="150"/>
      <c r="T533" s="151"/>
      <c r="AT533" s="147" t="s">
        <v>160</v>
      </c>
      <c r="AU533" s="147" t="s">
        <v>87</v>
      </c>
      <c r="AV533" s="12" t="s">
        <v>85</v>
      </c>
      <c r="AW533" s="12" t="s">
        <v>32</v>
      </c>
      <c r="AX533" s="12" t="s">
        <v>77</v>
      </c>
      <c r="AY533" s="147" t="s">
        <v>150</v>
      </c>
    </row>
    <row r="534" spans="2:65" s="13" customFormat="1">
      <c r="B534" s="152"/>
      <c r="D534" s="146" t="s">
        <v>160</v>
      </c>
      <c r="E534" s="153" t="s">
        <v>1</v>
      </c>
      <c r="F534" s="154" t="s">
        <v>330</v>
      </c>
      <c r="H534" s="155">
        <v>35.200000000000003</v>
      </c>
      <c r="I534" s="156"/>
      <c r="L534" s="152"/>
      <c r="M534" s="157"/>
      <c r="T534" s="158"/>
      <c r="AT534" s="153" t="s">
        <v>160</v>
      </c>
      <c r="AU534" s="153" t="s">
        <v>87</v>
      </c>
      <c r="AV534" s="13" t="s">
        <v>87</v>
      </c>
      <c r="AW534" s="13" t="s">
        <v>32</v>
      </c>
      <c r="AX534" s="13" t="s">
        <v>77</v>
      </c>
      <c r="AY534" s="153" t="s">
        <v>150</v>
      </c>
    </row>
    <row r="535" spans="2:65" s="12" customFormat="1">
      <c r="B535" s="145"/>
      <c r="D535" s="146" t="s">
        <v>160</v>
      </c>
      <c r="E535" s="147" t="s">
        <v>1</v>
      </c>
      <c r="F535" s="148" t="s">
        <v>256</v>
      </c>
      <c r="H535" s="147" t="s">
        <v>1</v>
      </c>
      <c r="I535" s="149"/>
      <c r="L535" s="145"/>
      <c r="M535" s="150"/>
      <c r="T535" s="151"/>
      <c r="AT535" s="147" t="s">
        <v>160</v>
      </c>
      <c r="AU535" s="147" t="s">
        <v>87</v>
      </c>
      <c r="AV535" s="12" t="s">
        <v>85</v>
      </c>
      <c r="AW535" s="12" t="s">
        <v>32</v>
      </c>
      <c r="AX535" s="12" t="s">
        <v>77</v>
      </c>
      <c r="AY535" s="147" t="s">
        <v>150</v>
      </c>
    </row>
    <row r="536" spans="2:65" s="13" customFormat="1">
      <c r="B536" s="152"/>
      <c r="D536" s="146" t="s">
        <v>160</v>
      </c>
      <c r="E536" s="153" t="s">
        <v>1</v>
      </c>
      <c r="F536" s="154" t="s">
        <v>625</v>
      </c>
      <c r="H536" s="155">
        <v>1.65</v>
      </c>
      <c r="I536" s="156"/>
      <c r="L536" s="152"/>
      <c r="M536" s="157"/>
      <c r="T536" s="158"/>
      <c r="AT536" s="153" t="s">
        <v>160</v>
      </c>
      <c r="AU536" s="153" t="s">
        <v>87</v>
      </c>
      <c r="AV536" s="13" t="s">
        <v>87</v>
      </c>
      <c r="AW536" s="13" t="s">
        <v>32</v>
      </c>
      <c r="AX536" s="13" t="s">
        <v>77</v>
      </c>
      <c r="AY536" s="153" t="s">
        <v>150</v>
      </c>
    </row>
    <row r="537" spans="2:65" s="14" customFormat="1">
      <c r="B537" s="159"/>
      <c r="D537" s="146" t="s">
        <v>160</v>
      </c>
      <c r="E537" s="160" t="s">
        <v>1</v>
      </c>
      <c r="F537" s="161" t="s">
        <v>187</v>
      </c>
      <c r="H537" s="162">
        <v>41.1</v>
      </c>
      <c r="I537" s="163"/>
      <c r="L537" s="159"/>
      <c r="M537" s="164"/>
      <c r="T537" s="165"/>
      <c r="AT537" s="160" t="s">
        <v>160</v>
      </c>
      <c r="AU537" s="160" t="s">
        <v>87</v>
      </c>
      <c r="AV537" s="14" t="s">
        <v>158</v>
      </c>
      <c r="AW537" s="14" t="s">
        <v>32</v>
      </c>
      <c r="AX537" s="14" t="s">
        <v>85</v>
      </c>
      <c r="AY537" s="160" t="s">
        <v>150</v>
      </c>
    </row>
    <row r="538" spans="2:65" s="1" customFormat="1" ht="24.2" customHeight="1">
      <c r="B538" s="32"/>
      <c r="C538" s="132" t="s">
        <v>626</v>
      </c>
      <c r="D538" s="132" t="s">
        <v>153</v>
      </c>
      <c r="E538" s="133" t="s">
        <v>627</v>
      </c>
      <c r="F538" s="134" t="s">
        <v>628</v>
      </c>
      <c r="G538" s="135" t="s">
        <v>156</v>
      </c>
      <c r="H538" s="136">
        <v>94.557000000000002</v>
      </c>
      <c r="I538" s="137"/>
      <c r="J538" s="138">
        <f>ROUND(I538*H538,2)</f>
        <v>0</v>
      </c>
      <c r="K538" s="134" t="s">
        <v>157</v>
      </c>
      <c r="L538" s="32"/>
      <c r="M538" s="139" t="s">
        <v>1</v>
      </c>
      <c r="N538" s="140" t="s">
        <v>42</v>
      </c>
      <c r="P538" s="141">
        <f>O538*H538</f>
        <v>0</v>
      </c>
      <c r="Q538" s="141">
        <v>4.5100000000000001E-3</v>
      </c>
      <c r="R538" s="141">
        <f>Q538*H538</f>
        <v>0.42645207000000002</v>
      </c>
      <c r="S538" s="141">
        <v>0</v>
      </c>
      <c r="T538" s="142">
        <f>S538*H538</f>
        <v>0</v>
      </c>
      <c r="AR538" s="143" t="s">
        <v>270</v>
      </c>
      <c r="AT538" s="143" t="s">
        <v>153</v>
      </c>
      <c r="AU538" s="143" t="s">
        <v>87</v>
      </c>
      <c r="AY538" s="17" t="s">
        <v>150</v>
      </c>
      <c r="BE538" s="144">
        <f>IF(N538="základní",J538,0)</f>
        <v>0</v>
      </c>
      <c r="BF538" s="144">
        <f>IF(N538="snížená",J538,0)</f>
        <v>0</v>
      </c>
      <c r="BG538" s="144">
        <f>IF(N538="zákl. přenesená",J538,0)</f>
        <v>0</v>
      </c>
      <c r="BH538" s="144">
        <f>IF(N538="sníž. přenesená",J538,0)</f>
        <v>0</v>
      </c>
      <c r="BI538" s="144">
        <f>IF(N538="nulová",J538,0)</f>
        <v>0</v>
      </c>
      <c r="BJ538" s="17" t="s">
        <v>85</v>
      </c>
      <c r="BK538" s="144">
        <f>ROUND(I538*H538,2)</f>
        <v>0</v>
      </c>
      <c r="BL538" s="17" t="s">
        <v>270</v>
      </c>
      <c r="BM538" s="143" t="s">
        <v>629</v>
      </c>
    </row>
    <row r="539" spans="2:65" s="12" customFormat="1">
      <c r="B539" s="145"/>
      <c r="D539" s="146" t="s">
        <v>160</v>
      </c>
      <c r="E539" s="147" t="s">
        <v>1</v>
      </c>
      <c r="F539" s="148" t="s">
        <v>248</v>
      </c>
      <c r="H539" s="147" t="s">
        <v>1</v>
      </c>
      <c r="I539" s="149"/>
      <c r="L539" s="145"/>
      <c r="M539" s="150"/>
      <c r="T539" s="151"/>
      <c r="AT539" s="147" t="s">
        <v>160</v>
      </c>
      <c r="AU539" s="147" t="s">
        <v>87</v>
      </c>
      <c r="AV539" s="12" t="s">
        <v>85</v>
      </c>
      <c r="AW539" s="12" t="s">
        <v>32</v>
      </c>
      <c r="AX539" s="12" t="s">
        <v>77</v>
      </c>
      <c r="AY539" s="147" t="s">
        <v>150</v>
      </c>
    </row>
    <row r="540" spans="2:65" s="13" customFormat="1" ht="22.5">
      <c r="B540" s="152"/>
      <c r="D540" s="146" t="s">
        <v>160</v>
      </c>
      <c r="E540" s="153" t="s">
        <v>1</v>
      </c>
      <c r="F540" s="154" t="s">
        <v>630</v>
      </c>
      <c r="H540" s="155">
        <v>7.6360000000000001</v>
      </c>
      <c r="I540" s="156"/>
      <c r="L540" s="152"/>
      <c r="M540" s="157"/>
      <c r="T540" s="158"/>
      <c r="AT540" s="153" t="s">
        <v>160</v>
      </c>
      <c r="AU540" s="153" t="s">
        <v>87</v>
      </c>
      <c r="AV540" s="13" t="s">
        <v>87</v>
      </c>
      <c r="AW540" s="13" t="s">
        <v>32</v>
      </c>
      <c r="AX540" s="13" t="s">
        <v>77</v>
      </c>
      <c r="AY540" s="153" t="s">
        <v>150</v>
      </c>
    </row>
    <row r="541" spans="2:65" s="12" customFormat="1">
      <c r="B541" s="145"/>
      <c r="D541" s="146" t="s">
        <v>160</v>
      </c>
      <c r="E541" s="147" t="s">
        <v>1</v>
      </c>
      <c r="F541" s="148" t="s">
        <v>250</v>
      </c>
      <c r="H541" s="147" t="s">
        <v>1</v>
      </c>
      <c r="I541" s="149"/>
      <c r="L541" s="145"/>
      <c r="M541" s="150"/>
      <c r="T541" s="151"/>
      <c r="AT541" s="147" t="s">
        <v>160</v>
      </c>
      <c r="AU541" s="147" t="s">
        <v>87</v>
      </c>
      <c r="AV541" s="12" t="s">
        <v>85</v>
      </c>
      <c r="AW541" s="12" t="s">
        <v>32</v>
      </c>
      <c r="AX541" s="12" t="s">
        <v>77</v>
      </c>
      <c r="AY541" s="147" t="s">
        <v>150</v>
      </c>
    </row>
    <row r="542" spans="2:65" s="13" customFormat="1">
      <c r="B542" s="152"/>
      <c r="D542" s="146" t="s">
        <v>160</v>
      </c>
      <c r="E542" s="153" t="s">
        <v>1</v>
      </c>
      <c r="F542" s="154" t="s">
        <v>631</v>
      </c>
      <c r="H542" s="155">
        <v>11.12</v>
      </c>
      <c r="I542" s="156"/>
      <c r="L542" s="152"/>
      <c r="M542" s="157"/>
      <c r="T542" s="158"/>
      <c r="AT542" s="153" t="s">
        <v>160</v>
      </c>
      <c r="AU542" s="153" t="s">
        <v>87</v>
      </c>
      <c r="AV542" s="13" t="s">
        <v>87</v>
      </c>
      <c r="AW542" s="13" t="s">
        <v>32</v>
      </c>
      <c r="AX542" s="13" t="s">
        <v>77</v>
      </c>
      <c r="AY542" s="153" t="s">
        <v>150</v>
      </c>
    </row>
    <row r="543" spans="2:65" s="12" customFormat="1">
      <c r="B543" s="145"/>
      <c r="D543" s="146" t="s">
        <v>160</v>
      </c>
      <c r="E543" s="147" t="s">
        <v>1</v>
      </c>
      <c r="F543" s="148" t="s">
        <v>193</v>
      </c>
      <c r="H543" s="147" t="s">
        <v>1</v>
      </c>
      <c r="I543" s="149"/>
      <c r="L543" s="145"/>
      <c r="M543" s="150"/>
      <c r="T543" s="151"/>
      <c r="AT543" s="147" t="s">
        <v>160</v>
      </c>
      <c r="AU543" s="147" t="s">
        <v>87</v>
      </c>
      <c r="AV543" s="12" t="s">
        <v>85</v>
      </c>
      <c r="AW543" s="12" t="s">
        <v>32</v>
      </c>
      <c r="AX543" s="12" t="s">
        <v>77</v>
      </c>
      <c r="AY543" s="147" t="s">
        <v>150</v>
      </c>
    </row>
    <row r="544" spans="2:65" s="13" customFormat="1">
      <c r="B544" s="152"/>
      <c r="D544" s="146" t="s">
        <v>160</v>
      </c>
      <c r="E544" s="153" t="s">
        <v>1</v>
      </c>
      <c r="F544" s="154" t="s">
        <v>632</v>
      </c>
      <c r="H544" s="155">
        <v>40.872</v>
      </c>
      <c r="I544" s="156"/>
      <c r="L544" s="152"/>
      <c r="M544" s="157"/>
      <c r="T544" s="158"/>
      <c r="AT544" s="153" t="s">
        <v>160</v>
      </c>
      <c r="AU544" s="153" t="s">
        <v>87</v>
      </c>
      <c r="AV544" s="13" t="s">
        <v>87</v>
      </c>
      <c r="AW544" s="13" t="s">
        <v>32</v>
      </c>
      <c r="AX544" s="13" t="s">
        <v>77</v>
      </c>
      <c r="AY544" s="153" t="s">
        <v>150</v>
      </c>
    </row>
    <row r="545" spans="2:65" s="13" customFormat="1">
      <c r="B545" s="152"/>
      <c r="D545" s="146" t="s">
        <v>160</v>
      </c>
      <c r="E545" s="153" t="s">
        <v>1</v>
      </c>
      <c r="F545" s="154" t="s">
        <v>633</v>
      </c>
      <c r="H545" s="155">
        <v>9.3580000000000005</v>
      </c>
      <c r="I545" s="156"/>
      <c r="L545" s="152"/>
      <c r="M545" s="157"/>
      <c r="T545" s="158"/>
      <c r="AT545" s="153" t="s">
        <v>160</v>
      </c>
      <c r="AU545" s="153" t="s">
        <v>87</v>
      </c>
      <c r="AV545" s="13" t="s">
        <v>87</v>
      </c>
      <c r="AW545" s="13" t="s">
        <v>32</v>
      </c>
      <c r="AX545" s="13" t="s">
        <v>77</v>
      </c>
      <c r="AY545" s="153" t="s">
        <v>150</v>
      </c>
    </row>
    <row r="546" spans="2:65" s="12" customFormat="1">
      <c r="B546" s="145"/>
      <c r="D546" s="146" t="s">
        <v>160</v>
      </c>
      <c r="E546" s="147" t="s">
        <v>1</v>
      </c>
      <c r="F546" s="148" t="s">
        <v>183</v>
      </c>
      <c r="H546" s="147" t="s">
        <v>1</v>
      </c>
      <c r="I546" s="149"/>
      <c r="L546" s="145"/>
      <c r="M546" s="150"/>
      <c r="T546" s="151"/>
      <c r="AT546" s="147" t="s">
        <v>160</v>
      </c>
      <c r="AU546" s="147" t="s">
        <v>87</v>
      </c>
      <c r="AV546" s="12" t="s">
        <v>85</v>
      </c>
      <c r="AW546" s="12" t="s">
        <v>32</v>
      </c>
      <c r="AX546" s="12" t="s">
        <v>77</v>
      </c>
      <c r="AY546" s="147" t="s">
        <v>150</v>
      </c>
    </row>
    <row r="547" spans="2:65" s="13" customFormat="1" ht="22.5">
      <c r="B547" s="152"/>
      <c r="D547" s="146" t="s">
        <v>160</v>
      </c>
      <c r="E547" s="153" t="s">
        <v>1</v>
      </c>
      <c r="F547" s="154" t="s">
        <v>634</v>
      </c>
      <c r="H547" s="155">
        <v>15.249000000000001</v>
      </c>
      <c r="I547" s="156"/>
      <c r="L547" s="152"/>
      <c r="M547" s="157"/>
      <c r="T547" s="158"/>
      <c r="AT547" s="153" t="s">
        <v>160</v>
      </c>
      <c r="AU547" s="153" t="s">
        <v>87</v>
      </c>
      <c r="AV547" s="13" t="s">
        <v>87</v>
      </c>
      <c r="AW547" s="13" t="s">
        <v>32</v>
      </c>
      <c r="AX547" s="13" t="s">
        <v>77</v>
      </c>
      <c r="AY547" s="153" t="s">
        <v>150</v>
      </c>
    </row>
    <row r="548" spans="2:65" s="13" customFormat="1">
      <c r="B548" s="152"/>
      <c r="D548" s="146" t="s">
        <v>160</v>
      </c>
      <c r="E548" s="153" t="s">
        <v>1</v>
      </c>
      <c r="F548" s="154" t="s">
        <v>239</v>
      </c>
      <c r="H548" s="155">
        <v>0.67100000000000004</v>
      </c>
      <c r="I548" s="156"/>
      <c r="L548" s="152"/>
      <c r="M548" s="157"/>
      <c r="T548" s="158"/>
      <c r="AT548" s="153" t="s">
        <v>160</v>
      </c>
      <c r="AU548" s="153" t="s">
        <v>87</v>
      </c>
      <c r="AV548" s="13" t="s">
        <v>87</v>
      </c>
      <c r="AW548" s="13" t="s">
        <v>32</v>
      </c>
      <c r="AX548" s="13" t="s">
        <v>77</v>
      </c>
      <c r="AY548" s="153" t="s">
        <v>150</v>
      </c>
    </row>
    <row r="549" spans="2:65" s="12" customFormat="1">
      <c r="B549" s="145"/>
      <c r="D549" s="146" t="s">
        <v>160</v>
      </c>
      <c r="E549" s="147" t="s">
        <v>1</v>
      </c>
      <c r="F549" s="148" t="s">
        <v>256</v>
      </c>
      <c r="H549" s="147" t="s">
        <v>1</v>
      </c>
      <c r="I549" s="149"/>
      <c r="L549" s="145"/>
      <c r="M549" s="150"/>
      <c r="T549" s="151"/>
      <c r="AT549" s="147" t="s">
        <v>160</v>
      </c>
      <c r="AU549" s="147" t="s">
        <v>87</v>
      </c>
      <c r="AV549" s="12" t="s">
        <v>85</v>
      </c>
      <c r="AW549" s="12" t="s">
        <v>32</v>
      </c>
      <c r="AX549" s="12" t="s">
        <v>77</v>
      </c>
      <c r="AY549" s="147" t="s">
        <v>150</v>
      </c>
    </row>
    <row r="550" spans="2:65" s="13" customFormat="1">
      <c r="B550" s="152"/>
      <c r="D550" s="146" t="s">
        <v>160</v>
      </c>
      <c r="E550" s="153" t="s">
        <v>1</v>
      </c>
      <c r="F550" s="154" t="s">
        <v>635</v>
      </c>
      <c r="H550" s="155">
        <v>9.6509999999999998</v>
      </c>
      <c r="I550" s="156"/>
      <c r="L550" s="152"/>
      <c r="M550" s="157"/>
      <c r="T550" s="158"/>
      <c r="AT550" s="153" t="s">
        <v>160</v>
      </c>
      <c r="AU550" s="153" t="s">
        <v>87</v>
      </c>
      <c r="AV550" s="13" t="s">
        <v>87</v>
      </c>
      <c r="AW550" s="13" t="s">
        <v>32</v>
      </c>
      <c r="AX550" s="13" t="s">
        <v>77</v>
      </c>
      <c r="AY550" s="153" t="s">
        <v>150</v>
      </c>
    </row>
    <row r="551" spans="2:65" s="14" customFormat="1">
      <c r="B551" s="159"/>
      <c r="D551" s="146" t="s">
        <v>160</v>
      </c>
      <c r="E551" s="160" t="s">
        <v>1</v>
      </c>
      <c r="F551" s="161" t="s">
        <v>187</v>
      </c>
      <c r="H551" s="162">
        <v>94.557000000000002</v>
      </c>
      <c r="I551" s="163"/>
      <c r="L551" s="159"/>
      <c r="M551" s="164"/>
      <c r="T551" s="165"/>
      <c r="AT551" s="160" t="s">
        <v>160</v>
      </c>
      <c r="AU551" s="160" t="s">
        <v>87</v>
      </c>
      <c r="AV551" s="14" t="s">
        <v>158</v>
      </c>
      <c r="AW551" s="14" t="s">
        <v>32</v>
      </c>
      <c r="AX551" s="14" t="s">
        <v>85</v>
      </c>
      <c r="AY551" s="160" t="s">
        <v>150</v>
      </c>
    </row>
    <row r="552" spans="2:65" s="1" customFormat="1" ht="33" customHeight="1">
      <c r="B552" s="32"/>
      <c r="C552" s="132" t="s">
        <v>636</v>
      </c>
      <c r="D552" s="132" t="s">
        <v>153</v>
      </c>
      <c r="E552" s="133" t="s">
        <v>637</v>
      </c>
      <c r="F552" s="134" t="s">
        <v>638</v>
      </c>
      <c r="G552" s="135" t="s">
        <v>204</v>
      </c>
      <c r="H552" s="136">
        <v>0.61199999999999999</v>
      </c>
      <c r="I552" s="137"/>
      <c r="J552" s="138">
        <f>ROUND(I552*H552,2)</f>
        <v>0</v>
      </c>
      <c r="K552" s="134" t="s">
        <v>157</v>
      </c>
      <c r="L552" s="32"/>
      <c r="M552" s="139" t="s">
        <v>1</v>
      </c>
      <c r="N552" s="140" t="s">
        <v>42</v>
      </c>
      <c r="P552" s="141">
        <f>O552*H552</f>
        <v>0</v>
      </c>
      <c r="Q552" s="141">
        <v>0</v>
      </c>
      <c r="R552" s="141">
        <f>Q552*H552</f>
        <v>0</v>
      </c>
      <c r="S552" s="141">
        <v>0</v>
      </c>
      <c r="T552" s="142">
        <f>S552*H552</f>
        <v>0</v>
      </c>
      <c r="AR552" s="143" t="s">
        <v>270</v>
      </c>
      <c r="AT552" s="143" t="s">
        <v>153</v>
      </c>
      <c r="AU552" s="143" t="s">
        <v>87</v>
      </c>
      <c r="AY552" s="17" t="s">
        <v>150</v>
      </c>
      <c r="BE552" s="144">
        <f>IF(N552="základní",J552,0)</f>
        <v>0</v>
      </c>
      <c r="BF552" s="144">
        <f>IF(N552="snížená",J552,0)</f>
        <v>0</v>
      </c>
      <c r="BG552" s="144">
        <f>IF(N552="zákl. přenesená",J552,0)</f>
        <v>0</v>
      </c>
      <c r="BH552" s="144">
        <f>IF(N552="sníž. přenesená",J552,0)</f>
        <v>0</v>
      </c>
      <c r="BI552" s="144">
        <f>IF(N552="nulová",J552,0)</f>
        <v>0</v>
      </c>
      <c r="BJ552" s="17" t="s">
        <v>85</v>
      </c>
      <c r="BK552" s="144">
        <f>ROUND(I552*H552,2)</f>
        <v>0</v>
      </c>
      <c r="BL552" s="17" t="s">
        <v>270</v>
      </c>
      <c r="BM552" s="143" t="s">
        <v>639</v>
      </c>
    </row>
    <row r="553" spans="2:65" s="11" customFormat="1" ht="22.9" customHeight="1">
      <c r="B553" s="120"/>
      <c r="D553" s="121" t="s">
        <v>76</v>
      </c>
      <c r="E553" s="130" t="s">
        <v>640</v>
      </c>
      <c r="F553" s="130" t="s">
        <v>641</v>
      </c>
      <c r="I553" s="123"/>
      <c r="J553" s="131">
        <f>BK553</f>
        <v>0</v>
      </c>
      <c r="L553" s="120"/>
      <c r="M553" s="125"/>
      <c r="P553" s="126">
        <f>SUM(P554:P586)</f>
        <v>0</v>
      </c>
      <c r="R553" s="126">
        <f>SUM(R554:R586)</f>
        <v>3.2257499999999995E-2</v>
      </c>
      <c r="T553" s="127">
        <f>SUM(T554:T586)</f>
        <v>2.6726E-2</v>
      </c>
      <c r="AR553" s="121" t="s">
        <v>87</v>
      </c>
      <c r="AT553" s="128" t="s">
        <v>76</v>
      </c>
      <c r="AU553" s="128" t="s">
        <v>85</v>
      </c>
      <c r="AY553" s="121" t="s">
        <v>150</v>
      </c>
      <c r="BK553" s="129">
        <f>SUM(BK554:BK586)</f>
        <v>0</v>
      </c>
    </row>
    <row r="554" spans="2:65" s="1" customFormat="1" ht="24.2" customHeight="1">
      <c r="B554" s="32"/>
      <c r="C554" s="132" t="s">
        <v>642</v>
      </c>
      <c r="D554" s="132" t="s">
        <v>153</v>
      </c>
      <c r="E554" s="133" t="s">
        <v>643</v>
      </c>
      <c r="F554" s="134" t="s">
        <v>644</v>
      </c>
      <c r="G554" s="135" t="s">
        <v>156</v>
      </c>
      <c r="H554" s="136">
        <v>19.09</v>
      </c>
      <c r="I554" s="137"/>
      <c r="J554" s="138">
        <f>ROUND(I554*H554,2)</f>
        <v>0</v>
      </c>
      <c r="K554" s="134" t="s">
        <v>157</v>
      </c>
      <c r="L554" s="32"/>
      <c r="M554" s="139" t="s">
        <v>1</v>
      </c>
      <c r="N554" s="140" t="s">
        <v>42</v>
      </c>
      <c r="P554" s="141">
        <f>O554*H554</f>
        <v>0</v>
      </c>
      <c r="Q554" s="141">
        <v>0</v>
      </c>
      <c r="R554" s="141">
        <f>Q554*H554</f>
        <v>0</v>
      </c>
      <c r="S554" s="141">
        <v>1.4E-3</v>
      </c>
      <c r="T554" s="142">
        <f>S554*H554</f>
        <v>2.6726E-2</v>
      </c>
      <c r="AR554" s="143" t="s">
        <v>270</v>
      </c>
      <c r="AT554" s="143" t="s">
        <v>153</v>
      </c>
      <c r="AU554" s="143" t="s">
        <v>87</v>
      </c>
      <c r="AY554" s="17" t="s">
        <v>150</v>
      </c>
      <c r="BE554" s="144">
        <f>IF(N554="základní",J554,0)</f>
        <v>0</v>
      </c>
      <c r="BF554" s="144">
        <f>IF(N554="snížená",J554,0)</f>
        <v>0</v>
      </c>
      <c r="BG554" s="144">
        <f>IF(N554="zákl. přenesená",J554,0)</f>
        <v>0</v>
      </c>
      <c r="BH554" s="144">
        <f>IF(N554="sníž. přenesená",J554,0)</f>
        <v>0</v>
      </c>
      <c r="BI554" s="144">
        <f>IF(N554="nulová",J554,0)</f>
        <v>0</v>
      </c>
      <c r="BJ554" s="17" t="s">
        <v>85</v>
      </c>
      <c r="BK554" s="144">
        <f>ROUND(I554*H554,2)</f>
        <v>0</v>
      </c>
      <c r="BL554" s="17" t="s">
        <v>270</v>
      </c>
      <c r="BM554" s="143" t="s">
        <v>645</v>
      </c>
    </row>
    <row r="555" spans="2:65" s="12" customFormat="1">
      <c r="B555" s="145"/>
      <c r="D555" s="146" t="s">
        <v>160</v>
      </c>
      <c r="E555" s="147" t="s">
        <v>1</v>
      </c>
      <c r="F555" s="148" t="s">
        <v>646</v>
      </c>
      <c r="H555" s="147" t="s">
        <v>1</v>
      </c>
      <c r="I555" s="149"/>
      <c r="L555" s="145"/>
      <c r="M555" s="150"/>
      <c r="T555" s="151"/>
      <c r="AT555" s="147" t="s">
        <v>160</v>
      </c>
      <c r="AU555" s="147" t="s">
        <v>87</v>
      </c>
      <c r="AV555" s="12" t="s">
        <v>85</v>
      </c>
      <c r="AW555" s="12" t="s">
        <v>32</v>
      </c>
      <c r="AX555" s="12" t="s">
        <v>77</v>
      </c>
      <c r="AY555" s="147" t="s">
        <v>150</v>
      </c>
    </row>
    <row r="556" spans="2:65" s="12" customFormat="1">
      <c r="B556" s="145"/>
      <c r="D556" s="146" t="s">
        <v>160</v>
      </c>
      <c r="E556" s="147" t="s">
        <v>1</v>
      </c>
      <c r="F556" s="148" t="s">
        <v>647</v>
      </c>
      <c r="H556" s="147" t="s">
        <v>1</v>
      </c>
      <c r="I556" s="149"/>
      <c r="L556" s="145"/>
      <c r="M556" s="150"/>
      <c r="T556" s="151"/>
      <c r="AT556" s="147" t="s">
        <v>160</v>
      </c>
      <c r="AU556" s="147" t="s">
        <v>87</v>
      </c>
      <c r="AV556" s="12" t="s">
        <v>85</v>
      </c>
      <c r="AW556" s="12" t="s">
        <v>32</v>
      </c>
      <c r="AX556" s="12" t="s">
        <v>77</v>
      </c>
      <c r="AY556" s="147" t="s">
        <v>150</v>
      </c>
    </row>
    <row r="557" spans="2:65" s="12" customFormat="1">
      <c r="B557" s="145"/>
      <c r="D557" s="146" t="s">
        <v>160</v>
      </c>
      <c r="E557" s="147" t="s">
        <v>1</v>
      </c>
      <c r="F557" s="148" t="s">
        <v>648</v>
      </c>
      <c r="H557" s="147" t="s">
        <v>1</v>
      </c>
      <c r="I557" s="149"/>
      <c r="L557" s="145"/>
      <c r="M557" s="150"/>
      <c r="T557" s="151"/>
      <c r="AT557" s="147" t="s">
        <v>160</v>
      </c>
      <c r="AU557" s="147" t="s">
        <v>87</v>
      </c>
      <c r="AV557" s="12" t="s">
        <v>85</v>
      </c>
      <c r="AW557" s="12" t="s">
        <v>32</v>
      </c>
      <c r="AX557" s="12" t="s">
        <v>77</v>
      </c>
      <c r="AY557" s="147" t="s">
        <v>150</v>
      </c>
    </row>
    <row r="558" spans="2:65" s="12" customFormat="1">
      <c r="B558" s="145"/>
      <c r="D558" s="146" t="s">
        <v>160</v>
      </c>
      <c r="E558" s="147" t="s">
        <v>1</v>
      </c>
      <c r="F558" s="148" t="s">
        <v>193</v>
      </c>
      <c r="H558" s="147" t="s">
        <v>1</v>
      </c>
      <c r="I558" s="149"/>
      <c r="L558" s="145"/>
      <c r="M558" s="150"/>
      <c r="T558" s="151"/>
      <c r="AT558" s="147" t="s">
        <v>160</v>
      </c>
      <c r="AU558" s="147" t="s">
        <v>87</v>
      </c>
      <c r="AV558" s="12" t="s">
        <v>85</v>
      </c>
      <c r="AW558" s="12" t="s">
        <v>32</v>
      </c>
      <c r="AX558" s="12" t="s">
        <v>77</v>
      </c>
      <c r="AY558" s="147" t="s">
        <v>150</v>
      </c>
    </row>
    <row r="559" spans="2:65" s="13" customFormat="1">
      <c r="B559" s="152"/>
      <c r="D559" s="146" t="s">
        <v>160</v>
      </c>
      <c r="E559" s="153" t="s">
        <v>1</v>
      </c>
      <c r="F559" s="154" t="s">
        <v>649</v>
      </c>
      <c r="H559" s="155">
        <v>4.0999999999999996</v>
      </c>
      <c r="I559" s="156"/>
      <c r="L559" s="152"/>
      <c r="M559" s="157"/>
      <c r="T559" s="158"/>
      <c r="AT559" s="153" t="s">
        <v>160</v>
      </c>
      <c r="AU559" s="153" t="s">
        <v>87</v>
      </c>
      <c r="AV559" s="13" t="s">
        <v>87</v>
      </c>
      <c r="AW559" s="13" t="s">
        <v>32</v>
      </c>
      <c r="AX559" s="13" t="s">
        <v>77</v>
      </c>
      <c r="AY559" s="153" t="s">
        <v>150</v>
      </c>
    </row>
    <row r="560" spans="2:65" s="12" customFormat="1">
      <c r="B560" s="145"/>
      <c r="D560" s="146" t="s">
        <v>160</v>
      </c>
      <c r="E560" s="147" t="s">
        <v>1</v>
      </c>
      <c r="F560" s="148" t="s">
        <v>183</v>
      </c>
      <c r="H560" s="147" t="s">
        <v>1</v>
      </c>
      <c r="I560" s="149"/>
      <c r="L560" s="145"/>
      <c r="M560" s="150"/>
      <c r="T560" s="151"/>
      <c r="AT560" s="147" t="s">
        <v>160</v>
      </c>
      <c r="AU560" s="147" t="s">
        <v>87</v>
      </c>
      <c r="AV560" s="12" t="s">
        <v>85</v>
      </c>
      <c r="AW560" s="12" t="s">
        <v>32</v>
      </c>
      <c r="AX560" s="12" t="s">
        <v>77</v>
      </c>
      <c r="AY560" s="147" t="s">
        <v>150</v>
      </c>
    </row>
    <row r="561" spans="2:65" s="13" customFormat="1">
      <c r="B561" s="152"/>
      <c r="D561" s="146" t="s">
        <v>160</v>
      </c>
      <c r="E561" s="153" t="s">
        <v>1</v>
      </c>
      <c r="F561" s="154" t="s">
        <v>650</v>
      </c>
      <c r="H561" s="155">
        <v>1.31</v>
      </c>
      <c r="I561" s="156"/>
      <c r="L561" s="152"/>
      <c r="M561" s="157"/>
      <c r="T561" s="158"/>
      <c r="AT561" s="153" t="s">
        <v>160</v>
      </c>
      <c r="AU561" s="153" t="s">
        <v>87</v>
      </c>
      <c r="AV561" s="13" t="s">
        <v>87</v>
      </c>
      <c r="AW561" s="13" t="s">
        <v>32</v>
      </c>
      <c r="AX561" s="13" t="s">
        <v>77</v>
      </c>
      <c r="AY561" s="153" t="s">
        <v>150</v>
      </c>
    </row>
    <row r="562" spans="2:65" s="12" customFormat="1">
      <c r="B562" s="145"/>
      <c r="D562" s="146" t="s">
        <v>160</v>
      </c>
      <c r="E562" s="147" t="s">
        <v>1</v>
      </c>
      <c r="F562" s="148" t="s">
        <v>256</v>
      </c>
      <c r="H562" s="147" t="s">
        <v>1</v>
      </c>
      <c r="I562" s="149"/>
      <c r="L562" s="145"/>
      <c r="M562" s="150"/>
      <c r="T562" s="151"/>
      <c r="AT562" s="147" t="s">
        <v>160</v>
      </c>
      <c r="AU562" s="147" t="s">
        <v>87</v>
      </c>
      <c r="AV562" s="12" t="s">
        <v>85</v>
      </c>
      <c r="AW562" s="12" t="s">
        <v>32</v>
      </c>
      <c r="AX562" s="12" t="s">
        <v>77</v>
      </c>
      <c r="AY562" s="147" t="s">
        <v>150</v>
      </c>
    </row>
    <row r="563" spans="2:65" s="13" customFormat="1">
      <c r="B563" s="152"/>
      <c r="D563" s="146" t="s">
        <v>160</v>
      </c>
      <c r="E563" s="153" t="s">
        <v>1</v>
      </c>
      <c r="F563" s="154" t="s">
        <v>651</v>
      </c>
      <c r="H563" s="155">
        <v>4.59</v>
      </c>
      <c r="I563" s="156"/>
      <c r="L563" s="152"/>
      <c r="M563" s="157"/>
      <c r="T563" s="158"/>
      <c r="AT563" s="153" t="s">
        <v>160</v>
      </c>
      <c r="AU563" s="153" t="s">
        <v>87</v>
      </c>
      <c r="AV563" s="13" t="s">
        <v>87</v>
      </c>
      <c r="AW563" s="13" t="s">
        <v>32</v>
      </c>
      <c r="AX563" s="13" t="s">
        <v>77</v>
      </c>
      <c r="AY563" s="153" t="s">
        <v>150</v>
      </c>
    </row>
    <row r="564" spans="2:65" s="12" customFormat="1">
      <c r="B564" s="145"/>
      <c r="D564" s="146" t="s">
        <v>160</v>
      </c>
      <c r="E564" s="147" t="s">
        <v>1</v>
      </c>
      <c r="F564" s="148" t="s">
        <v>237</v>
      </c>
      <c r="H564" s="147" t="s">
        <v>1</v>
      </c>
      <c r="I564" s="149"/>
      <c r="L564" s="145"/>
      <c r="M564" s="150"/>
      <c r="T564" s="151"/>
      <c r="AT564" s="147" t="s">
        <v>160</v>
      </c>
      <c r="AU564" s="147" t="s">
        <v>87</v>
      </c>
      <c r="AV564" s="12" t="s">
        <v>85</v>
      </c>
      <c r="AW564" s="12" t="s">
        <v>32</v>
      </c>
      <c r="AX564" s="12" t="s">
        <v>77</v>
      </c>
      <c r="AY564" s="147" t="s">
        <v>150</v>
      </c>
    </row>
    <row r="565" spans="2:65" s="13" customFormat="1">
      <c r="B565" s="152"/>
      <c r="D565" s="146" t="s">
        <v>160</v>
      </c>
      <c r="E565" s="153" t="s">
        <v>1</v>
      </c>
      <c r="F565" s="154" t="s">
        <v>652</v>
      </c>
      <c r="H565" s="155">
        <v>4.05</v>
      </c>
      <c r="I565" s="156"/>
      <c r="L565" s="152"/>
      <c r="M565" s="157"/>
      <c r="T565" s="158"/>
      <c r="AT565" s="153" t="s">
        <v>160</v>
      </c>
      <c r="AU565" s="153" t="s">
        <v>87</v>
      </c>
      <c r="AV565" s="13" t="s">
        <v>87</v>
      </c>
      <c r="AW565" s="13" t="s">
        <v>32</v>
      </c>
      <c r="AX565" s="13" t="s">
        <v>77</v>
      </c>
      <c r="AY565" s="153" t="s">
        <v>150</v>
      </c>
    </row>
    <row r="566" spans="2:65" s="12" customFormat="1">
      <c r="B566" s="145"/>
      <c r="D566" s="146" t="s">
        <v>160</v>
      </c>
      <c r="E566" s="147" t="s">
        <v>1</v>
      </c>
      <c r="F566" s="148" t="s">
        <v>185</v>
      </c>
      <c r="H566" s="147" t="s">
        <v>1</v>
      </c>
      <c r="I566" s="149"/>
      <c r="L566" s="145"/>
      <c r="M566" s="150"/>
      <c r="T566" s="151"/>
      <c r="AT566" s="147" t="s">
        <v>160</v>
      </c>
      <c r="AU566" s="147" t="s">
        <v>87</v>
      </c>
      <c r="AV566" s="12" t="s">
        <v>85</v>
      </c>
      <c r="AW566" s="12" t="s">
        <v>32</v>
      </c>
      <c r="AX566" s="12" t="s">
        <v>77</v>
      </c>
      <c r="AY566" s="147" t="s">
        <v>150</v>
      </c>
    </row>
    <row r="567" spans="2:65" s="13" customFormat="1">
      <c r="B567" s="152"/>
      <c r="D567" s="146" t="s">
        <v>160</v>
      </c>
      <c r="E567" s="153" t="s">
        <v>1</v>
      </c>
      <c r="F567" s="154" t="s">
        <v>653</v>
      </c>
      <c r="H567" s="155">
        <v>5.04</v>
      </c>
      <c r="I567" s="156"/>
      <c r="L567" s="152"/>
      <c r="M567" s="157"/>
      <c r="T567" s="158"/>
      <c r="AT567" s="153" t="s">
        <v>160</v>
      </c>
      <c r="AU567" s="153" t="s">
        <v>87</v>
      </c>
      <c r="AV567" s="13" t="s">
        <v>87</v>
      </c>
      <c r="AW567" s="13" t="s">
        <v>32</v>
      </c>
      <c r="AX567" s="13" t="s">
        <v>77</v>
      </c>
      <c r="AY567" s="153" t="s">
        <v>150</v>
      </c>
    </row>
    <row r="568" spans="2:65" s="14" customFormat="1">
      <c r="B568" s="159"/>
      <c r="D568" s="146" t="s">
        <v>160</v>
      </c>
      <c r="E568" s="160" t="s">
        <v>1</v>
      </c>
      <c r="F568" s="161" t="s">
        <v>187</v>
      </c>
      <c r="H568" s="162">
        <v>19.09</v>
      </c>
      <c r="I568" s="163"/>
      <c r="L568" s="159"/>
      <c r="M568" s="164"/>
      <c r="T568" s="165"/>
      <c r="AT568" s="160" t="s">
        <v>160</v>
      </c>
      <c r="AU568" s="160" t="s">
        <v>87</v>
      </c>
      <c r="AV568" s="14" t="s">
        <v>158</v>
      </c>
      <c r="AW568" s="14" t="s">
        <v>32</v>
      </c>
      <c r="AX568" s="14" t="s">
        <v>85</v>
      </c>
      <c r="AY568" s="160" t="s">
        <v>150</v>
      </c>
    </row>
    <row r="569" spans="2:65" s="1" customFormat="1" ht="24.2" customHeight="1">
      <c r="B569" s="32"/>
      <c r="C569" s="132" t="s">
        <v>654</v>
      </c>
      <c r="D569" s="132" t="s">
        <v>153</v>
      </c>
      <c r="E569" s="133" t="s">
        <v>655</v>
      </c>
      <c r="F569" s="134" t="s">
        <v>656</v>
      </c>
      <c r="G569" s="135" t="s">
        <v>156</v>
      </c>
      <c r="H569" s="136">
        <v>18.443000000000001</v>
      </c>
      <c r="I569" s="137"/>
      <c r="J569" s="138">
        <f>ROUND(I569*H569,2)</f>
        <v>0</v>
      </c>
      <c r="K569" s="134" t="s">
        <v>157</v>
      </c>
      <c r="L569" s="32"/>
      <c r="M569" s="139" t="s">
        <v>1</v>
      </c>
      <c r="N569" s="140" t="s">
        <v>42</v>
      </c>
      <c r="P569" s="141">
        <f>O569*H569</f>
        <v>0</v>
      </c>
      <c r="Q569" s="141">
        <v>2.9999999999999997E-4</v>
      </c>
      <c r="R569" s="141">
        <f>Q569*H569</f>
        <v>5.5329000000000003E-3</v>
      </c>
      <c r="S569" s="141">
        <v>0</v>
      </c>
      <c r="T569" s="142">
        <f>S569*H569</f>
        <v>0</v>
      </c>
      <c r="AR569" s="143" t="s">
        <v>270</v>
      </c>
      <c r="AT569" s="143" t="s">
        <v>153</v>
      </c>
      <c r="AU569" s="143" t="s">
        <v>87</v>
      </c>
      <c r="AY569" s="17" t="s">
        <v>150</v>
      </c>
      <c r="BE569" s="144">
        <f>IF(N569="základní",J569,0)</f>
        <v>0</v>
      </c>
      <c r="BF569" s="144">
        <f>IF(N569="snížená",J569,0)</f>
        <v>0</v>
      </c>
      <c r="BG569" s="144">
        <f>IF(N569="zákl. přenesená",J569,0)</f>
        <v>0</v>
      </c>
      <c r="BH569" s="144">
        <f>IF(N569="sníž. přenesená",J569,0)</f>
        <v>0</v>
      </c>
      <c r="BI569" s="144">
        <f>IF(N569="nulová",J569,0)</f>
        <v>0</v>
      </c>
      <c r="BJ569" s="17" t="s">
        <v>85</v>
      </c>
      <c r="BK569" s="144">
        <f>ROUND(I569*H569,2)</f>
        <v>0</v>
      </c>
      <c r="BL569" s="17" t="s">
        <v>270</v>
      </c>
      <c r="BM569" s="143" t="s">
        <v>657</v>
      </c>
    </row>
    <row r="570" spans="2:65" s="12" customFormat="1">
      <c r="B570" s="145"/>
      <c r="D570" s="146" t="s">
        <v>160</v>
      </c>
      <c r="E570" s="147" t="s">
        <v>1</v>
      </c>
      <c r="F570" s="148" t="s">
        <v>658</v>
      </c>
      <c r="H570" s="147" t="s">
        <v>1</v>
      </c>
      <c r="I570" s="149"/>
      <c r="L570" s="145"/>
      <c r="M570" s="150"/>
      <c r="T570" s="151"/>
      <c r="AT570" s="147" t="s">
        <v>160</v>
      </c>
      <c r="AU570" s="147" t="s">
        <v>87</v>
      </c>
      <c r="AV570" s="12" t="s">
        <v>85</v>
      </c>
      <c r="AW570" s="12" t="s">
        <v>32</v>
      </c>
      <c r="AX570" s="12" t="s">
        <v>77</v>
      </c>
      <c r="AY570" s="147" t="s">
        <v>150</v>
      </c>
    </row>
    <row r="571" spans="2:65" s="12" customFormat="1">
      <c r="B571" s="145"/>
      <c r="D571" s="146" t="s">
        <v>160</v>
      </c>
      <c r="E571" s="147" t="s">
        <v>1</v>
      </c>
      <c r="F571" s="148" t="s">
        <v>181</v>
      </c>
      <c r="H571" s="147" t="s">
        <v>1</v>
      </c>
      <c r="I571" s="149"/>
      <c r="L571" s="145"/>
      <c r="M571" s="150"/>
      <c r="T571" s="151"/>
      <c r="AT571" s="147" t="s">
        <v>160</v>
      </c>
      <c r="AU571" s="147" t="s">
        <v>87</v>
      </c>
      <c r="AV571" s="12" t="s">
        <v>85</v>
      </c>
      <c r="AW571" s="12" t="s">
        <v>32</v>
      </c>
      <c r="AX571" s="12" t="s">
        <v>77</v>
      </c>
      <c r="AY571" s="147" t="s">
        <v>150</v>
      </c>
    </row>
    <row r="572" spans="2:65" s="13" customFormat="1">
      <c r="B572" s="152"/>
      <c r="D572" s="146" t="s">
        <v>160</v>
      </c>
      <c r="E572" s="153" t="s">
        <v>1</v>
      </c>
      <c r="F572" s="154" t="s">
        <v>659</v>
      </c>
      <c r="H572" s="155">
        <v>3.762</v>
      </c>
      <c r="I572" s="156"/>
      <c r="L572" s="152"/>
      <c r="M572" s="157"/>
      <c r="T572" s="158"/>
      <c r="AT572" s="153" t="s">
        <v>160</v>
      </c>
      <c r="AU572" s="153" t="s">
        <v>87</v>
      </c>
      <c r="AV572" s="13" t="s">
        <v>87</v>
      </c>
      <c r="AW572" s="13" t="s">
        <v>32</v>
      </c>
      <c r="AX572" s="13" t="s">
        <v>77</v>
      </c>
      <c r="AY572" s="153" t="s">
        <v>150</v>
      </c>
    </row>
    <row r="573" spans="2:65" s="12" customFormat="1">
      <c r="B573" s="145"/>
      <c r="D573" s="146" t="s">
        <v>160</v>
      </c>
      <c r="E573" s="147" t="s">
        <v>1</v>
      </c>
      <c r="F573" s="148" t="s">
        <v>237</v>
      </c>
      <c r="H573" s="147" t="s">
        <v>1</v>
      </c>
      <c r="I573" s="149"/>
      <c r="L573" s="145"/>
      <c r="M573" s="150"/>
      <c r="T573" s="151"/>
      <c r="AT573" s="147" t="s">
        <v>160</v>
      </c>
      <c r="AU573" s="147" t="s">
        <v>87</v>
      </c>
      <c r="AV573" s="12" t="s">
        <v>85</v>
      </c>
      <c r="AW573" s="12" t="s">
        <v>32</v>
      </c>
      <c r="AX573" s="12" t="s">
        <v>77</v>
      </c>
      <c r="AY573" s="147" t="s">
        <v>150</v>
      </c>
    </row>
    <row r="574" spans="2:65" s="13" customFormat="1">
      <c r="B574" s="152"/>
      <c r="D574" s="146" t="s">
        <v>160</v>
      </c>
      <c r="E574" s="153" t="s">
        <v>1</v>
      </c>
      <c r="F574" s="154" t="s">
        <v>660</v>
      </c>
      <c r="H574" s="155">
        <v>4.5110000000000001</v>
      </c>
      <c r="I574" s="156"/>
      <c r="L574" s="152"/>
      <c r="M574" s="157"/>
      <c r="T574" s="158"/>
      <c r="AT574" s="153" t="s">
        <v>160</v>
      </c>
      <c r="AU574" s="153" t="s">
        <v>87</v>
      </c>
      <c r="AV574" s="13" t="s">
        <v>87</v>
      </c>
      <c r="AW574" s="13" t="s">
        <v>32</v>
      </c>
      <c r="AX574" s="13" t="s">
        <v>77</v>
      </c>
      <c r="AY574" s="153" t="s">
        <v>150</v>
      </c>
    </row>
    <row r="575" spans="2:65" s="12" customFormat="1">
      <c r="B575" s="145"/>
      <c r="D575" s="146" t="s">
        <v>160</v>
      </c>
      <c r="E575" s="147" t="s">
        <v>1</v>
      </c>
      <c r="F575" s="148" t="s">
        <v>183</v>
      </c>
      <c r="H575" s="147" t="s">
        <v>1</v>
      </c>
      <c r="I575" s="149"/>
      <c r="L575" s="145"/>
      <c r="M575" s="150"/>
      <c r="T575" s="151"/>
      <c r="AT575" s="147" t="s">
        <v>160</v>
      </c>
      <c r="AU575" s="147" t="s">
        <v>87</v>
      </c>
      <c r="AV575" s="12" t="s">
        <v>85</v>
      </c>
      <c r="AW575" s="12" t="s">
        <v>32</v>
      </c>
      <c r="AX575" s="12" t="s">
        <v>77</v>
      </c>
      <c r="AY575" s="147" t="s">
        <v>150</v>
      </c>
    </row>
    <row r="576" spans="2:65" s="13" customFormat="1">
      <c r="B576" s="152"/>
      <c r="D576" s="146" t="s">
        <v>160</v>
      </c>
      <c r="E576" s="153" t="s">
        <v>1</v>
      </c>
      <c r="F576" s="154" t="s">
        <v>661</v>
      </c>
      <c r="H576" s="155">
        <v>4.2699999999999996</v>
      </c>
      <c r="I576" s="156"/>
      <c r="L576" s="152"/>
      <c r="M576" s="157"/>
      <c r="T576" s="158"/>
      <c r="AT576" s="153" t="s">
        <v>160</v>
      </c>
      <c r="AU576" s="153" t="s">
        <v>87</v>
      </c>
      <c r="AV576" s="13" t="s">
        <v>87</v>
      </c>
      <c r="AW576" s="13" t="s">
        <v>32</v>
      </c>
      <c r="AX576" s="13" t="s">
        <v>77</v>
      </c>
      <c r="AY576" s="153" t="s">
        <v>150</v>
      </c>
    </row>
    <row r="577" spans="2:65" s="12" customFormat="1">
      <c r="B577" s="145"/>
      <c r="D577" s="146" t="s">
        <v>160</v>
      </c>
      <c r="E577" s="147" t="s">
        <v>1</v>
      </c>
      <c r="F577" s="148" t="s">
        <v>256</v>
      </c>
      <c r="H577" s="147" t="s">
        <v>1</v>
      </c>
      <c r="I577" s="149"/>
      <c r="L577" s="145"/>
      <c r="M577" s="150"/>
      <c r="T577" s="151"/>
      <c r="AT577" s="147" t="s">
        <v>160</v>
      </c>
      <c r="AU577" s="147" t="s">
        <v>87</v>
      </c>
      <c r="AV577" s="12" t="s">
        <v>85</v>
      </c>
      <c r="AW577" s="12" t="s">
        <v>32</v>
      </c>
      <c r="AX577" s="12" t="s">
        <v>77</v>
      </c>
      <c r="AY577" s="147" t="s">
        <v>150</v>
      </c>
    </row>
    <row r="578" spans="2:65" s="13" customFormat="1">
      <c r="B578" s="152"/>
      <c r="D578" s="146" t="s">
        <v>160</v>
      </c>
      <c r="E578" s="153" t="s">
        <v>1</v>
      </c>
      <c r="F578" s="154" t="s">
        <v>625</v>
      </c>
      <c r="H578" s="155">
        <v>1.65</v>
      </c>
      <c r="I578" s="156"/>
      <c r="L578" s="152"/>
      <c r="M578" s="157"/>
      <c r="T578" s="158"/>
      <c r="AT578" s="153" t="s">
        <v>160</v>
      </c>
      <c r="AU578" s="153" t="s">
        <v>87</v>
      </c>
      <c r="AV578" s="13" t="s">
        <v>87</v>
      </c>
      <c r="AW578" s="13" t="s">
        <v>32</v>
      </c>
      <c r="AX578" s="13" t="s">
        <v>77</v>
      </c>
      <c r="AY578" s="153" t="s">
        <v>150</v>
      </c>
    </row>
    <row r="579" spans="2:65" s="12" customFormat="1">
      <c r="B579" s="145"/>
      <c r="D579" s="146" t="s">
        <v>160</v>
      </c>
      <c r="E579" s="147" t="s">
        <v>1</v>
      </c>
      <c r="F579" s="148" t="s">
        <v>248</v>
      </c>
      <c r="H579" s="147" t="s">
        <v>1</v>
      </c>
      <c r="I579" s="149"/>
      <c r="L579" s="145"/>
      <c r="M579" s="150"/>
      <c r="T579" s="151"/>
      <c r="AT579" s="147" t="s">
        <v>160</v>
      </c>
      <c r="AU579" s="147" t="s">
        <v>87</v>
      </c>
      <c r="AV579" s="12" t="s">
        <v>85</v>
      </c>
      <c r="AW579" s="12" t="s">
        <v>32</v>
      </c>
      <c r="AX579" s="12" t="s">
        <v>77</v>
      </c>
      <c r="AY579" s="147" t="s">
        <v>150</v>
      </c>
    </row>
    <row r="580" spans="2:65" s="13" customFormat="1">
      <c r="B580" s="152"/>
      <c r="D580" s="146" t="s">
        <v>160</v>
      </c>
      <c r="E580" s="153" t="s">
        <v>1</v>
      </c>
      <c r="F580" s="154" t="s">
        <v>623</v>
      </c>
      <c r="H580" s="155">
        <v>1.29</v>
      </c>
      <c r="I580" s="156"/>
      <c r="L580" s="152"/>
      <c r="M580" s="157"/>
      <c r="T580" s="158"/>
      <c r="AT580" s="153" t="s">
        <v>160</v>
      </c>
      <c r="AU580" s="153" t="s">
        <v>87</v>
      </c>
      <c r="AV580" s="13" t="s">
        <v>87</v>
      </c>
      <c r="AW580" s="13" t="s">
        <v>32</v>
      </c>
      <c r="AX580" s="13" t="s">
        <v>77</v>
      </c>
      <c r="AY580" s="153" t="s">
        <v>150</v>
      </c>
    </row>
    <row r="581" spans="2:65" s="12" customFormat="1">
      <c r="B581" s="145"/>
      <c r="D581" s="146" t="s">
        <v>160</v>
      </c>
      <c r="E581" s="147" t="s">
        <v>1</v>
      </c>
      <c r="F581" s="148" t="s">
        <v>250</v>
      </c>
      <c r="H581" s="147" t="s">
        <v>1</v>
      </c>
      <c r="I581" s="149"/>
      <c r="L581" s="145"/>
      <c r="M581" s="150"/>
      <c r="T581" s="151"/>
      <c r="AT581" s="147" t="s">
        <v>160</v>
      </c>
      <c r="AU581" s="147" t="s">
        <v>87</v>
      </c>
      <c r="AV581" s="12" t="s">
        <v>85</v>
      </c>
      <c r="AW581" s="12" t="s">
        <v>32</v>
      </c>
      <c r="AX581" s="12" t="s">
        <v>77</v>
      </c>
      <c r="AY581" s="147" t="s">
        <v>150</v>
      </c>
    </row>
    <row r="582" spans="2:65" s="13" customFormat="1">
      <c r="B582" s="152"/>
      <c r="D582" s="146" t="s">
        <v>160</v>
      </c>
      <c r="E582" s="153" t="s">
        <v>1</v>
      </c>
      <c r="F582" s="154" t="s">
        <v>624</v>
      </c>
      <c r="H582" s="155">
        <v>2.96</v>
      </c>
      <c r="I582" s="156"/>
      <c r="L582" s="152"/>
      <c r="M582" s="157"/>
      <c r="T582" s="158"/>
      <c r="AT582" s="153" t="s">
        <v>160</v>
      </c>
      <c r="AU582" s="153" t="s">
        <v>87</v>
      </c>
      <c r="AV582" s="13" t="s">
        <v>87</v>
      </c>
      <c r="AW582" s="13" t="s">
        <v>32</v>
      </c>
      <c r="AX582" s="13" t="s">
        <v>77</v>
      </c>
      <c r="AY582" s="153" t="s">
        <v>150</v>
      </c>
    </row>
    <row r="583" spans="2:65" s="14" customFormat="1">
      <c r="B583" s="159"/>
      <c r="D583" s="146" t="s">
        <v>160</v>
      </c>
      <c r="E583" s="160" t="s">
        <v>1</v>
      </c>
      <c r="F583" s="161" t="s">
        <v>187</v>
      </c>
      <c r="H583" s="162">
        <v>18.443000000000001</v>
      </c>
      <c r="I583" s="163"/>
      <c r="L583" s="159"/>
      <c r="M583" s="164"/>
      <c r="T583" s="165"/>
      <c r="AT583" s="160" t="s">
        <v>160</v>
      </c>
      <c r="AU583" s="160" t="s">
        <v>87</v>
      </c>
      <c r="AV583" s="14" t="s">
        <v>158</v>
      </c>
      <c r="AW583" s="14" t="s">
        <v>32</v>
      </c>
      <c r="AX583" s="14" t="s">
        <v>85</v>
      </c>
      <c r="AY583" s="160" t="s">
        <v>150</v>
      </c>
    </row>
    <row r="584" spans="2:65" s="1" customFormat="1" ht="24.2" customHeight="1">
      <c r="B584" s="32"/>
      <c r="C584" s="166" t="s">
        <v>662</v>
      </c>
      <c r="D584" s="166" t="s">
        <v>210</v>
      </c>
      <c r="E584" s="167" t="s">
        <v>663</v>
      </c>
      <c r="F584" s="168" t="s">
        <v>664</v>
      </c>
      <c r="G584" s="169" t="s">
        <v>156</v>
      </c>
      <c r="H584" s="170">
        <v>19.088999999999999</v>
      </c>
      <c r="I584" s="171"/>
      <c r="J584" s="172">
        <f>ROUND(I584*H584,2)</f>
        <v>0</v>
      </c>
      <c r="K584" s="168" t="s">
        <v>1</v>
      </c>
      <c r="L584" s="173"/>
      <c r="M584" s="174" t="s">
        <v>1</v>
      </c>
      <c r="N584" s="175" t="s">
        <v>42</v>
      </c>
      <c r="P584" s="141">
        <f>O584*H584</f>
        <v>0</v>
      </c>
      <c r="Q584" s="141">
        <v>1.4E-3</v>
      </c>
      <c r="R584" s="141">
        <f>Q584*H584</f>
        <v>2.6724599999999998E-2</v>
      </c>
      <c r="S584" s="141">
        <v>0</v>
      </c>
      <c r="T584" s="142">
        <f>S584*H584</f>
        <v>0</v>
      </c>
      <c r="AR584" s="143" t="s">
        <v>381</v>
      </c>
      <c r="AT584" s="143" t="s">
        <v>210</v>
      </c>
      <c r="AU584" s="143" t="s">
        <v>87</v>
      </c>
      <c r="AY584" s="17" t="s">
        <v>150</v>
      </c>
      <c r="BE584" s="144">
        <f>IF(N584="základní",J584,0)</f>
        <v>0</v>
      </c>
      <c r="BF584" s="144">
        <f>IF(N584="snížená",J584,0)</f>
        <v>0</v>
      </c>
      <c r="BG584" s="144">
        <f>IF(N584="zákl. přenesená",J584,0)</f>
        <v>0</v>
      </c>
      <c r="BH584" s="144">
        <f>IF(N584="sníž. přenesená",J584,0)</f>
        <v>0</v>
      </c>
      <c r="BI584" s="144">
        <f>IF(N584="nulová",J584,0)</f>
        <v>0</v>
      </c>
      <c r="BJ584" s="17" t="s">
        <v>85</v>
      </c>
      <c r="BK584" s="144">
        <f>ROUND(I584*H584,2)</f>
        <v>0</v>
      </c>
      <c r="BL584" s="17" t="s">
        <v>270</v>
      </c>
      <c r="BM584" s="143" t="s">
        <v>665</v>
      </c>
    </row>
    <row r="585" spans="2:65" s="13" customFormat="1">
      <c r="B585" s="152"/>
      <c r="D585" s="146" t="s">
        <v>160</v>
      </c>
      <c r="E585" s="153" t="s">
        <v>1</v>
      </c>
      <c r="F585" s="154" t="s">
        <v>666</v>
      </c>
      <c r="H585" s="155">
        <v>19.088999999999999</v>
      </c>
      <c r="I585" s="156"/>
      <c r="L585" s="152"/>
      <c r="M585" s="157"/>
      <c r="T585" s="158"/>
      <c r="AT585" s="153" t="s">
        <v>160</v>
      </c>
      <c r="AU585" s="153" t="s">
        <v>87</v>
      </c>
      <c r="AV585" s="13" t="s">
        <v>87</v>
      </c>
      <c r="AW585" s="13" t="s">
        <v>32</v>
      </c>
      <c r="AX585" s="13" t="s">
        <v>85</v>
      </c>
      <c r="AY585" s="153" t="s">
        <v>150</v>
      </c>
    </row>
    <row r="586" spans="2:65" s="1" customFormat="1" ht="24.2" customHeight="1">
      <c r="B586" s="32"/>
      <c r="C586" s="132" t="s">
        <v>667</v>
      </c>
      <c r="D586" s="132" t="s">
        <v>153</v>
      </c>
      <c r="E586" s="133" t="s">
        <v>668</v>
      </c>
      <c r="F586" s="134" t="s">
        <v>669</v>
      </c>
      <c r="G586" s="135" t="s">
        <v>204</v>
      </c>
      <c r="H586" s="136">
        <v>3.2000000000000001E-2</v>
      </c>
      <c r="I586" s="137"/>
      <c r="J586" s="138">
        <f>ROUND(I586*H586,2)</f>
        <v>0</v>
      </c>
      <c r="K586" s="134" t="s">
        <v>157</v>
      </c>
      <c r="L586" s="32"/>
      <c r="M586" s="139" t="s">
        <v>1</v>
      </c>
      <c r="N586" s="140" t="s">
        <v>42</v>
      </c>
      <c r="P586" s="141">
        <f>O586*H586</f>
        <v>0</v>
      </c>
      <c r="Q586" s="141">
        <v>0</v>
      </c>
      <c r="R586" s="141">
        <f>Q586*H586</f>
        <v>0</v>
      </c>
      <c r="S586" s="141">
        <v>0</v>
      </c>
      <c r="T586" s="142">
        <f>S586*H586</f>
        <v>0</v>
      </c>
      <c r="AR586" s="143" t="s">
        <v>270</v>
      </c>
      <c r="AT586" s="143" t="s">
        <v>153</v>
      </c>
      <c r="AU586" s="143" t="s">
        <v>87</v>
      </c>
      <c r="AY586" s="17" t="s">
        <v>150</v>
      </c>
      <c r="BE586" s="144">
        <f>IF(N586="základní",J586,0)</f>
        <v>0</v>
      </c>
      <c r="BF586" s="144">
        <f>IF(N586="snížená",J586,0)</f>
        <v>0</v>
      </c>
      <c r="BG586" s="144">
        <f>IF(N586="zákl. přenesená",J586,0)</f>
        <v>0</v>
      </c>
      <c r="BH586" s="144">
        <f>IF(N586="sníž. přenesená",J586,0)</f>
        <v>0</v>
      </c>
      <c r="BI586" s="144">
        <f>IF(N586="nulová",J586,0)</f>
        <v>0</v>
      </c>
      <c r="BJ586" s="17" t="s">
        <v>85</v>
      </c>
      <c r="BK586" s="144">
        <f>ROUND(I586*H586,2)</f>
        <v>0</v>
      </c>
      <c r="BL586" s="17" t="s">
        <v>270</v>
      </c>
      <c r="BM586" s="143" t="s">
        <v>670</v>
      </c>
    </row>
    <row r="587" spans="2:65" s="11" customFormat="1" ht="22.9" customHeight="1">
      <c r="B587" s="120"/>
      <c r="D587" s="121" t="s">
        <v>76</v>
      </c>
      <c r="E587" s="130" t="s">
        <v>671</v>
      </c>
      <c r="F587" s="130" t="s">
        <v>672</v>
      </c>
      <c r="I587" s="123"/>
      <c r="J587" s="131">
        <f>BK587</f>
        <v>0</v>
      </c>
      <c r="L587" s="120"/>
      <c r="M587" s="125"/>
      <c r="P587" s="126">
        <f>SUM(P588:P595)</f>
        <v>0</v>
      </c>
      <c r="R587" s="126">
        <f>SUM(R588:R595)</f>
        <v>0</v>
      </c>
      <c r="T587" s="127">
        <f>SUM(T588:T595)</f>
        <v>0.18169000000000002</v>
      </c>
      <c r="AR587" s="121" t="s">
        <v>87</v>
      </c>
      <c r="AT587" s="128" t="s">
        <v>76</v>
      </c>
      <c r="AU587" s="128" t="s">
        <v>85</v>
      </c>
      <c r="AY587" s="121" t="s">
        <v>150</v>
      </c>
      <c r="BK587" s="129">
        <f>SUM(BK588:BK595)</f>
        <v>0</v>
      </c>
    </row>
    <row r="588" spans="2:65" s="1" customFormat="1" ht="16.5" customHeight="1">
      <c r="B588" s="32"/>
      <c r="C588" s="132" t="s">
        <v>673</v>
      </c>
      <c r="D588" s="132" t="s">
        <v>153</v>
      </c>
      <c r="E588" s="133" t="s">
        <v>674</v>
      </c>
      <c r="F588" s="134" t="s">
        <v>675</v>
      </c>
      <c r="G588" s="135" t="s">
        <v>676</v>
      </c>
      <c r="H588" s="136">
        <v>1</v>
      </c>
      <c r="I588" s="137"/>
      <c r="J588" s="138">
        <f>ROUND(I588*H588,2)</f>
        <v>0</v>
      </c>
      <c r="K588" s="134" t="s">
        <v>157</v>
      </c>
      <c r="L588" s="32"/>
      <c r="M588" s="139" t="s">
        <v>1</v>
      </c>
      <c r="N588" s="140" t="s">
        <v>42</v>
      </c>
      <c r="P588" s="141">
        <f>O588*H588</f>
        <v>0</v>
      </c>
      <c r="Q588" s="141">
        <v>0</v>
      </c>
      <c r="R588" s="141">
        <f>Q588*H588</f>
        <v>0</v>
      </c>
      <c r="S588" s="141">
        <v>1.933E-2</v>
      </c>
      <c r="T588" s="142">
        <f>S588*H588</f>
        <v>1.933E-2</v>
      </c>
      <c r="AR588" s="143" t="s">
        <v>270</v>
      </c>
      <c r="AT588" s="143" t="s">
        <v>153</v>
      </c>
      <c r="AU588" s="143" t="s">
        <v>87</v>
      </c>
      <c r="AY588" s="17" t="s">
        <v>150</v>
      </c>
      <c r="BE588" s="144">
        <f>IF(N588="základní",J588,0)</f>
        <v>0</v>
      </c>
      <c r="BF588" s="144">
        <f>IF(N588="snížená",J588,0)</f>
        <v>0</v>
      </c>
      <c r="BG588" s="144">
        <f>IF(N588="zákl. přenesená",J588,0)</f>
        <v>0</v>
      </c>
      <c r="BH588" s="144">
        <f>IF(N588="sníž. přenesená",J588,0)</f>
        <v>0</v>
      </c>
      <c r="BI588" s="144">
        <f>IF(N588="nulová",J588,0)</f>
        <v>0</v>
      </c>
      <c r="BJ588" s="17" t="s">
        <v>85</v>
      </c>
      <c r="BK588" s="144">
        <f>ROUND(I588*H588,2)</f>
        <v>0</v>
      </c>
      <c r="BL588" s="17" t="s">
        <v>270</v>
      </c>
      <c r="BM588" s="143" t="s">
        <v>677</v>
      </c>
    </row>
    <row r="589" spans="2:65" s="1" customFormat="1" ht="16.5" customHeight="1">
      <c r="B589" s="32"/>
      <c r="C589" s="132" t="s">
        <v>678</v>
      </c>
      <c r="D589" s="132" t="s">
        <v>153</v>
      </c>
      <c r="E589" s="133" t="s">
        <v>679</v>
      </c>
      <c r="F589" s="134" t="s">
        <v>680</v>
      </c>
      <c r="G589" s="135" t="s">
        <v>676</v>
      </c>
      <c r="H589" s="136">
        <v>5</v>
      </c>
      <c r="I589" s="137"/>
      <c r="J589" s="138">
        <f>ROUND(I589*H589,2)</f>
        <v>0</v>
      </c>
      <c r="K589" s="134" t="s">
        <v>157</v>
      </c>
      <c r="L589" s="32"/>
      <c r="M589" s="139" t="s">
        <v>1</v>
      </c>
      <c r="N589" s="140" t="s">
        <v>42</v>
      </c>
      <c r="P589" s="141">
        <f>O589*H589</f>
        <v>0</v>
      </c>
      <c r="Q589" s="141">
        <v>0</v>
      </c>
      <c r="R589" s="141">
        <f>Q589*H589</f>
        <v>0</v>
      </c>
      <c r="S589" s="141">
        <v>1.9460000000000002E-2</v>
      </c>
      <c r="T589" s="142">
        <f>S589*H589</f>
        <v>9.7300000000000011E-2</v>
      </c>
      <c r="AR589" s="143" t="s">
        <v>270</v>
      </c>
      <c r="AT589" s="143" t="s">
        <v>153</v>
      </c>
      <c r="AU589" s="143" t="s">
        <v>87</v>
      </c>
      <c r="AY589" s="17" t="s">
        <v>150</v>
      </c>
      <c r="BE589" s="144">
        <f>IF(N589="základní",J589,0)</f>
        <v>0</v>
      </c>
      <c r="BF589" s="144">
        <f>IF(N589="snížená",J589,0)</f>
        <v>0</v>
      </c>
      <c r="BG589" s="144">
        <f>IF(N589="zákl. přenesená",J589,0)</f>
        <v>0</v>
      </c>
      <c r="BH589" s="144">
        <f>IF(N589="sníž. přenesená",J589,0)</f>
        <v>0</v>
      </c>
      <c r="BI589" s="144">
        <f>IF(N589="nulová",J589,0)</f>
        <v>0</v>
      </c>
      <c r="BJ589" s="17" t="s">
        <v>85</v>
      </c>
      <c r="BK589" s="144">
        <f>ROUND(I589*H589,2)</f>
        <v>0</v>
      </c>
      <c r="BL589" s="17" t="s">
        <v>270</v>
      </c>
      <c r="BM589" s="143" t="s">
        <v>681</v>
      </c>
    </row>
    <row r="590" spans="2:65" s="1" customFormat="1" ht="21.75" customHeight="1">
      <c r="B590" s="32"/>
      <c r="C590" s="132" t="s">
        <v>682</v>
      </c>
      <c r="D590" s="132" t="s">
        <v>153</v>
      </c>
      <c r="E590" s="133" t="s">
        <v>683</v>
      </c>
      <c r="F590" s="134" t="s">
        <v>684</v>
      </c>
      <c r="G590" s="135" t="s">
        <v>676</v>
      </c>
      <c r="H590" s="136">
        <v>1</v>
      </c>
      <c r="I590" s="137"/>
      <c r="J590" s="138">
        <f>ROUND(I590*H590,2)</f>
        <v>0</v>
      </c>
      <c r="K590" s="134" t="s">
        <v>157</v>
      </c>
      <c r="L590" s="32"/>
      <c r="M590" s="139" t="s">
        <v>1</v>
      </c>
      <c r="N590" s="140" t="s">
        <v>42</v>
      </c>
      <c r="P590" s="141">
        <f>O590*H590</f>
        <v>0</v>
      </c>
      <c r="Q590" s="141">
        <v>0</v>
      </c>
      <c r="R590" s="141">
        <f>Q590*H590</f>
        <v>0</v>
      </c>
      <c r="S590" s="141">
        <v>2.4500000000000001E-2</v>
      </c>
      <c r="T590" s="142">
        <f>S590*H590</f>
        <v>2.4500000000000001E-2</v>
      </c>
      <c r="AR590" s="143" t="s">
        <v>270</v>
      </c>
      <c r="AT590" s="143" t="s">
        <v>153</v>
      </c>
      <c r="AU590" s="143" t="s">
        <v>87</v>
      </c>
      <c r="AY590" s="17" t="s">
        <v>150</v>
      </c>
      <c r="BE590" s="144">
        <f>IF(N590="základní",J590,0)</f>
        <v>0</v>
      </c>
      <c r="BF590" s="144">
        <f>IF(N590="snížená",J590,0)</f>
        <v>0</v>
      </c>
      <c r="BG590" s="144">
        <f>IF(N590="zákl. přenesená",J590,0)</f>
        <v>0</v>
      </c>
      <c r="BH590" s="144">
        <f>IF(N590="sníž. přenesená",J590,0)</f>
        <v>0</v>
      </c>
      <c r="BI590" s="144">
        <f>IF(N590="nulová",J590,0)</f>
        <v>0</v>
      </c>
      <c r="BJ590" s="17" t="s">
        <v>85</v>
      </c>
      <c r="BK590" s="144">
        <f>ROUND(I590*H590,2)</f>
        <v>0</v>
      </c>
      <c r="BL590" s="17" t="s">
        <v>270</v>
      </c>
      <c r="BM590" s="143" t="s">
        <v>685</v>
      </c>
    </row>
    <row r="591" spans="2:65" s="1" customFormat="1" ht="16.5" customHeight="1">
      <c r="B591" s="32"/>
      <c r="C591" s="132" t="s">
        <v>686</v>
      </c>
      <c r="D591" s="132" t="s">
        <v>153</v>
      </c>
      <c r="E591" s="133" t="s">
        <v>687</v>
      </c>
      <c r="F591" s="134" t="s">
        <v>688</v>
      </c>
      <c r="G591" s="135" t="s">
        <v>676</v>
      </c>
      <c r="H591" s="136">
        <v>1</v>
      </c>
      <c r="I591" s="137"/>
      <c r="J591" s="138">
        <f>ROUND(I591*H591,2)</f>
        <v>0</v>
      </c>
      <c r="K591" s="134" t="s">
        <v>157</v>
      </c>
      <c r="L591" s="32"/>
      <c r="M591" s="139" t="s">
        <v>1</v>
      </c>
      <c r="N591" s="140" t="s">
        <v>42</v>
      </c>
      <c r="P591" s="141">
        <f>O591*H591</f>
        <v>0</v>
      </c>
      <c r="Q591" s="141">
        <v>0</v>
      </c>
      <c r="R591" s="141">
        <f>Q591*H591</f>
        <v>0</v>
      </c>
      <c r="S591" s="141">
        <v>3.4700000000000002E-2</v>
      </c>
      <c r="T591" s="142">
        <f>S591*H591</f>
        <v>3.4700000000000002E-2</v>
      </c>
      <c r="AR591" s="143" t="s">
        <v>270</v>
      </c>
      <c r="AT591" s="143" t="s">
        <v>153</v>
      </c>
      <c r="AU591" s="143" t="s">
        <v>87</v>
      </c>
      <c r="AY591" s="17" t="s">
        <v>150</v>
      </c>
      <c r="BE591" s="144">
        <f>IF(N591="základní",J591,0)</f>
        <v>0</v>
      </c>
      <c r="BF591" s="144">
        <f>IF(N591="snížená",J591,0)</f>
        <v>0</v>
      </c>
      <c r="BG591" s="144">
        <f>IF(N591="zákl. přenesená",J591,0)</f>
        <v>0</v>
      </c>
      <c r="BH591" s="144">
        <f>IF(N591="sníž. přenesená",J591,0)</f>
        <v>0</v>
      </c>
      <c r="BI591" s="144">
        <f>IF(N591="nulová",J591,0)</f>
        <v>0</v>
      </c>
      <c r="BJ591" s="17" t="s">
        <v>85</v>
      </c>
      <c r="BK591" s="144">
        <f>ROUND(I591*H591,2)</f>
        <v>0</v>
      </c>
      <c r="BL591" s="17" t="s">
        <v>270</v>
      </c>
      <c r="BM591" s="143" t="s">
        <v>689</v>
      </c>
    </row>
    <row r="592" spans="2:65" s="1" customFormat="1" ht="16.5" customHeight="1">
      <c r="B592" s="32"/>
      <c r="C592" s="132" t="s">
        <v>690</v>
      </c>
      <c r="D592" s="132" t="s">
        <v>153</v>
      </c>
      <c r="E592" s="133" t="s">
        <v>691</v>
      </c>
      <c r="F592" s="134" t="s">
        <v>692</v>
      </c>
      <c r="G592" s="135" t="s">
        <v>676</v>
      </c>
      <c r="H592" s="136">
        <v>1</v>
      </c>
      <c r="I592" s="137"/>
      <c r="J592" s="138">
        <f>ROUND(I592*H592,2)</f>
        <v>0</v>
      </c>
      <c r="K592" s="134" t="s">
        <v>157</v>
      </c>
      <c r="L592" s="32"/>
      <c r="M592" s="139" t="s">
        <v>1</v>
      </c>
      <c r="N592" s="140" t="s">
        <v>42</v>
      </c>
      <c r="P592" s="141">
        <f>O592*H592</f>
        <v>0</v>
      </c>
      <c r="Q592" s="141">
        <v>0</v>
      </c>
      <c r="R592" s="141">
        <f>Q592*H592</f>
        <v>0</v>
      </c>
      <c r="S592" s="141">
        <v>1.56E-3</v>
      </c>
      <c r="T592" s="142">
        <f>S592*H592</f>
        <v>1.56E-3</v>
      </c>
      <c r="AR592" s="143" t="s">
        <v>270</v>
      </c>
      <c r="AT592" s="143" t="s">
        <v>153</v>
      </c>
      <c r="AU592" s="143" t="s">
        <v>87</v>
      </c>
      <c r="AY592" s="17" t="s">
        <v>150</v>
      </c>
      <c r="BE592" s="144">
        <f>IF(N592="základní",J592,0)</f>
        <v>0</v>
      </c>
      <c r="BF592" s="144">
        <f>IF(N592="snížená",J592,0)</f>
        <v>0</v>
      </c>
      <c r="BG592" s="144">
        <f>IF(N592="zákl. přenesená",J592,0)</f>
        <v>0</v>
      </c>
      <c r="BH592" s="144">
        <f>IF(N592="sníž. přenesená",J592,0)</f>
        <v>0</v>
      </c>
      <c r="BI592" s="144">
        <f>IF(N592="nulová",J592,0)</f>
        <v>0</v>
      </c>
      <c r="BJ592" s="17" t="s">
        <v>85</v>
      </c>
      <c r="BK592" s="144">
        <f>ROUND(I592*H592,2)</f>
        <v>0</v>
      </c>
      <c r="BL592" s="17" t="s">
        <v>270</v>
      </c>
      <c r="BM592" s="143" t="s">
        <v>693</v>
      </c>
    </row>
    <row r="593" spans="2:65" s="12" customFormat="1">
      <c r="B593" s="145"/>
      <c r="D593" s="146" t="s">
        <v>160</v>
      </c>
      <c r="E593" s="147" t="s">
        <v>1</v>
      </c>
      <c r="F593" s="148" t="s">
        <v>694</v>
      </c>
      <c r="H593" s="147" t="s">
        <v>1</v>
      </c>
      <c r="I593" s="149"/>
      <c r="L593" s="145"/>
      <c r="M593" s="150"/>
      <c r="T593" s="151"/>
      <c r="AT593" s="147" t="s">
        <v>160</v>
      </c>
      <c r="AU593" s="147" t="s">
        <v>87</v>
      </c>
      <c r="AV593" s="12" t="s">
        <v>85</v>
      </c>
      <c r="AW593" s="12" t="s">
        <v>32</v>
      </c>
      <c r="AX593" s="12" t="s">
        <v>77</v>
      </c>
      <c r="AY593" s="147" t="s">
        <v>150</v>
      </c>
    </row>
    <row r="594" spans="2:65" s="13" customFormat="1">
      <c r="B594" s="152"/>
      <c r="D594" s="146" t="s">
        <v>160</v>
      </c>
      <c r="E594" s="153" t="s">
        <v>1</v>
      </c>
      <c r="F594" s="154" t="s">
        <v>85</v>
      </c>
      <c r="H594" s="155">
        <v>1</v>
      </c>
      <c r="I594" s="156"/>
      <c r="L594" s="152"/>
      <c r="M594" s="157"/>
      <c r="T594" s="158"/>
      <c r="AT594" s="153" t="s">
        <v>160</v>
      </c>
      <c r="AU594" s="153" t="s">
        <v>87</v>
      </c>
      <c r="AV594" s="13" t="s">
        <v>87</v>
      </c>
      <c r="AW594" s="13" t="s">
        <v>32</v>
      </c>
      <c r="AX594" s="13" t="s">
        <v>85</v>
      </c>
      <c r="AY594" s="153" t="s">
        <v>150</v>
      </c>
    </row>
    <row r="595" spans="2:65" s="1" customFormat="1" ht="16.5" customHeight="1">
      <c r="B595" s="32"/>
      <c r="C595" s="132" t="s">
        <v>695</v>
      </c>
      <c r="D595" s="132" t="s">
        <v>153</v>
      </c>
      <c r="E595" s="133" t="s">
        <v>696</v>
      </c>
      <c r="F595" s="134" t="s">
        <v>697</v>
      </c>
      <c r="G595" s="135" t="s">
        <v>676</v>
      </c>
      <c r="H595" s="136">
        <v>5</v>
      </c>
      <c r="I595" s="137"/>
      <c r="J595" s="138">
        <f>ROUND(I595*H595,2)</f>
        <v>0</v>
      </c>
      <c r="K595" s="134" t="s">
        <v>157</v>
      </c>
      <c r="L595" s="32"/>
      <c r="M595" s="139" t="s">
        <v>1</v>
      </c>
      <c r="N595" s="140" t="s">
        <v>42</v>
      </c>
      <c r="P595" s="141">
        <f>O595*H595</f>
        <v>0</v>
      </c>
      <c r="Q595" s="141">
        <v>0</v>
      </c>
      <c r="R595" s="141">
        <f>Q595*H595</f>
        <v>0</v>
      </c>
      <c r="S595" s="141">
        <v>8.5999999999999998E-4</v>
      </c>
      <c r="T595" s="142">
        <f>S595*H595</f>
        <v>4.3E-3</v>
      </c>
      <c r="AR595" s="143" t="s">
        <v>270</v>
      </c>
      <c r="AT595" s="143" t="s">
        <v>153</v>
      </c>
      <c r="AU595" s="143" t="s">
        <v>87</v>
      </c>
      <c r="AY595" s="17" t="s">
        <v>150</v>
      </c>
      <c r="BE595" s="144">
        <f>IF(N595="základní",J595,0)</f>
        <v>0</v>
      </c>
      <c r="BF595" s="144">
        <f>IF(N595="snížená",J595,0)</f>
        <v>0</v>
      </c>
      <c r="BG595" s="144">
        <f>IF(N595="zákl. přenesená",J595,0)</f>
        <v>0</v>
      </c>
      <c r="BH595" s="144">
        <f>IF(N595="sníž. přenesená",J595,0)</f>
        <v>0</v>
      </c>
      <c r="BI595" s="144">
        <f>IF(N595="nulová",J595,0)</f>
        <v>0</v>
      </c>
      <c r="BJ595" s="17" t="s">
        <v>85</v>
      </c>
      <c r="BK595" s="144">
        <f>ROUND(I595*H595,2)</f>
        <v>0</v>
      </c>
      <c r="BL595" s="17" t="s">
        <v>270</v>
      </c>
      <c r="BM595" s="143" t="s">
        <v>698</v>
      </c>
    </row>
    <row r="596" spans="2:65" s="11" customFormat="1" ht="22.9" customHeight="1">
      <c r="B596" s="120"/>
      <c r="D596" s="121" t="s">
        <v>76</v>
      </c>
      <c r="E596" s="130" t="s">
        <v>699</v>
      </c>
      <c r="F596" s="130" t="s">
        <v>700</v>
      </c>
      <c r="I596" s="123"/>
      <c r="J596" s="131">
        <f>BK596</f>
        <v>0</v>
      </c>
      <c r="L596" s="120"/>
      <c r="M596" s="125"/>
      <c r="P596" s="126">
        <f>SUM(P597:P615)</f>
        <v>0</v>
      </c>
      <c r="R596" s="126">
        <f>SUM(R597:R615)</f>
        <v>0.11900000000000001</v>
      </c>
      <c r="T596" s="127">
        <f>SUM(T597:T615)</f>
        <v>0</v>
      </c>
      <c r="AR596" s="121" t="s">
        <v>87</v>
      </c>
      <c r="AT596" s="128" t="s">
        <v>76</v>
      </c>
      <c r="AU596" s="128" t="s">
        <v>85</v>
      </c>
      <c r="AY596" s="121" t="s">
        <v>150</v>
      </c>
      <c r="BK596" s="129">
        <f>SUM(BK597:BK615)</f>
        <v>0</v>
      </c>
    </row>
    <row r="597" spans="2:65" s="1" customFormat="1" ht="33" customHeight="1">
      <c r="B597" s="32"/>
      <c r="C597" s="132" t="s">
        <v>701</v>
      </c>
      <c r="D597" s="132" t="s">
        <v>153</v>
      </c>
      <c r="E597" s="133" t="s">
        <v>702</v>
      </c>
      <c r="F597" s="134" t="s">
        <v>703</v>
      </c>
      <c r="G597" s="135" t="s">
        <v>165</v>
      </c>
      <c r="H597" s="136">
        <v>34</v>
      </c>
      <c r="I597" s="137"/>
      <c r="J597" s="138">
        <f>ROUND(I597*H597,2)</f>
        <v>0</v>
      </c>
      <c r="K597" s="134" t="s">
        <v>157</v>
      </c>
      <c r="L597" s="32"/>
      <c r="M597" s="139" t="s">
        <v>1</v>
      </c>
      <c r="N597" s="140" t="s">
        <v>42</v>
      </c>
      <c r="P597" s="141">
        <f>O597*H597</f>
        <v>0</v>
      </c>
      <c r="Q597" s="141">
        <v>3.5000000000000001E-3</v>
      </c>
      <c r="R597" s="141">
        <f>Q597*H597</f>
        <v>0.11900000000000001</v>
      </c>
      <c r="S597" s="141">
        <v>0</v>
      </c>
      <c r="T597" s="142">
        <f>S597*H597</f>
        <v>0</v>
      </c>
      <c r="AR597" s="143" t="s">
        <v>270</v>
      </c>
      <c r="AT597" s="143" t="s">
        <v>153</v>
      </c>
      <c r="AU597" s="143" t="s">
        <v>87</v>
      </c>
      <c r="AY597" s="17" t="s">
        <v>150</v>
      </c>
      <c r="BE597" s="144">
        <f>IF(N597="základní",J597,0)</f>
        <v>0</v>
      </c>
      <c r="BF597" s="144">
        <f>IF(N597="snížená",J597,0)</f>
        <v>0</v>
      </c>
      <c r="BG597" s="144">
        <f>IF(N597="zákl. přenesená",J597,0)</f>
        <v>0</v>
      </c>
      <c r="BH597" s="144">
        <f>IF(N597="sníž. přenesená",J597,0)</f>
        <v>0</v>
      </c>
      <c r="BI597" s="144">
        <f>IF(N597="nulová",J597,0)</f>
        <v>0</v>
      </c>
      <c r="BJ597" s="17" t="s">
        <v>85</v>
      </c>
      <c r="BK597" s="144">
        <f>ROUND(I597*H597,2)</f>
        <v>0</v>
      </c>
      <c r="BL597" s="17" t="s">
        <v>270</v>
      </c>
      <c r="BM597" s="143" t="s">
        <v>704</v>
      </c>
    </row>
    <row r="598" spans="2:65" s="12" customFormat="1">
      <c r="B598" s="145"/>
      <c r="D598" s="146" t="s">
        <v>160</v>
      </c>
      <c r="E598" s="147" t="s">
        <v>1</v>
      </c>
      <c r="F598" s="148" t="s">
        <v>222</v>
      </c>
      <c r="H598" s="147" t="s">
        <v>1</v>
      </c>
      <c r="I598" s="149"/>
      <c r="L598" s="145"/>
      <c r="M598" s="150"/>
      <c r="T598" s="151"/>
      <c r="AT598" s="147" t="s">
        <v>160</v>
      </c>
      <c r="AU598" s="147" t="s">
        <v>87</v>
      </c>
      <c r="AV598" s="12" t="s">
        <v>85</v>
      </c>
      <c r="AW598" s="12" t="s">
        <v>32</v>
      </c>
      <c r="AX598" s="12" t="s">
        <v>77</v>
      </c>
      <c r="AY598" s="147" t="s">
        <v>150</v>
      </c>
    </row>
    <row r="599" spans="2:65" s="12" customFormat="1">
      <c r="B599" s="145"/>
      <c r="D599" s="146" t="s">
        <v>160</v>
      </c>
      <c r="E599" s="147" t="s">
        <v>1</v>
      </c>
      <c r="F599" s="148" t="s">
        <v>223</v>
      </c>
      <c r="H599" s="147" t="s">
        <v>1</v>
      </c>
      <c r="I599" s="149"/>
      <c r="L599" s="145"/>
      <c r="M599" s="150"/>
      <c r="T599" s="151"/>
      <c r="AT599" s="147" t="s">
        <v>160</v>
      </c>
      <c r="AU599" s="147" t="s">
        <v>87</v>
      </c>
      <c r="AV599" s="12" t="s">
        <v>85</v>
      </c>
      <c r="AW599" s="12" t="s">
        <v>32</v>
      </c>
      <c r="AX599" s="12" t="s">
        <v>77</v>
      </c>
      <c r="AY599" s="147" t="s">
        <v>150</v>
      </c>
    </row>
    <row r="600" spans="2:65" s="13" customFormat="1">
      <c r="B600" s="152"/>
      <c r="D600" s="146" t="s">
        <v>160</v>
      </c>
      <c r="E600" s="153" t="s">
        <v>1</v>
      </c>
      <c r="F600" s="154" t="s">
        <v>218</v>
      </c>
      <c r="H600" s="155">
        <v>11</v>
      </c>
      <c r="I600" s="156"/>
      <c r="L600" s="152"/>
      <c r="M600" s="157"/>
      <c r="T600" s="158"/>
      <c r="AT600" s="153" t="s">
        <v>160</v>
      </c>
      <c r="AU600" s="153" t="s">
        <v>87</v>
      </c>
      <c r="AV600" s="13" t="s">
        <v>87</v>
      </c>
      <c r="AW600" s="13" t="s">
        <v>32</v>
      </c>
      <c r="AX600" s="13" t="s">
        <v>77</v>
      </c>
      <c r="AY600" s="153" t="s">
        <v>150</v>
      </c>
    </row>
    <row r="601" spans="2:65" s="12" customFormat="1">
      <c r="B601" s="145"/>
      <c r="D601" s="146" t="s">
        <v>160</v>
      </c>
      <c r="E601" s="147" t="s">
        <v>1</v>
      </c>
      <c r="F601" s="148" t="s">
        <v>224</v>
      </c>
      <c r="H601" s="147" t="s">
        <v>1</v>
      </c>
      <c r="I601" s="149"/>
      <c r="L601" s="145"/>
      <c r="M601" s="150"/>
      <c r="T601" s="151"/>
      <c r="AT601" s="147" t="s">
        <v>160</v>
      </c>
      <c r="AU601" s="147" t="s">
        <v>87</v>
      </c>
      <c r="AV601" s="12" t="s">
        <v>85</v>
      </c>
      <c r="AW601" s="12" t="s">
        <v>32</v>
      </c>
      <c r="AX601" s="12" t="s">
        <v>77</v>
      </c>
      <c r="AY601" s="147" t="s">
        <v>150</v>
      </c>
    </row>
    <row r="602" spans="2:65" s="13" customFormat="1">
      <c r="B602" s="152"/>
      <c r="D602" s="146" t="s">
        <v>160</v>
      </c>
      <c r="E602" s="153" t="s">
        <v>1</v>
      </c>
      <c r="F602" s="154" t="s">
        <v>85</v>
      </c>
      <c r="H602" s="155">
        <v>1</v>
      </c>
      <c r="I602" s="156"/>
      <c r="L602" s="152"/>
      <c r="M602" s="157"/>
      <c r="T602" s="158"/>
      <c r="AT602" s="153" t="s">
        <v>160</v>
      </c>
      <c r="AU602" s="153" t="s">
        <v>87</v>
      </c>
      <c r="AV602" s="13" t="s">
        <v>87</v>
      </c>
      <c r="AW602" s="13" t="s">
        <v>32</v>
      </c>
      <c r="AX602" s="13" t="s">
        <v>77</v>
      </c>
      <c r="AY602" s="153" t="s">
        <v>150</v>
      </c>
    </row>
    <row r="603" spans="2:65" s="12" customFormat="1">
      <c r="B603" s="145"/>
      <c r="D603" s="146" t="s">
        <v>160</v>
      </c>
      <c r="E603" s="147" t="s">
        <v>1</v>
      </c>
      <c r="F603" s="148" t="s">
        <v>225</v>
      </c>
      <c r="H603" s="147" t="s">
        <v>1</v>
      </c>
      <c r="I603" s="149"/>
      <c r="L603" s="145"/>
      <c r="M603" s="150"/>
      <c r="T603" s="151"/>
      <c r="AT603" s="147" t="s">
        <v>160</v>
      </c>
      <c r="AU603" s="147" t="s">
        <v>87</v>
      </c>
      <c r="AV603" s="12" t="s">
        <v>85</v>
      </c>
      <c r="AW603" s="12" t="s">
        <v>32</v>
      </c>
      <c r="AX603" s="12" t="s">
        <v>77</v>
      </c>
      <c r="AY603" s="147" t="s">
        <v>150</v>
      </c>
    </row>
    <row r="604" spans="2:65" s="13" customFormat="1">
      <c r="B604" s="152"/>
      <c r="D604" s="146" t="s">
        <v>160</v>
      </c>
      <c r="E604" s="153" t="s">
        <v>1</v>
      </c>
      <c r="F604" s="154" t="s">
        <v>87</v>
      </c>
      <c r="H604" s="155">
        <v>2</v>
      </c>
      <c r="I604" s="156"/>
      <c r="L604" s="152"/>
      <c r="M604" s="157"/>
      <c r="T604" s="158"/>
      <c r="AT604" s="153" t="s">
        <v>160</v>
      </c>
      <c r="AU604" s="153" t="s">
        <v>87</v>
      </c>
      <c r="AV604" s="13" t="s">
        <v>87</v>
      </c>
      <c r="AW604" s="13" t="s">
        <v>32</v>
      </c>
      <c r="AX604" s="13" t="s">
        <v>77</v>
      </c>
      <c r="AY604" s="153" t="s">
        <v>150</v>
      </c>
    </row>
    <row r="605" spans="2:65" s="12" customFormat="1">
      <c r="B605" s="145"/>
      <c r="D605" s="146" t="s">
        <v>160</v>
      </c>
      <c r="E605" s="147" t="s">
        <v>1</v>
      </c>
      <c r="F605" s="148" t="s">
        <v>226</v>
      </c>
      <c r="H605" s="147" t="s">
        <v>1</v>
      </c>
      <c r="I605" s="149"/>
      <c r="L605" s="145"/>
      <c r="M605" s="150"/>
      <c r="T605" s="151"/>
      <c r="AT605" s="147" t="s">
        <v>160</v>
      </c>
      <c r="AU605" s="147" t="s">
        <v>87</v>
      </c>
      <c r="AV605" s="12" t="s">
        <v>85</v>
      </c>
      <c r="AW605" s="12" t="s">
        <v>32</v>
      </c>
      <c r="AX605" s="12" t="s">
        <v>77</v>
      </c>
      <c r="AY605" s="147" t="s">
        <v>150</v>
      </c>
    </row>
    <row r="606" spans="2:65" s="13" customFormat="1">
      <c r="B606" s="152"/>
      <c r="D606" s="146" t="s">
        <v>160</v>
      </c>
      <c r="E606" s="153" t="s">
        <v>1</v>
      </c>
      <c r="F606" s="154" t="s">
        <v>158</v>
      </c>
      <c r="H606" s="155">
        <v>4</v>
      </c>
      <c r="I606" s="156"/>
      <c r="L606" s="152"/>
      <c r="M606" s="157"/>
      <c r="T606" s="158"/>
      <c r="AT606" s="153" t="s">
        <v>160</v>
      </c>
      <c r="AU606" s="153" t="s">
        <v>87</v>
      </c>
      <c r="AV606" s="13" t="s">
        <v>87</v>
      </c>
      <c r="AW606" s="13" t="s">
        <v>32</v>
      </c>
      <c r="AX606" s="13" t="s">
        <v>77</v>
      </c>
      <c r="AY606" s="153" t="s">
        <v>150</v>
      </c>
    </row>
    <row r="607" spans="2:65" s="12" customFormat="1">
      <c r="B607" s="145"/>
      <c r="D607" s="146" t="s">
        <v>160</v>
      </c>
      <c r="E607" s="147" t="s">
        <v>1</v>
      </c>
      <c r="F607" s="148" t="s">
        <v>227</v>
      </c>
      <c r="H607" s="147" t="s">
        <v>1</v>
      </c>
      <c r="I607" s="149"/>
      <c r="L607" s="145"/>
      <c r="M607" s="150"/>
      <c r="T607" s="151"/>
      <c r="AT607" s="147" t="s">
        <v>160</v>
      </c>
      <c r="AU607" s="147" t="s">
        <v>87</v>
      </c>
      <c r="AV607" s="12" t="s">
        <v>85</v>
      </c>
      <c r="AW607" s="12" t="s">
        <v>32</v>
      </c>
      <c r="AX607" s="12" t="s">
        <v>77</v>
      </c>
      <c r="AY607" s="147" t="s">
        <v>150</v>
      </c>
    </row>
    <row r="608" spans="2:65" s="13" customFormat="1">
      <c r="B608" s="152"/>
      <c r="D608" s="146" t="s">
        <v>160</v>
      </c>
      <c r="E608" s="153" t="s">
        <v>1</v>
      </c>
      <c r="F608" s="154" t="s">
        <v>218</v>
      </c>
      <c r="H608" s="155">
        <v>11</v>
      </c>
      <c r="I608" s="156"/>
      <c r="L608" s="152"/>
      <c r="M608" s="157"/>
      <c r="T608" s="158"/>
      <c r="AT608" s="153" t="s">
        <v>160</v>
      </c>
      <c r="AU608" s="153" t="s">
        <v>87</v>
      </c>
      <c r="AV608" s="13" t="s">
        <v>87</v>
      </c>
      <c r="AW608" s="13" t="s">
        <v>32</v>
      </c>
      <c r="AX608" s="13" t="s">
        <v>77</v>
      </c>
      <c r="AY608" s="153" t="s">
        <v>150</v>
      </c>
    </row>
    <row r="609" spans="2:65" s="12" customFormat="1">
      <c r="B609" s="145"/>
      <c r="D609" s="146" t="s">
        <v>160</v>
      </c>
      <c r="E609" s="147" t="s">
        <v>1</v>
      </c>
      <c r="F609" s="148" t="s">
        <v>228</v>
      </c>
      <c r="H609" s="147" t="s">
        <v>1</v>
      </c>
      <c r="I609" s="149"/>
      <c r="L609" s="145"/>
      <c r="M609" s="150"/>
      <c r="T609" s="151"/>
      <c r="AT609" s="147" t="s">
        <v>160</v>
      </c>
      <c r="AU609" s="147" t="s">
        <v>87</v>
      </c>
      <c r="AV609" s="12" t="s">
        <v>85</v>
      </c>
      <c r="AW609" s="12" t="s">
        <v>32</v>
      </c>
      <c r="AX609" s="12" t="s">
        <v>77</v>
      </c>
      <c r="AY609" s="147" t="s">
        <v>150</v>
      </c>
    </row>
    <row r="610" spans="2:65" s="13" customFormat="1">
      <c r="B610" s="152"/>
      <c r="D610" s="146" t="s">
        <v>160</v>
      </c>
      <c r="E610" s="153" t="s">
        <v>1</v>
      </c>
      <c r="F610" s="154" t="s">
        <v>87</v>
      </c>
      <c r="H610" s="155">
        <v>2</v>
      </c>
      <c r="I610" s="156"/>
      <c r="L610" s="152"/>
      <c r="M610" s="157"/>
      <c r="T610" s="158"/>
      <c r="AT610" s="153" t="s">
        <v>160</v>
      </c>
      <c r="AU610" s="153" t="s">
        <v>87</v>
      </c>
      <c r="AV610" s="13" t="s">
        <v>87</v>
      </c>
      <c r="AW610" s="13" t="s">
        <v>32</v>
      </c>
      <c r="AX610" s="13" t="s">
        <v>77</v>
      </c>
      <c r="AY610" s="153" t="s">
        <v>150</v>
      </c>
    </row>
    <row r="611" spans="2:65" s="12" customFormat="1">
      <c r="B611" s="145"/>
      <c r="D611" s="146" t="s">
        <v>160</v>
      </c>
      <c r="E611" s="147" t="s">
        <v>1</v>
      </c>
      <c r="F611" s="148" t="s">
        <v>229</v>
      </c>
      <c r="H611" s="147" t="s">
        <v>1</v>
      </c>
      <c r="I611" s="149"/>
      <c r="L611" s="145"/>
      <c r="M611" s="150"/>
      <c r="T611" s="151"/>
      <c r="AT611" s="147" t="s">
        <v>160</v>
      </c>
      <c r="AU611" s="147" t="s">
        <v>87</v>
      </c>
      <c r="AV611" s="12" t="s">
        <v>85</v>
      </c>
      <c r="AW611" s="12" t="s">
        <v>32</v>
      </c>
      <c r="AX611" s="12" t="s">
        <v>77</v>
      </c>
      <c r="AY611" s="147" t="s">
        <v>150</v>
      </c>
    </row>
    <row r="612" spans="2:65" s="13" customFormat="1">
      <c r="B612" s="152"/>
      <c r="D612" s="146" t="s">
        <v>160</v>
      </c>
      <c r="E612" s="153" t="s">
        <v>1</v>
      </c>
      <c r="F612" s="154" t="s">
        <v>87</v>
      </c>
      <c r="H612" s="155">
        <v>2</v>
      </c>
      <c r="I612" s="156"/>
      <c r="L612" s="152"/>
      <c r="M612" s="157"/>
      <c r="T612" s="158"/>
      <c r="AT612" s="153" t="s">
        <v>160</v>
      </c>
      <c r="AU612" s="153" t="s">
        <v>87</v>
      </c>
      <c r="AV612" s="13" t="s">
        <v>87</v>
      </c>
      <c r="AW612" s="13" t="s">
        <v>32</v>
      </c>
      <c r="AX612" s="13" t="s">
        <v>77</v>
      </c>
      <c r="AY612" s="153" t="s">
        <v>150</v>
      </c>
    </row>
    <row r="613" spans="2:65" s="12" customFormat="1">
      <c r="B613" s="145"/>
      <c r="D613" s="146" t="s">
        <v>160</v>
      </c>
      <c r="E613" s="147" t="s">
        <v>1</v>
      </c>
      <c r="F613" s="148" t="s">
        <v>230</v>
      </c>
      <c r="H613" s="147" t="s">
        <v>1</v>
      </c>
      <c r="I613" s="149"/>
      <c r="L613" s="145"/>
      <c r="M613" s="150"/>
      <c r="T613" s="151"/>
      <c r="AT613" s="147" t="s">
        <v>160</v>
      </c>
      <c r="AU613" s="147" t="s">
        <v>87</v>
      </c>
      <c r="AV613" s="12" t="s">
        <v>85</v>
      </c>
      <c r="AW613" s="12" t="s">
        <v>32</v>
      </c>
      <c r="AX613" s="12" t="s">
        <v>77</v>
      </c>
      <c r="AY613" s="147" t="s">
        <v>150</v>
      </c>
    </row>
    <row r="614" spans="2:65" s="13" customFormat="1">
      <c r="B614" s="152"/>
      <c r="D614" s="146" t="s">
        <v>160</v>
      </c>
      <c r="E614" s="153" t="s">
        <v>1</v>
      </c>
      <c r="F614" s="154" t="s">
        <v>85</v>
      </c>
      <c r="H614" s="155">
        <v>1</v>
      </c>
      <c r="I614" s="156"/>
      <c r="L614" s="152"/>
      <c r="M614" s="157"/>
      <c r="T614" s="158"/>
      <c r="AT614" s="153" t="s">
        <v>160</v>
      </c>
      <c r="AU614" s="153" t="s">
        <v>87</v>
      </c>
      <c r="AV614" s="13" t="s">
        <v>87</v>
      </c>
      <c r="AW614" s="13" t="s">
        <v>32</v>
      </c>
      <c r="AX614" s="13" t="s">
        <v>77</v>
      </c>
      <c r="AY614" s="153" t="s">
        <v>150</v>
      </c>
    </row>
    <row r="615" spans="2:65" s="14" customFormat="1">
      <c r="B615" s="159"/>
      <c r="D615" s="146" t="s">
        <v>160</v>
      </c>
      <c r="E615" s="160" t="s">
        <v>1</v>
      </c>
      <c r="F615" s="161" t="s">
        <v>187</v>
      </c>
      <c r="H615" s="162">
        <v>34</v>
      </c>
      <c r="I615" s="163"/>
      <c r="L615" s="159"/>
      <c r="M615" s="164"/>
      <c r="T615" s="165"/>
      <c r="AT615" s="160" t="s">
        <v>160</v>
      </c>
      <c r="AU615" s="160" t="s">
        <v>87</v>
      </c>
      <c r="AV615" s="14" t="s">
        <v>158</v>
      </c>
      <c r="AW615" s="14" t="s">
        <v>32</v>
      </c>
      <c r="AX615" s="14" t="s">
        <v>85</v>
      </c>
      <c r="AY615" s="160" t="s">
        <v>150</v>
      </c>
    </row>
    <row r="616" spans="2:65" s="11" customFormat="1" ht="22.9" customHeight="1">
      <c r="B616" s="120"/>
      <c r="D616" s="121" t="s">
        <v>76</v>
      </c>
      <c r="E616" s="130" t="s">
        <v>705</v>
      </c>
      <c r="F616" s="130" t="s">
        <v>706</v>
      </c>
      <c r="I616" s="123"/>
      <c r="J616" s="131">
        <f>BK616</f>
        <v>0</v>
      </c>
      <c r="L616" s="120"/>
      <c r="M616" s="125"/>
      <c r="P616" s="126">
        <f>SUM(P617:P713)</f>
        <v>0</v>
      </c>
      <c r="R616" s="126">
        <f>SUM(R617:R713)</f>
        <v>1.11068473</v>
      </c>
      <c r="T616" s="127">
        <f>SUM(T617:T713)</f>
        <v>0.3293025</v>
      </c>
      <c r="AR616" s="121" t="s">
        <v>87</v>
      </c>
      <c r="AT616" s="128" t="s">
        <v>76</v>
      </c>
      <c r="AU616" s="128" t="s">
        <v>85</v>
      </c>
      <c r="AY616" s="121" t="s">
        <v>150</v>
      </c>
      <c r="BK616" s="129">
        <f>SUM(BK617:BK713)</f>
        <v>0</v>
      </c>
    </row>
    <row r="617" spans="2:65" s="1" customFormat="1" ht="24.2" customHeight="1">
      <c r="B617" s="32"/>
      <c r="C617" s="132" t="s">
        <v>707</v>
      </c>
      <c r="D617" s="132" t="s">
        <v>153</v>
      </c>
      <c r="E617" s="133" t="s">
        <v>708</v>
      </c>
      <c r="F617" s="134" t="s">
        <v>709</v>
      </c>
      <c r="G617" s="135" t="s">
        <v>156</v>
      </c>
      <c r="H617" s="136">
        <v>24.824000000000002</v>
      </c>
      <c r="I617" s="137"/>
      <c r="J617" s="138">
        <f>ROUND(I617*H617,2)</f>
        <v>0</v>
      </c>
      <c r="K617" s="134" t="s">
        <v>157</v>
      </c>
      <c r="L617" s="32"/>
      <c r="M617" s="139" t="s">
        <v>1</v>
      </c>
      <c r="N617" s="140" t="s">
        <v>42</v>
      </c>
      <c r="P617" s="141">
        <f>O617*H617</f>
        <v>0</v>
      </c>
      <c r="Q617" s="141">
        <v>2.614E-2</v>
      </c>
      <c r="R617" s="141">
        <f>Q617*H617</f>
        <v>0.64889936000000004</v>
      </c>
      <c r="S617" s="141">
        <v>0</v>
      </c>
      <c r="T617" s="142">
        <f>S617*H617</f>
        <v>0</v>
      </c>
      <c r="AR617" s="143" t="s">
        <v>270</v>
      </c>
      <c r="AT617" s="143" t="s">
        <v>153</v>
      </c>
      <c r="AU617" s="143" t="s">
        <v>87</v>
      </c>
      <c r="AY617" s="17" t="s">
        <v>150</v>
      </c>
      <c r="BE617" s="144">
        <f>IF(N617="základní",J617,0)</f>
        <v>0</v>
      </c>
      <c r="BF617" s="144">
        <f>IF(N617="snížená",J617,0)</f>
        <v>0</v>
      </c>
      <c r="BG617" s="144">
        <f>IF(N617="zákl. přenesená",J617,0)</f>
        <v>0</v>
      </c>
      <c r="BH617" s="144">
        <f>IF(N617="sníž. přenesená",J617,0)</f>
        <v>0</v>
      </c>
      <c r="BI617" s="144">
        <f>IF(N617="nulová",J617,0)</f>
        <v>0</v>
      </c>
      <c r="BJ617" s="17" t="s">
        <v>85</v>
      </c>
      <c r="BK617" s="144">
        <f>ROUND(I617*H617,2)</f>
        <v>0</v>
      </c>
      <c r="BL617" s="17" t="s">
        <v>270</v>
      </c>
      <c r="BM617" s="143" t="s">
        <v>710</v>
      </c>
    </row>
    <row r="618" spans="2:65" s="12" customFormat="1">
      <c r="B618" s="145"/>
      <c r="D618" s="146" t="s">
        <v>160</v>
      </c>
      <c r="E618" s="147" t="s">
        <v>1</v>
      </c>
      <c r="F618" s="148" t="s">
        <v>183</v>
      </c>
      <c r="H618" s="147" t="s">
        <v>1</v>
      </c>
      <c r="I618" s="149"/>
      <c r="L618" s="145"/>
      <c r="M618" s="150"/>
      <c r="T618" s="151"/>
      <c r="AT618" s="147" t="s">
        <v>160</v>
      </c>
      <c r="AU618" s="147" t="s">
        <v>87</v>
      </c>
      <c r="AV618" s="12" t="s">
        <v>85</v>
      </c>
      <c r="AW618" s="12" t="s">
        <v>32</v>
      </c>
      <c r="AX618" s="12" t="s">
        <v>77</v>
      </c>
      <c r="AY618" s="147" t="s">
        <v>150</v>
      </c>
    </row>
    <row r="619" spans="2:65" s="13" customFormat="1">
      <c r="B619" s="152"/>
      <c r="D619" s="146" t="s">
        <v>160</v>
      </c>
      <c r="E619" s="153" t="s">
        <v>1</v>
      </c>
      <c r="F619" s="154" t="s">
        <v>711</v>
      </c>
      <c r="H619" s="155">
        <v>7.5810000000000004</v>
      </c>
      <c r="I619" s="156"/>
      <c r="L619" s="152"/>
      <c r="M619" s="157"/>
      <c r="T619" s="158"/>
      <c r="AT619" s="153" t="s">
        <v>160</v>
      </c>
      <c r="AU619" s="153" t="s">
        <v>87</v>
      </c>
      <c r="AV619" s="13" t="s">
        <v>87</v>
      </c>
      <c r="AW619" s="13" t="s">
        <v>32</v>
      </c>
      <c r="AX619" s="13" t="s">
        <v>77</v>
      </c>
      <c r="AY619" s="153" t="s">
        <v>150</v>
      </c>
    </row>
    <row r="620" spans="2:65" s="12" customFormat="1">
      <c r="B620" s="145"/>
      <c r="D620" s="146" t="s">
        <v>160</v>
      </c>
      <c r="E620" s="147" t="s">
        <v>1</v>
      </c>
      <c r="F620" s="148" t="s">
        <v>256</v>
      </c>
      <c r="H620" s="147" t="s">
        <v>1</v>
      </c>
      <c r="I620" s="149"/>
      <c r="L620" s="145"/>
      <c r="M620" s="150"/>
      <c r="T620" s="151"/>
      <c r="AT620" s="147" t="s">
        <v>160</v>
      </c>
      <c r="AU620" s="147" t="s">
        <v>87</v>
      </c>
      <c r="AV620" s="12" t="s">
        <v>85</v>
      </c>
      <c r="AW620" s="12" t="s">
        <v>32</v>
      </c>
      <c r="AX620" s="12" t="s">
        <v>77</v>
      </c>
      <c r="AY620" s="147" t="s">
        <v>150</v>
      </c>
    </row>
    <row r="621" spans="2:65" s="13" customFormat="1">
      <c r="B621" s="152"/>
      <c r="D621" s="146" t="s">
        <v>160</v>
      </c>
      <c r="E621" s="153" t="s">
        <v>1</v>
      </c>
      <c r="F621" s="154" t="s">
        <v>712</v>
      </c>
      <c r="H621" s="155">
        <v>4.3760000000000003</v>
      </c>
      <c r="I621" s="156"/>
      <c r="L621" s="152"/>
      <c r="M621" s="157"/>
      <c r="T621" s="158"/>
      <c r="AT621" s="153" t="s">
        <v>160</v>
      </c>
      <c r="AU621" s="153" t="s">
        <v>87</v>
      </c>
      <c r="AV621" s="13" t="s">
        <v>87</v>
      </c>
      <c r="AW621" s="13" t="s">
        <v>32</v>
      </c>
      <c r="AX621" s="13" t="s">
        <v>77</v>
      </c>
      <c r="AY621" s="153" t="s">
        <v>150</v>
      </c>
    </row>
    <row r="622" spans="2:65" s="12" customFormat="1">
      <c r="B622" s="145"/>
      <c r="D622" s="146" t="s">
        <v>160</v>
      </c>
      <c r="E622" s="147" t="s">
        <v>1</v>
      </c>
      <c r="F622" s="148" t="s">
        <v>250</v>
      </c>
      <c r="H622" s="147" t="s">
        <v>1</v>
      </c>
      <c r="I622" s="149"/>
      <c r="L622" s="145"/>
      <c r="M622" s="150"/>
      <c r="T622" s="151"/>
      <c r="AT622" s="147" t="s">
        <v>160</v>
      </c>
      <c r="AU622" s="147" t="s">
        <v>87</v>
      </c>
      <c r="AV622" s="12" t="s">
        <v>85</v>
      </c>
      <c r="AW622" s="12" t="s">
        <v>32</v>
      </c>
      <c r="AX622" s="12" t="s">
        <v>77</v>
      </c>
      <c r="AY622" s="147" t="s">
        <v>150</v>
      </c>
    </row>
    <row r="623" spans="2:65" s="13" customFormat="1">
      <c r="B623" s="152"/>
      <c r="D623" s="146" t="s">
        <v>160</v>
      </c>
      <c r="E623" s="153" t="s">
        <v>1</v>
      </c>
      <c r="F623" s="154" t="s">
        <v>713</v>
      </c>
      <c r="H623" s="155">
        <v>11.122999999999999</v>
      </c>
      <c r="I623" s="156"/>
      <c r="L623" s="152"/>
      <c r="M623" s="157"/>
      <c r="T623" s="158"/>
      <c r="AT623" s="153" t="s">
        <v>160</v>
      </c>
      <c r="AU623" s="153" t="s">
        <v>87</v>
      </c>
      <c r="AV623" s="13" t="s">
        <v>87</v>
      </c>
      <c r="AW623" s="13" t="s">
        <v>32</v>
      </c>
      <c r="AX623" s="13" t="s">
        <v>77</v>
      </c>
      <c r="AY623" s="153" t="s">
        <v>150</v>
      </c>
    </row>
    <row r="624" spans="2:65" s="12" customFormat="1">
      <c r="B624" s="145"/>
      <c r="D624" s="146" t="s">
        <v>160</v>
      </c>
      <c r="E624" s="147" t="s">
        <v>1</v>
      </c>
      <c r="F624" s="148" t="s">
        <v>714</v>
      </c>
      <c r="H624" s="147" t="s">
        <v>1</v>
      </c>
      <c r="I624" s="149"/>
      <c r="L624" s="145"/>
      <c r="M624" s="150"/>
      <c r="T624" s="151"/>
      <c r="AT624" s="147" t="s">
        <v>160</v>
      </c>
      <c r="AU624" s="147" t="s">
        <v>87</v>
      </c>
      <c r="AV624" s="12" t="s">
        <v>85</v>
      </c>
      <c r="AW624" s="12" t="s">
        <v>32</v>
      </c>
      <c r="AX624" s="12" t="s">
        <v>77</v>
      </c>
      <c r="AY624" s="147" t="s">
        <v>150</v>
      </c>
    </row>
    <row r="625" spans="2:65" s="13" customFormat="1">
      <c r="B625" s="152"/>
      <c r="D625" s="146" t="s">
        <v>160</v>
      </c>
      <c r="E625" s="153" t="s">
        <v>1</v>
      </c>
      <c r="F625" s="154" t="s">
        <v>715</v>
      </c>
      <c r="H625" s="155">
        <v>1.744</v>
      </c>
      <c r="I625" s="156"/>
      <c r="L625" s="152"/>
      <c r="M625" s="157"/>
      <c r="T625" s="158"/>
      <c r="AT625" s="153" t="s">
        <v>160</v>
      </c>
      <c r="AU625" s="153" t="s">
        <v>87</v>
      </c>
      <c r="AV625" s="13" t="s">
        <v>87</v>
      </c>
      <c r="AW625" s="13" t="s">
        <v>32</v>
      </c>
      <c r="AX625" s="13" t="s">
        <v>77</v>
      </c>
      <c r="AY625" s="153" t="s">
        <v>150</v>
      </c>
    </row>
    <row r="626" spans="2:65" s="14" customFormat="1">
      <c r="B626" s="159"/>
      <c r="D626" s="146" t="s">
        <v>160</v>
      </c>
      <c r="E626" s="160" t="s">
        <v>1</v>
      </c>
      <c r="F626" s="161" t="s">
        <v>187</v>
      </c>
      <c r="H626" s="162">
        <v>24.823999999999998</v>
      </c>
      <c r="I626" s="163"/>
      <c r="L626" s="159"/>
      <c r="M626" s="164"/>
      <c r="T626" s="165"/>
      <c r="AT626" s="160" t="s">
        <v>160</v>
      </c>
      <c r="AU626" s="160" t="s">
        <v>87</v>
      </c>
      <c r="AV626" s="14" t="s">
        <v>158</v>
      </c>
      <c r="AW626" s="14" t="s">
        <v>32</v>
      </c>
      <c r="AX626" s="14" t="s">
        <v>85</v>
      </c>
      <c r="AY626" s="160" t="s">
        <v>150</v>
      </c>
    </row>
    <row r="627" spans="2:65" s="1" customFormat="1" ht="33" customHeight="1">
      <c r="B627" s="32"/>
      <c r="C627" s="132" t="s">
        <v>716</v>
      </c>
      <c r="D627" s="132" t="s">
        <v>153</v>
      </c>
      <c r="E627" s="133" t="s">
        <v>717</v>
      </c>
      <c r="F627" s="134" t="s">
        <v>718</v>
      </c>
      <c r="G627" s="135" t="s">
        <v>156</v>
      </c>
      <c r="H627" s="136">
        <v>6.5250000000000004</v>
      </c>
      <c r="I627" s="137"/>
      <c r="J627" s="138">
        <f>ROUND(I627*H627,2)</f>
        <v>0</v>
      </c>
      <c r="K627" s="134" t="s">
        <v>157</v>
      </c>
      <c r="L627" s="32"/>
      <c r="M627" s="139" t="s">
        <v>1</v>
      </c>
      <c r="N627" s="140" t="s">
        <v>42</v>
      </c>
      <c r="P627" s="141">
        <f>O627*H627</f>
        <v>0</v>
      </c>
      <c r="Q627" s="141">
        <v>1.355E-2</v>
      </c>
      <c r="R627" s="141">
        <f>Q627*H627</f>
        <v>8.8413749999999999E-2</v>
      </c>
      <c r="S627" s="141">
        <v>0</v>
      </c>
      <c r="T627" s="142">
        <f>S627*H627</f>
        <v>0</v>
      </c>
      <c r="AR627" s="143" t="s">
        <v>270</v>
      </c>
      <c r="AT627" s="143" t="s">
        <v>153</v>
      </c>
      <c r="AU627" s="143" t="s">
        <v>87</v>
      </c>
      <c r="AY627" s="17" t="s">
        <v>150</v>
      </c>
      <c r="BE627" s="144">
        <f>IF(N627="základní",J627,0)</f>
        <v>0</v>
      </c>
      <c r="BF627" s="144">
        <f>IF(N627="snížená",J627,0)</f>
        <v>0</v>
      </c>
      <c r="BG627" s="144">
        <f>IF(N627="zákl. přenesená",J627,0)</f>
        <v>0</v>
      </c>
      <c r="BH627" s="144">
        <f>IF(N627="sníž. přenesená",J627,0)</f>
        <v>0</v>
      </c>
      <c r="BI627" s="144">
        <f>IF(N627="nulová",J627,0)</f>
        <v>0</v>
      </c>
      <c r="BJ627" s="17" t="s">
        <v>85</v>
      </c>
      <c r="BK627" s="144">
        <f>ROUND(I627*H627,2)</f>
        <v>0</v>
      </c>
      <c r="BL627" s="17" t="s">
        <v>270</v>
      </c>
      <c r="BM627" s="143" t="s">
        <v>719</v>
      </c>
    </row>
    <row r="628" spans="2:65" s="12" customFormat="1">
      <c r="B628" s="145"/>
      <c r="D628" s="146" t="s">
        <v>160</v>
      </c>
      <c r="E628" s="147" t="s">
        <v>1</v>
      </c>
      <c r="F628" s="148" t="s">
        <v>183</v>
      </c>
      <c r="H628" s="147" t="s">
        <v>1</v>
      </c>
      <c r="I628" s="149"/>
      <c r="L628" s="145"/>
      <c r="M628" s="150"/>
      <c r="T628" s="151"/>
      <c r="AT628" s="147" t="s">
        <v>160</v>
      </c>
      <c r="AU628" s="147" t="s">
        <v>87</v>
      </c>
      <c r="AV628" s="12" t="s">
        <v>85</v>
      </c>
      <c r="AW628" s="12" t="s">
        <v>32</v>
      </c>
      <c r="AX628" s="12" t="s">
        <v>77</v>
      </c>
      <c r="AY628" s="147" t="s">
        <v>150</v>
      </c>
    </row>
    <row r="629" spans="2:65" s="13" customFormat="1">
      <c r="B629" s="152"/>
      <c r="D629" s="146" t="s">
        <v>160</v>
      </c>
      <c r="E629" s="153" t="s">
        <v>1</v>
      </c>
      <c r="F629" s="154" t="s">
        <v>720</v>
      </c>
      <c r="H629" s="155">
        <v>-2.2349999999999999</v>
      </c>
      <c r="I629" s="156"/>
      <c r="L629" s="152"/>
      <c r="M629" s="157"/>
      <c r="T629" s="158"/>
      <c r="AT629" s="153" t="s">
        <v>160</v>
      </c>
      <c r="AU629" s="153" t="s">
        <v>87</v>
      </c>
      <c r="AV629" s="13" t="s">
        <v>87</v>
      </c>
      <c r="AW629" s="13" t="s">
        <v>32</v>
      </c>
      <c r="AX629" s="13" t="s">
        <v>77</v>
      </c>
      <c r="AY629" s="153" t="s">
        <v>150</v>
      </c>
    </row>
    <row r="630" spans="2:65" s="12" customFormat="1">
      <c r="B630" s="145"/>
      <c r="D630" s="146" t="s">
        <v>160</v>
      </c>
      <c r="E630" s="147" t="s">
        <v>1</v>
      </c>
      <c r="F630" s="148" t="s">
        <v>256</v>
      </c>
      <c r="H630" s="147" t="s">
        <v>1</v>
      </c>
      <c r="I630" s="149"/>
      <c r="L630" s="145"/>
      <c r="M630" s="150"/>
      <c r="T630" s="151"/>
      <c r="AT630" s="147" t="s">
        <v>160</v>
      </c>
      <c r="AU630" s="147" t="s">
        <v>87</v>
      </c>
      <c r="AV630" s="12" t="s">
        <v>85</v>
      </c>
      <c r="AW630" s="12" t="s">
        <v>32</v>
      </c>
      <c r="AX630" s="12" t="s">
        <v>77</v>
      </c>
      <c r="AY630" s="147" t="s">
        <v>150</v>
      </c>
    </row>
    <row r="631" spans="2:65" s="13" customFormat="1">
      <c r="B631" s="152"/>
      <c r="D631" s="146" t="s">
        <v>160</v>
      </c>
      <c r="E631" s="153" t="s">
        <v>1</v>
      </c>
      <c r="F631" s="154" t="s">
        <v>721</v>
      </c>
      <c r="H631" s="155">
        <v>1.41</v>
      </c>
      <c r="I631" s="156"/>
      <c r="L631" s="152"/>
      <c r="M631" s="157"/>
      <c r="T631" s="158"/>
      <c r="AT631" s="153" t="s">
        <v>160</v>
      </c>
      <c r="AU631" s="153" t="s">
        <v>87</v>
      </c>
      <c r="AV631" s="13" t="s">
        <v>87</v>
      </c>
      <c r="AW631" s="13" t="s">
        <v>32</v>
      </c>
      <c r="AX631" s="13" t="s">
        <v>77</v>
      </c>
      <c r="AY631" s="153" t="s">
        <v>150</v>
      </c>
    </row>
    <row r="632" spans="2:65" s="12" customFormat="1">
      <c r="B632" s="145"/>
      <c r="D632" s="146" t="s">
        <v>160</v>
      </c>
      <c r="E632" s="147" t="s">
        <v>1</v>
      </c>
      <c r="F632" s="148" t="s">
        <v>248</v>
      </c>
      <c r="H632" s="147" t="s">
        <v>1</v>
      </c>
      <c r="I632" s="149"/>
      <c r="L632" s="145"/>
      <c r="M632" s="150"/>
      <c r="T632" s="151"/>
      <c r="AT632" s="147" t="s">
        <v>160</v>
      </c>
      <c r="AU632" s="147" t="s">
        <v>87</v>
      </c>
      <c r="AV632" s="12" t="s">
        <v>85</v>
      </c>
      <c r="AW632" s="12" t="s">
        <v>32</v>
      </c>
      <c r="AX632" s="12" t="s">
        <v>77</v>
      </c>
      <c r="AY632" s="147" t="s">
        <v>150</v>
      </c>
    </row>
    <row r="633" spans="2:65" s="13" customFormat="1">
      <c r="B633" s="152"/>
      <c r="D633" s="146" t="s">
        <v>160</v>
      </c>
      <c r="E633" s="153" t="s">
        <v>1</v>
      </c>
      <c r="F633" s="154" t="s">
        <v>722</v>
      </c>
      <c r="H633" s="155">
        <v>1.35</v>
      </c>
      <c r="I633" s="156"/>
      <c r="L633" s="152"/>
      <c r="M633" s="157"/>
      <c r="T633" s="158"/>
      <c r="AT633" s="153" t="s">
        <v>160</v>
      </c>
      <c r="AU633" s="153" t="s">
        <v>87</v>
      </c>
      <c r="AV633" s="13" t="s">
        <v>87</v>
      </c>
      <c r="AW633" s="13" t="s">
        <v>32</v>
      </c>
      <c r="AX633" s="13" t="s">
        <v>77</v>
      </c>
      <c r="AY633" s="153" t="s">
        <v>150</v>
      </c>
    </row>
    <row r="634" spans="2:65" s="12" customFormat="1">
      <c r="B634" s="145"/>
      <c r="D634" s="146" t="s">
        <v>160</v>
      </c>
      <c r="E634" s="147" t="s">
        <v>1</v>
      </c>
      <c r="F634" s="148" t="s">
        <v>250</v>
      </c>
      <c r="H634" s="147" t="s">
        <v>1</v>
      </c>
      <c r="I634" s="149"/>
      <c r="L634" s="145"/>
      <c r="M634" s="150"/>
      <c r="T634" s="151"/>
      <c r="AT634" s="147" t="s">
        <v>160</v>
      </c>
      <c r="AU634" s="147" t="s">
        <v>87</v>
      </c>
      <c r="AV634" s="12" t="s">
        <v>85</v>
      </c>
      <c r="AW634" s="12" t="s">
        <v>32</v>
      </c>
      <c r="AX634" s="12" t="s">
        <v>77</v>
      </c>
      <c r="AY634" s="147" t="s">
        <v>150</v>
      </c>
    </row>
    <row r="635" spans="2:65" s="13" customFormat="1">
      <c r="B635" s="152"/>
      <c r="D635" s="146" t="s">
        <v>160</v>
      </c>
      <c r="E635" s="153" t="s">
        <v>1</v>
      </c>
      <c r="F635" s="154" t="s">
        <v>723</v>
      </c>
      <c r="H635" s="155">
        <v>6</v>
      </c>
      <c r="I635" s="156"/>
      <c r="L635" s="152"/>
      <c r="M635" s="157"/>
      <c r="T635" s="158"/>
      <c r="AT635" s="153" t="s">
        <v>160</v>
      </c>
      <c r="AU635" s="153" t="s">
        <v>87</v>
      </c>
      <c r="AV635" s="13" t="s">
        <v>87</v>
      </c>
      <c r="AW635" s="13" t="s">
        <v>32</v>
      </c>
      <c r="AX635" s="13" t="s">
        <v>77</v>
      </c>
      <c r="AY635" s="153" t="s">
        <v>150</v>
      </c>
    </row>
    <row r="636" spans="2:65" s="14" customFormat="1">
      <c r="B636" s="159"/>
      <c r="D636" s="146" t="s">
        <v>160</v>
      </c>
      <c r="E636" s="160" t="s">
        <v>1</v>
      </c>
      <c r="F636" s="161" t="s">
        <v>187</v>
      </c>
      <c r="H636" s="162">
        <v>6.5250000000000004</v>
      </c>
      <c r="I636" s="163"/>
      <c r="L636" s="159"/>
      <c r="M636" s="164"/>
      <c r="T636" s="165"/>
      <c r="AT636" s="160" t="s">
        <v>160</v>
      </c>
      <c r="AU636" s="160" t="s">
        <v>87</v>
      </c>
      <c r="AV636" s="14" t="s">
        <v>158</v>
      </c>
      <c r="AW636" s="14" t="s">
        <v>32</v>
      </c>
      <c r="AX636" s="14" t="s">
        <v>85</v>
      </c>
      <c r="AY636" s="160" t="s">
        <v>150</v>
      </c>
    </row>
    <row r="637" spans="2:65" s="1" customFormat="1" ht="24.2" customHeight="1">
      <c r="B637" s="32"/>
      <c r="C637" s="132" t="s">
        <v>100</v>
      </c>
      <c r="D637" s="132" t="s">
        <v>153</v>
      </c>
      <c r="E637" s="133" t="s">
        <v>724</v>
      </c>
      <c r="F637" s="134" t="s">
        <v>725</v>
      </c>
      <c r="G637" s="135" t="s">
        <v>156</v>
      </c>
      <c r="H637" s="136">
        <v>6.5250000000000004</v>
      </c>
      <c r="I637" s="137"/>
      <c r="J637" s="138">
        <f>ROUND(I637*H637,2)</f>
        <v>0</v>
      </c>
      <c r="K637" s="134" t="s">
        <v>157</v>
      </c>
      <c r="L637" s="32"/>
      <c r="M637" s="139" t="s">
        <v>1</v>
      </c>
      <c r="N637" s="140" t="s">
        <v>42</v>
      </c>
      <c r="P637" s="141">
        <f>O637*H637</f>
        <v>0</v>
      </c>
      <c r="Q637" s="141">
        <v>4.2000000000000002E-4</v>
      </c>
      <c r="R637" s="141">
        <f>Q637*H637</f>
        <v>2.7405000000000003E-3</v>
      </c>
      <c r="S637" s="141">
        <v>0</v>
      </c>
      <c r="T637" s="142">
        <f>S637*H637</f>
        <v>0</v>
      </c>
      <c r="AR637" s="143" t="s">
        <v>270</v>
      </c>
      <c r="AT637" s="143" t="s">
        <v>153</v>
      </c>
      <c r="AU637" s="143" t="s">
        <v>87</v>
      </c>
      <c r="AY637" s="17" t="s">
        <v>150</v>
      </c>
      <c r="BE637" s="144">
        <f>IF(N637="základní",J637,0)</f>
        <v>0</v>
      </c>
      <c r="BF637" s="144">
        <f>IF(N637="snížená",J637,0)</f>
        <v>0</v>
      </c>
      <c r="BG637" s="144">
        <f>IF(N637="zákl. přenesená",J637,0)</f>
        <v>0</v>
      </c>
      <c r="BH637" s="144">
        <f>IF(N637="sníž. přenesená",J637,0)</f>
        <v>0</v>
      </c>
      <c r="BI637" s="144">
        <f>IF(N637="nulová",J637,0)</f>
        <v>0</v>
      </c>
      <c r="BJ637" s="17" t="s">
        <v>85</v>
      </c>
      <c r="BK637" s="144">
        <f>ROUND(I637*H637,2)</f>
        <v>0</v>
      </c>
      <c r="BL637" s="17" t="s">
        <v>270</v>
      </c>
      <c r="BM637" s="143" t="s">
        <v>726</v>
      </c>
    </row>
    <row r="638" spans="2:65" s="12" customFormat="1">
      <c r="B638" s="145"/>
      <c r="D638" s="146" t="s">
        <v>160</v>
      </c>
      <c r="E638" s="147" t="s">
        <v>1</v>
      </c>
      <c r="F638" s="148" t="s">
        <v>727</v>
      </c>
      <c r="H638" s="147" t="s">
        <v>1</v>
      </c>
      <c r="I638" s="149"/>
      <c r="L638" s="145"/>
      <c r="M638" s="150"/>
      <c r="T638" s="151"/>
      <c r="AT638" s="147" t="s">
        <v>160</v>
      </c>
      <c r="AU638" s="147" t="s">
        <v>87</v>
      </c>
      <c r="AV638" s="12" t="s">
        <v>85</v>
      </c>
      <c r="AW638" s="12" t="s">
        <v>32</v>
      </c>
      <c r="AX638" s="12" t="s">
        <v>77</v>
      </c>
      <c r="AY638" s="147" t="s">
        <v>150</v>
      </c>
    </row>
    <row r="639" spans="2:65" s="12" customFormat="1">
      <c r="B639" s="145"/>
      <c r="D639" s="146" t="s">
        <v>160</v>
      </c>
      <c r="E639" s="147" t="s">
        <v>1</v>
      </c>
      <c r="F639" s="148" t="s">
        <v>183</v>
      </c>
      <c r="H639" s="147" t="s">
        <v>1</v>
      </c>
      <c r="I639" s="149"/>
      <c r="L639" s="145"/>
      <c r="M639" s="150"/>
      <c r="T639" s="151"/>
      <c r="AT639" s="147" t="s">
        <v>160</v>
      </c>
      <c r="AU639" s="147" t="s">
        <v>87</v>
      </c>
      <c r="AV639" s="12" t="s">
        <v>85</v>
      </c>
      <c r="AW639" s="12" t="s">
        <v>32</v>
      </c>
      <c r="AX639" s="12" t="s">
        <v>77</v>
      </c>
      <c r="AY639" s="147" t="s">
        <v>150</v>
      </c>
    </row>
    <row r="640" spans="2:65" s="13" customFormat="1">
      <c r="B640" s="152"/>
      <c r="D640" s="146" t="s">
        <v>160</v>
      </c>
      <c r="E640" s="153" t="s">
        <v>1</v>
      </c>
      <c r="F640" s="154" t="s">
        <v>720</v>
      </c>
      <c r="H640" s="155">
        <v>-2.2349999999999999</v>
      </c>
      <c r="I640" s="156"/>
      <c r="L640" s="152"/>
      <c r="M640" s="157"/>
      <c r="T640" s="158"/>
      <c r="AT640" s="153" t="s">
        <v>160</v>
      </c>
      <c r="AU640" s="153" t="s">
        <v>87</v>
      </c>
      <c r="AV640" s="13" t="s">
        <v>87</v>
      </c>
      <c r="AW640" s="13" t="s">
        <v>32</v>
      </c>
      <c r="AX640" s="13" t="s">
        <v>77</v>
      </c>
      <c r="AY640" s="153" t="s">
        <v>150</v>
      </c>
    </row>
    <row r="641" spans="2:65" s="12" customFormat="1">
      <c r="B641" s="145"/>
      <c r="D641" s="146" t="s">
        <v>160</v>
      </c>
      <c r="E641" s="147" t="s">
        <v>1</v>
      </c>
      <c r="F641" s="148" t="s">
        <v>256</v>
      </c>
      <c r="H641" s="147" t="s">
        <v>1</v>
      </c>
      <c r="I641" s="149"/>
      <c r="L641" s="145"/>
      <c r="M641" s="150"/>
      <c r="T641" s="151"/>
      <c r="AT641" s="147" t="s">
        <v>160</v>
      </c>
      <c r="AU641" s="147" t="s">
        <v>87</v>
      </c>
      <c r="AV641" s="12" t="s">
        <v>85</v>
      </c>
      <c r="AW641" s="12" t="s">
        <v>32</v>
      </c>
      <c r="AX641" s="12" t="s">
        <v>77</v>
      </c>
      <c r="AY641" s="147" t="s">
        <v>150</v>
      </c>
    </row>
    <row r="642" spans="2:65" s="13" customFormat="1">
      <c r="B642" s="152"/>
      <c r="D642" s="146" t="s">
        <v>160</v>
      </c>
      <c r="E642" s="153" t="s">
        <v>1</v>
      </c>
      <c r="F642" s="154" t="s">
        <v>721</v>
      </c>
      <c r="H642" s="155">
        <v>1.41</v>
      </c>
      <c r="I642" s="156"/>
      <c r="L642" s="152"/>
      <c r="M642" s="157"/>
      <c r="T642" s="158"/>
      <c r="AT642" s="153" t="s">
        <v>160</v>
      </c>
      <c r="AU642" s="153" t="s">
        <v>87</v>
      </c>
      <c r="AV642" s="13" t="s">
        <v>87</v>
      </c>
      <c r="AW642" s="13" t="s">
        <v>32</v>
      </c>
      <c r="AX642" s="13" t="s">
        <v>77</v>
      </c>
      <c r="AY642" s="153" t="s">
        <v>150</v>
      </c>
    </row>
    <row r="643" spans="2:65" s="12" customFormat="1">
      <c r="B643" s="145"/>
      <c r="D643" s="146" t="s">
        <v>160</v>
      </c>
      <c r="E643" s="147" t="s">
        <v>1</v>
      </c>
      <c r="F643" s="148" t="s">
        <v>248</v>
      </c>
      <c r="H643" s="147" t="s">
        <v>1</v>
      </c>
      <c r="I643" s="149"/>
      <c r="L643" s="145"/>
      <c r="M643" s="150"/>
      <c r="T643" s="151"/>
      <c r="AT643" s="147" t="s">
        <v>160</v>
      </c>
      <c r="AU643" s="147" t="s">
        <v>87</v>
      </c>
      <c r="AV643" s="12" t="s">
        <v>85</v>
      </c>
      <c r="AW643" s="12" t="s">
        <v>32</v>
      </c>
      <c r="AX643" s="12" t="s">
        <v>77</v>
      </c>
      <c r="AY643" s="147" t="s">
        <v>150</v>
      </c>
    </row>
    <row r="644" spans="2:65" s="13" customFormat="1">
      <c r="B644" s="152"/>
      <c r="D644" s="146" t="s">
        <v>160</v>
      </c>
      <c r="E644" s="153" t="s">
        <v>1</v>
      </c>
      <c r="F644" s="154" t="s">
        <v>722</v>
      </c>
      <c r="H644" s="155">
        <v>1.35</v>
      </c>
      <c r="I644" s="156"/>
      <c r="L644" s="152"/>
      <c r="M644" s="157"/>
      <c r="T644" s="158"/>
      <c r="AT644" s="153" t="s">
        <v>160</v>
      </c>
      <c r="AU644" s="153" t="s">
        <v>87</v>
      </c>
      <c r="AV644" s="13" t="s">
        <v>87</v>
      </c>
      <c r="AW644" s="13" t="s">
        <v>32</v>
      </c>
      <c r="AX644" s="13" t="s">
        <v>77</v>
      </c>
      <c r="AY644" s="153" t="s">
        <v>150</v>
      </c>
    </row>
    <row r="645" spans="2:65" s="12" customFormat="1">
      <c r="B645" s="145"/>
      <c r="D645" s="146" t="s">
        <v>160</v>
      </c>
      <c r="E645" s="147" t="s">
        <v>1</v>
      </c>
      <c r="F645" s="148" t="s">
        <v>250</v>
      </c>
      <c r="H645" s="147" t="s">
        <v>1</v>
      </c>
      <c r="I645" s="149"/>
      <c r="L645" s="145"/>
      <c r="M645" s="150"/>
      <c r="T645" s="151"/>
      <c r="AT645" s="147" t="s">
        <v>160</v>
      </c>
      <c r="AU645" s="147" t="s">
        <v>87</v>
      </c>
      <c r="AV645" s="12" t="s">
        <v>85</v>
      </c>
      <c r="AW645" s="12" t="s">
        <v>32</v>
      </c>
      <c r="AX645" s="12" t="s">
        <v>77</v>
      </c>
      <c r="AY645" s="147" t="s">
        <v>150</v>
      </c>
    </row>
    <row r="646" spans="2:65" s="13" customFormat="1">
      <c r="B646" s="152"/>
      <c r="D646" s="146" t="s">
        <v>160</v>
      </c>
      <c r="E646" s="153" t="s">
        <v>1</v>
      </c>
      <c r="F646" s="154" t="s">
        <v>723</v>
      </c>
      <c r="H646" s="155">
        <v>6</v>
      </c>
      <c r="I646" s="156"/>
      <c r="L646" s="152"/>
      <c r="M646" s="157"/>
      <c r="T646" s="158"/>
      <c r="AT646" s="153" t="s">
        <v>160</v>
      </c>
      <c r="AU646" s="153" t="s">
        <v>87</v>
      </c>
      <c r="AV646" s="13" t="s">
        <v>87</v>
      </c>
      <c r="AW646" s="13" t="s">
        <v>32</v>
      </c>
      <c r="AX646" s="13" t="s">
        <v>77</v>
      </c>
      <c r="AY646" s="153" t="s">
        <v>150</v>
      </c>
    </row>
    <row r="647" spans="2:65" s="14" customFormat="1">
      <c r="B647" s="159"/>
      <c r="D647" s="146" t="s">
        <v>160</v>
      </c>
      <c r="E647" s="160" t="s">
        <v>1</v>
      </c>
      <c r="F647" s="161" t="s">
        <v>187</v>
      </c>
      <c r="H647" s="162">
        <v>6.5250000000000004</v>
      </c>
      <c r="I647" s="163"/>
      <c r="L647" s="159"/>
      <c r="M647" s="164"/>
      <c r="T647" s="165"/>
      <c r="AT647" s="160" t="s">
        <v>160</v>
      </c>
      <c r="AU647" s="160" t="s">
        <v>87</v>
      </c>
      <c r="AV647" s="14" t="s">
        <v>158</v>
      </c>
      <c r="AW647" s="14" t="s">
        <v>32</v>
      </c>
      <c r="AX647" s="14" t="s">
        <v>85</v>
      </c>
      <c r="AY647" s="160" t="s">
        <v>150</v>
      </c>
    </row>
    <row r="648" spans="2:65" s="1" customFormat="1" ht="16.5" customHeight="1">
      <c r="B648" s="32"/>
      <c r="C648" s="166" t="s">
        <v>728</v>
      </c>
      <c r="D648" s="166" t="s">
        <v>210</v>
      </c>
      <c r="E648" s="167" t="s">
        <v>729</v>
      </c>
      <c r="F648" s="168" t="s">
        <v>730</v>
      </c>
      <c r="G648" s="169" t="s">
        <v>156</v>
      </c>
      <c r="H648" s="170">
        <v>7.1779999999999999</v>
      </c>
      <c r="I648" s="171"/>
      <c r="J648" s="172">
        <f>ROUND(I648*H648,2)</f>
        <v>0</v>
      </c>
      <c r="K648" s="168" t="s">
        <v>157</v>
      </c>
      <c r="L648" s="173"/>
      <c r="M648" s="174" t="s">
        <v>1</v>
      </c>
      <c r="N648" s="175" t="s">
        <v>42</v>
      </c>
      <c r="P648" s="141">
        <f>O648*H648</f>
        <v>0</v>
      </c>
      <c r="Q648" s="141">
        <v>9.2999999999999992E-3</v>
      </c>
      <c r="R648" s="141">
        <f>Q648*H648</f>
        <v>6.6755399999999993E-2</v>
      </c>
      <c r="S648" s="141">
        <v>0</v>
      </c>
      <c r="T648" s="142">
        <f>S648*H648</f>
        <v>0</v>
      </c>
      <c r="AR648" s="143" t="s">
        <v>381</v>
      </c>
      <c r="AT648" s="143" t="s">
        <v>210</v>
      </c>
      <c r="AU648" s="143" t="s">
        <v>87</v>
      </c>
      <c r="AY648" s="17" t="s">
        <v>150</v>
      </c>
      <c r="BE648" s="144">
        <f>IF(N648="základní",J648,0)</f>
        <v>0</v>
      </c>
      <c r="BF648" s="144">
        <f>IF(N648="snížená",J648,0)</f>
        <v>0</v>
      </c>
      <c r="BG648" s="144">
        <f>IF(N648="zákl. přenesená",J648,0)</f>
        <v>0</v>
      </c>
      <c r="BH648" s="144">
        <f>IF(N648="sníž. přenesená",J648,0)</f>
        <v>0</v>
      </c>
      <c r="BI648" s="144">
        <f>IF(N648="nulová",J648,0)</f>
        <v>0</v>
      </c>
      <c r="BJ648" s="17" t="s">
        <v>85</v>
      </c>
      <c r="BK648" s="144">
        <f>ROUND(I648*H648,2)</f>
        <v>0</v>
      </c>
      <c r="BL648" s="17" t="s">
        <v>270</v>
      </c>
      <c r="BM648" s="143" t="s">
        <v>731</v>
      </c>
    </row>
    <row r="649" spans="2:65" s="13" customFormat="1">
      <c r="B649" s="152"/>
      <c r="D649" s="146" t="s">
        <v>160</v>
      </c>
      <c r="E649" s="153" t="s">
        <v>1</v>
      </c>
      <c r="F649" s="154" t="s">
        <v>732</v>
      </c>
      <c r="H649" s="155">
        <v>7.1779999999999999</v>
      </c>
      <c r="I649" s="156"/>
      <c r="L649" s="152"/>
      <c r="M649" s="157"/>
      <c r="T649" s="158"/>
      <c r="AT649" s="153" t="s">
        <v>160</v>
      </c>
      <c r="AU649" s="153" t="s">
        <v>87</v>
      </c>
      <c r="AV649" s="13" t="s">
        <v>87</v>
      </c>
      <c r="AW649" s="13" t="s">
        <v>32</v>
      </c>
      <c r="AX649" s="13" t="s">
        <v>85</v>
      </c>
      <c r="AY649" s="153" t="s">
        <v>150</v>
      </c>
    </row>
    <row r="650" spans="2:65" s="1" customFormat="1" ht="24.2" customHeight="1">
      <c r="B650" s="32"/>
      <c r="C650" s="132" t="s">
        <v>733</v>
      </c>
      <c r="D650" s="132" t="s">
        <v>153</v>
      </c>
      <c r="E650" s="133" t="s">
        <v>734</v>
      </c>
      <c r="F650" s="134" t="s">
        <v>735</v>
      </c>
      <c r="G650" s="135" t="s">
        <v>156</v>
      </c>
      <c r="H650" s="136">
        <v>3.762</v>
      </c>
      <c r="I650" s="137"/>
      <c r="J650" s="138">
        <f>ROUND(I650*H650,2)</f>
        <v>0</v>
      </c>
      <c r="K650" s="134" t="s">
        <v>157</v>
      </c>
      <c r="L650" s="32"/>
      <c r="M650" s="139" t="s">
        <v>1</v>
      </c>
      <c r="N650" s="140" t="s">
        <v>42</v>
      </c>
      <c r="P650" s="141">
        <f>O650*H650</f>
        <v>0</v>
      </c>
      <c r="Q650" s="141">
        <v>1.2200000000000001E-2</v>
      </c>
      <c r="R650" s="141">
        <f>Q650*H650</f>
        <v>4.5896400000000004E-2</v>
      </c>
      <c r="S650" s="141">
        <v>0</v>
      </c>
      <c r="T650" s="142">
        <f>S650*H650</f>
        <v>0</v>
      </c>
      <c r="AR650" s="143" t="s">
        <v>270</v>
      </c>
      <c r="AT650" s="143" t="s">
        <v>153</v>
      </c>
      <c r="AU650" s="143" t="s">
        <v>87</v>
      </c>
      <c r="AY650" s="17" t="s">
        <v>150</v>
      </c>
      <c r="BE650" s="144">
        <f>IF(N650="základní",J650,0)</f>
        <v>0</v>
      </c>
      <c r="BF650" s="144">
        <f>IF(N650="snížená",J650,0)</f>
        <v>0</v>
      </c>
      <c r="BG650" s="144">
        <f>IF(N650="zákl. přenesená",J650,0)</f>
        <v>0</v>
      </c>
      <c r="BH650" s="144">
        <f>IF(N650="sníž. přenesená",J650,0)</f>
        <v>0</v>
      </c>
      <c r="BI650" s="144">
        <f>IF(N650="nulová",J650,0)</f>
        <v>0</v>
      </c>
      <c r="BJ650" s="17" t="s">
        <v>85</v>
      </c>
      <c r="BK650" s="144">
        <f>ROUND(I650*H650,2)</f>
        <v>0</v>
      </c>
      <c r="BL650" s="17" t="s">
        <v>270</v>
      </c>
      <c r="BM650" s="143" t="s">
        <v>736</v>
      </c>
    </row>
    <row r="651" spans="2:65" s="12" customFormat="1">
      <c r="B651" s="145"/>
      <c r="D651" s="146" t="s">
        <v>160</v>
      </c>
      <c r="E651" s="147" t="s">
        <v>1</v>
      </c>
      <c r="F651" s="148" t="s">
        <v>658</v>
      </c>
      <c r="H651" s="147" t="s">
        <v>1</v>
      </c>
      <c r="I651" s="149"/>
      <c r="L651" s="145"/>
      <c r="M651" s="150"/>
      <c r="T651" s="151"/>
      <c r="AT651" s="147" t="s">
        <v>160</v>
      </c>
      <c r="AU651" s="147" t="s">
        <v>87</v>
      </c>
      <c r="AV651" s="12" t="s">
        <v>85</v>
      </c>
      <c r="AW651" s="12" t="s">
        <v>32</v>
      </c>
      <c r="AX651" s="12" t="s">
        <v>77</v>
      </c>
      <c r="AY651" s="147" t="s">
        <v>150</v>
      </c>
    </row>
    <row r="652" spans="2:65" s="12" customFormat="1">
      <c r="B652" s="145"/>
      <c r="D652" s="146" t="s">
        <v>160</v>
      </c>
      <c r="E652" s="147" t="s">
        <v>1</v>
      </c>
      <c r="F652" s="148" t="s">
        <v>181</v>
      </c>
      <c r="H652" s="147" t="s">
        <v>1</v>
      </c>
      <c r="I652" s="149"/>
      <c r="L652" s="145"/>
      <c r="M652" s="150"/>
      <c r="T652" s="151"/>
      <c r="AT652" s="147" t="s">
        <v>160</v>
      </c>
      <c r="AU652" s="147" t="s">
        <v>87</v>
      </c>
      <c r="AV652" s="12" t="s">
        <v>85</v>
      </c>
      <c r="AW652" s="12" t="s">
        <v>32</v>
      </c>
      <c r="AX652" s="12" t="s">
        <v>77</v>
      </c>
      <c r="AY652" s="147" t="s">
        <v>150</v>
      </c>
    </row>
    <row r="653" spans="2:65" s="13" customFormat="1">
      <c r="B653" s="152"/>
      <c r="D653" s="146" t="s">
        <v>160</v>
      </c>
      <c r="E653" s="153" t="s">
        <v>1</v>
      </c>
      <c r="F653" s="154" t="s">
        <v>659</v>
      </c>
      <c r="H653" s="155">
        <v>3.762</v>
      </c>
      <c r="I653" s="156"/>
      <c r="L653" s="152"/>
      <c r="M653" s="157"/>
      <c r="T653" s="158"/>
      <c r="AT653" s="153" t="s">
        <v>160</v>
      </c>
      <c r="AU653" s="153" t="s">
        <v>87</v>
      </c>
      <c r="AV653" s="13" t="s">
        <v>87</v>
      </c>
      <c r="AW653" s="13" t="s">
        <v>32</v>
      </c>
      <c r="AX653" s="13" t="s">
        <v>85</v>
      </c>
      <c r="AY653" s="153" t="s">
        <v>150</v>
      </c>
    </row>
    <row r="654" spans="2:65" s="1" customFormat="1" ht="24.2" customHeight="1">
      <c r="B654" s="32"/>
      <c r="C654" s="132" t="s">
        <v>391</v>
      </c>
      <c r="D654" s="132" t="s">
        <v>153</v>
      </c>
      <c r="E654" s="133" t="s">
        <v>737</v>
      </c>
      <c r="F654" s="134" t="s">
        <v>738</v>
      </c>
      <c r="G654" s="135" t="s">
        <v>156</v>
      </c>
      <c r="H654" s="136">
        <v>14.680999999999999</v>
      </c>
      <c r="I654" s="137"/>
      <c r="J654" s="138">
        <f>ROUND(I654*H654,2)</f>
        <v>0</v>
      </c>
      <c r="K654" s="134" t="s">
        <v>157</v>
      </c>
      <c r="L654" s="32"/>
      <c r="M654" s="139" t="s">
        <v>1</v>
      </c>
      <c r="N654" s="140" t="s">
        <v>42</v>
      </c>
      <c r="P654" s="141">
        <f>O654*H654</f>
        <v>0</v>
      </c>
      <c r="Q654" s="141">
        <v>1.259E-2</v>
      </c>
      <c r="R654" s="141">
        <f>Q654*H654</f>
        <v>0.18483379</v>
      </c>
      <c r="S654" s="141">
        <v>0</v>
      </c>
      <c r="T654" s="142">
        <f>S654*H654</f>
        <v>0</v>
      </c>
      <c r="AR654" s="143" t="s">
        <v>270</v>
      </c>
      <c r="AT654" s="143" t="s">
        <v>153</v>
      </c>
      <c r="AU654" s="143" t="s">
        <v>87</v>
      </c>
      <c r="AY654" s="17" t="s">
        <v>150</v>
      </c>
      <c r="BE654" s="144">
        <f>IF(N654="základní",J654,0)</f>
        <v>0</v>
      </c>
      <c r="BF654" s="144">
        <f>IF(N654="snížená",J654,0)</f>
        <v>0</v>
      </c>
      <c r="BG654" s="144">
        <f>IF(N654="zákl. přenesená",J654,0)</f>
        <v>0</v>
      </c>
      <c r="BH654" s="144">
        <f>IF(N654="sníž. přenesená",J654,0)</f>
        <v>0</v>
      </c>
      <c r="BI654" s="144">
        <f>IF(N654="nulová",J654,0)</f>
        <v>0</v>
      </c>
      <c r="BJ654" s="17" t="s">
        <v>85</v>
      </c>
      <c r="BK654" s="144">
        <f>ROUND(I654*H654,2)</f>
        <v>0</v>
      </c>
      <c r="BL654" s="17" t="s">
        <v>270</v>
      </c>
      <c r="BM654" s="143" t="s">
        <v>739</v>
      </c>
    </row>
    <row r="655" spans="2:65" s="12" customFormat="1">
      <c r="B655" s="145"/>
      <c r="D655" s="146" t="s">
        <v>160</v>
      </c>
      <c r="E655" s="147" t="s">
        <v>1</v>
      </c>
      <c r="F655" s="148" t="s">
        <v>658</v>
      </c>
      <c r="H655" s="147" t="s">
        <v>1</v>
      </c>
      <c r="I655" s="149"/>
      <c r="L655" s="145"/>
      <c r="M655" s="150"/>
      <c r="T655" s="151"/>
      <c r="AT655" s="147" t="s">
        <v>160</v>
      </c>
      <c r="AU655" s="147" t="s">
        <v>87</v>
      </c>
      <c r="AV655" s="12" t="s">
        <v>85</v>
      </c>
      <c r="AW655" s="12" t="s">
        <v>32</v>
      </c>
      <c r="AX655" s="12" t="s">
        <v>77</v>
      </c>
      <c r="AY655" s="147" t="s">
        <v>150</v>
      </c>
    </row>
    <row r="656" spans="2:65" s="12" customFormat="1">
      <c r="B656" s="145"/>
      <c r="D656" s="146" t="s">
        <v>160</v>
      </c>
      <c r="E656" s="147" t="s">
        <v>1</v>
      </c>
      <c r="F656" s="148" t="s">
        <v>237</v>
      </c>
      <c r="H656" s="147" t="s">
        <v>1</v>
      </c>
      <c r="I656" s="149"/>
      <c r="L656" s="145"/>
      <c r="M656" s="150"/>
      <c r="T656" s="151"/>
      <c r="AT656" s="147" t="s">
        <v>160</v>
      </c>
      <c r="AU656" s="147" t="s">
        <v>87</v>
      </c>
      <c r="AV656" s="12" t="s">
        <v>85</v>
      </c>
      <c r="AW656" s="12" t="s">
        <v>32</v>
      </c>
      <c r="AX656" s="12" t="s">
        <v>77</v>
      </c>
      <c r="AY656" s="147" t="s">
        <v>150</v>
      </c>
    </row>
    <row r="657" spans="2:65" s="13" customFormat="1">
      <c r="B657" s="152"/>
      <c r="D657" s="146" t="s">
        <v>160</v>
      </c>
      <c r="E657" s="153" t="s">
        <v>1</v>
      </c>
      <c r="F657" s="154" t="s">
        <v>660</v>
      </c>
      <c r="H657" s="155">
        <v>4.5110000000000001</v>
      </c>
      <c r="I657" s="156"/>
      <c r="L657" s="152"/>
      <c r="M657" s="157"/>
      <c r="T657" s="158"/>
      <c r="AT657" s="153" t="s">
        <v>160</v>
      </c>
      <c r="AU657" s="153" t="s">
        <v>87</v>
      </c>
      <c r="AV657" s="13" t="s">
        <v>87</v>
      </c>
      <c r="AW657" s="13" t="s">
        <v>32</v>
      </c>
      <c r="AX657" s="13" t="s">
        <v>77</v>
      </c>
      <c r="AY657" s="153" t="s">
        <v>150</v>
      </c>
    </row>
    <row r="658" spans="2:65" s="12" customFormat="1">
      <c r="B658" s="145"/>
      <c r="D658" s="146" t="s">
        <v>160</v>
      </c>
      <c r="E658" s="147" t="s">
        <v>1</v>
      </c>
      <c r="F658" s="148" t="s">
        <v>183</v>
      </c>
      <c r="H658" s="147" t="s">
        <v>1</v>
      </c>
      <c r="I658" s="149"/>
      <c r="L658" s="145"/>
      <c r="M658" s="150"/>
      <c r="T658" s="151"/>
      <c r="AT658" s="147" t="s">
        <v>160</v>
      </c>
      <c r="AU658" s="147" t="s">
        <v>87</v>
      </c>
      <c r="AV658" s="12" t="s">
        <v>85</v>
      </c>
      <c r="AW658" s="12" t="s">
        <v>32</v>
      </c>
      <c r="AX658" s="12" t="s">
        <v>77</v>
      </c>
      <c r="AY658" s="147" t="s">
        <v>150</v>
      </c>
    </row>
    <row r="659" spans="2:65" s="13" customFormat="1">
      <c r="B659" s="152"/>
      <c r="D659" s="146" t="s">
        <v>160</v>
      </c>
      <c r="E659" s="153" t="s">
        <v>1</v>
      </c>
      <c r="F659" s="154" t="s">
        <v>661</v>
      </c>
      <c r="H659" s="155">
        <v>4.2699999999999996</v>
      </c>
      <c r="I659" s="156"/>
      <c r="L659" s="152"/>
      <c r="M659" s="157"/>
      <c r="T659" s="158"/>
      <c r="AT659" s="153" t="s">
        <v>160</v>
      </c>
      <c r="AU659" s="153" t="s">
        <v>87</v>
      </c>
      <c r="AV659" s="13" t="s">
        <v>87</v>
      </c>
      <c r="AW659" s="13" t="s">
        <v>32</v>
      </c>
      <c r="AX659" s="13" t="s">
        <v>77</v>
      </c>
      <c r="AY659" s="153" t="s">
        <v>150</v>
      </c>
    </row>
    <row r="660" spans="2:65" s="12" customFormat="1">
      <c r="B660" s="145"/>
      <c r="D660" s="146" t="s">
        <v>160</v>
      </c>
      <c r="E660" s="147" t="s">
        <v>1</v>
      </c>
      <c r="F660" s="148" t="s">
        <v>256</v>
      </c>
      <c r="H660" s="147" t="s">
        <v>1</v>
      </c>
      <c r="I660" s="149"/>
      <c r="L660" s="145"/>
      <c r="M660" s="150"/>
      <c r="T660" s="151"/>
      <c r="AT660" s="147" t="s">
        <v>160</v>
      </c>
      <c r="AU660" s="147" t="s">
        <v>87</v>
      </c>
      <c r="AV660" s="12" t="s">
        <v>85</v>
      </c>
      <c r="AW660" s="12" t="s">
        <v>32</v>
      </c>
      <c r="AX660" s="12" t="s">
        <v>77</v>
      </c>
      <c r="AY660" s="147" t="s">
        <v>150</v>
      </c>
    </row>
    <row r="661" spans="2:65" s="13" customFormat="1">
      <c r="B661" s="152"/>
      <c r="D661" s="146" t="s">
        <v>160</v>
      </c>
      <c r="E661" s="153" t="s">
        <v>1</v>
      </c>
      <c r="F661" s="154" t="s">
        <v>625</v>
      </c>
      <c r="H661" s="155">
        <v>1.65</v>
      </c>
      <c r="I661" s="156"/>
      <c r="L661" s="152"/>
      <c r="M661" s="157"/>
      <c r="T661" s="158"/>
      <c r="AT661" s="153" t="s">
        <v>160</v>
      </c>
      <c r="AU661" s="153" t="s">
        <v>87</v>
      </c>
      <c r="AV661" s="13" t="s">
        <v>87</v>
      </c>
      <c r="AW661" s="13" t="s">
        <v>32</v>
      </c>
      <c r="AX661" s="13" t="s">
        <v>77</v>
      </c>
      <c r="AY661" s="153" t="s">
        <v>150</v>
      </c>
    </row>
    <row r="662" spans="2:65" s="12" customFormat="1">
      <c r="B662" s="145"/>
      <c r="D662" s="146" t="s">
        <v>160</v>
      </c>
      <c r="E662" s="147" t="s">
        <v>1</v>
      </c>
      <c r="F662" s="148" t="s">
        <v>248</v>
      </c>
      <c r="H662" s="147" t="s">
        <v>1</v>
      </c>
      <c r="I662" s="149"/>
      <c r="L662" s="145"/>
      <c r="M662" s="150"/>
      <c r="T662" s="151"/>
      <c r="AT662" s="147" t="s">
        <v>160</v>
      </c>
      <c r="AU662" s="147" t="s">
        <v>87</v>
      </c>
      <c r="AV662" s="12" t="s">
        <v>85</v>
      </c>
      <c r="AW662" s="12" t="s">
        <v>32</v>
      </c>
      <c r="AX662" s="12" t="s">
        <v>77</v>
      </c>
      <c r="AY662" s="147" t="s">
        <v>150</v>
      </c>
    </row>
    <row r="663" spans="2:65" s="13" customFormat="1">
      <c r="B663" s="152"/>
      <c r="D663" s="146" t="s">
        <v>160</v>
      </c>
      <c r="E663" s="153" t="s">
        <v>1</v>
      </c>
      <c r="F663" s="154" t="s">
        <v>623</v>
      </c>
      <c r="H663" s="155">
        <v>1.29</v>
      </c>
      <c r="I663" s="156"/>
      <c r="L663" s="152"/>
      <c r="M663" s="157"/>
      <c r="T663" s="158"/>
      <c r="AT663" s="153" t="s">
        <v>160</v>
      </c>
      <c r="AU663" s="153" t="s">
        <v>87</v>
      </c>
      <c r="AV663" s="13" t="s">
        <v>87</v>
      </c>
      <c r="AW663" s="13" t="s">
        <v>32</v>
      </c>
      <c r="AX663" s="13" t="s">
        <v>77</v>
      </c>
      <c r="AY663" s="153" t="s">
        <v>150</v>
      </c>
    </row>
    <row r="664" spans="2:65" s="12" customFormat="1">
      <c r="B664" s="145"/>
      <c r="D664" s="146" t="s">
        <v>160</v>
      </c>
      <c r="E664" s="147" t="s">
        <v>1</v>
      </c>
      <c r="F664" s="148" t="s">
        <v>250</v>
      </c>
      <c r="H664" s="147" t="s">
        <v>1</v>
      </c>
      <c r="I664" s="149"/>
      <c r="L664" s="145"/>
      <c r="M664" s="150"/>
      <c r="T664" s="151"/>
      <c r="AT664" s="147" t="s">
        <v>160</v>
      </c>
      <c r="AU664" s="147" t="s">
        <v>87</v>
      </c>
      <c r="AV664" s="12" t="s">
        <v>85</v>
      </c>
      <c r="AW664" s="12" t="s">
        <v>32</v>
      </c>
      <c r="AX664" s="12" t="s">
        <v>77</v>
      </c>
      <c r="AY664" s="147" t="s">
        <v>150</v>
      </c>
    </row>
    <row r="665" spans="2:65" s="13" customFormat="1">
      <c r="B665" s="152"/>
      <c r="D665" s="146" t="s">
        <v>160</v>
      </c>
      <c r="E665" s="153" t="s">
        <v>1</v>
      </c>
      <c r="F665" s="154" t="s">
        <v>624</v>
      </c>
      <c r="H665" s="155">
        <v>2.96</v>
      </c>
      <c r="I665" s="156"/>
      <c r="L665" s="152"/>
      <c r="M665" s="157"/>
      <c r="T665" s="158"/>
      <c r="AT665" s="153" t="s">
        <v>160</v>
      </c>
      <c r="AU665" s="153" t="s">
        <v>87</v>
      </c>
      <c r="AV665" s="13" t="s">
        <v>87</v>
      </c>
      <c r="AW665" s="13" t="s">
        <v>32</v>
      </c>
      <c r="AX665" s="13" t="s">
        <v>77</v>
      </c>
      <c r="AY665" s="153" t="s">
        <v>150</v>
      </c>
    </row>
    <row r="666" spans="2:65" s="14" customFormat="1">
      <c r="B666" s="159"/>
      <c r="D666" s="146" t="s">
        <v>160</v>
      </c>
      <c r="E666" s="160" t="s">
        <v>1</v>
      </c>
      <c r="F666" s="161" t="s">
        <v>187</v>
      </c>
      <c r="H666" s="162">
        <v>14.681000000000001</v>
      </c>
      <c r="I666" s="163"/>
      <c r="L666" s="159"/>
      <c r="M666" s="164"/>
      <c r="T666" s="165"/>
      <c r="AT666" s="160" t="s">
        <v>160</v>
      </c>
      <c r="AU666" s="160" t="s">
        <v>87</v>
      </c>
      <c r="AV666" s="14" t="s">
        <v>158</v>
      </c>
      <c r="AW666" s="14" t="s">
        <v>32</v>
      </c>
      <c r="AX666" s="14" t="s">
        <v>85</v>
      </c>
      <c r="AY666" s="160" t="s">
        <v>150</v>
      </c>
    </row>
    <row r="667" spans="2:65" s="1" customFormat="1" ht="16.5" customHeight="1">
      <c r="B667" s="32"/>
      <c r="C667" s="132" t="s">
        <v>740</v>
      </c>
      <c r="D667" s="132" t="s">
        <v>153</v>
      </c>
      <c r="E667" s="133" t="s">
        <v>741</v>
      </c>
      <c r="F667" s="134" t="s">
        <v>742</v>
      </c>
      <c r="G667" s="135" t="s">
        <v>156</v>
      </c>
      <c r="H667" s="136">
        <v>18.443000000000001</v>
      </c>
      <c r="I667" s="137"/>
      <c r="J667" s="138">
        <f>ROUND(I667*H667,2)</f>
        <v>0</v>
      </c>
      <c r="K667" s="134" t="s">
        <v>157</v>
      </c>
      <c r="L667" s="32"/>
      <c r="M667" s="139" t="s">
        <v>1</v>
      </c>
      <c r="N667" s="140" t="s">
        <v>42</v>
      </c>
      <c r="P667" s="141">
        <f>O667*H667</f>
        <v>0</v>
      </c>
      <c r="Q667" s="141">
        <v>0</v>
      </c>
      <c r="R667" s="141">
        <f>Q667*H667</f>
        <v>0</v>
      </c>
      <c r="S667" s="141">
        <v>0</v>
      </c>
      <c r="T667" s="142">
        <f>S667*H667</f>
        <v>0</v>
      </c>
      <c r="AR667" s="143" t="s">
        <v>270</v>
      </c>
      <c r="AT667" s="143" t="s">
        <v>153</v>
      </c>
      <c r="AU667" s="143" t="s">
        <v>87</v>
      </c>
      <c r="AY667" s="17" t="s">
        <v>150</v>
      </c>
      <c r="BE667" s="144">
        <f>IF(N667="základní",J667,0)</f>
        <v>0</v>
      </c>
      <c r="BF667" s="144">
        <f>IF(N667="snížená",J667,0)</f>
        <v>0</v>
      </c>
      <c r="BG667" s="144">
        <f>IF(N667="zákl. přenesená",J667,0)</f>
        <v>0</v>
      </c>
      <c r="BH667" s="144">
        <f>IF(N667="sníž. přenesená",J667,0)</f>
        <v>0</v>
      </c>
      <c r="BI667" s="144">
        <f>IF(N667="nulová",J667,0)</f>
        <v>0</v>
      </c>
      <c r="BJ667" s="17" t="s">
        <v>85</v>
      </c>
      <c r="BK667" s="144">
        <f>ROUND(I667*H667,2)</f>
        <v>0</v>
      </c>
      <c r="BL667" s="17" t="s">
        <v>270</v>
      </c>
      <c r="BM667" s="143" t="s">
        <v>743</v>
      </c>
    </row>
    <row r="668" spans="2:65" s="12" customFormat="1">
      <c r="B668" s="145"/>
      <c r="D668" s="146" t="s">
        <v>160</v>
      </c>
      <c r="E668" s="147" t="s">
        <v>1</v>
      </c>
      <c r="F668" s="148" t="s">
        <v>658</v>
      </c>
      <c r="H668" s="147" t="s">
        <v>1</v>
      </c>
      <c r="I668" s="149"/>
      <c r="L668" s="145"/>
      <c r="M668" s="150"/>
      <c r="T668" s="151"/>
      <c r="AT668" s="147" t="s">
        <v>160</v>
      </c>
      <c r="AU668" s="147" t="s">
        <v>87</v>
      </c>
      <c r="AV668" s="12" t="s">
        <v>85</v>
      </c>
      <c r="AW668" s="12" t="s">
        <v>32</v>
      </c>
      <c r="AX668" s="12" t="s">
        <v>77</v>
      </c>
      <c r="AY668" s="147" t="s">
        <v>150</v>
      </c>
    </row>
    <row r="669" spans="2:65" s="12" customFormat="1">
      <c r="B669" s="145"/>
      <c r="D669" s="146" t="s">
        <v>160</v>
      </c>
      <c r="E669" s="147" t="s">
        <v>1</v>
      </c>
      <c r="F669" s="148" t="s">
        <v>181</v>
      </c>
      <c r="H669" s="147" t="s">
        <v>1</v>
      </c>
      <c r="I669" s="149"/>
      <c r="L669" s="145"/>
      <c r="M669" s="150"/>
      <c r="T669" s="151"/>
      <c r="AT669" s="147" t="s">
        <v>160</v>
      </c>
      <c r="AU669" s="147" t="s">
        <v>87</v>
      </c>
      <c r="AV669" s="12" t="s">
        <v>85</v>
      </c>
      <c r="AW669" s="12" t="s">
        <v>32</v>
      </c>
      <c r="AX669" s="12" t="s">
        <v>77</v>
      </c>
      <c r="AY669" s="147" t="s">
        <v>150</v>
      </c>
    </row>
    <row r="670" spans="2:65" s="13" customFormat="1">
      <c r="B670" s="152"/>
      <c r="D670" s="146" t="s">
        <v>160</v>
      </c>
      <c r="E670" s="153" t="s">
        <v>1</v>
      </c>
      <c r="F670" s="154" t="s">
        <v>659</v>
      </c>
      <c r="H670" s="155">
        <v>3.762</v>
      </c>
      <c r="I670" s="156"/>
      <c r="L670" s="152"/>
      <c r="M670" s="157"/>
      <c r="T670" s="158"/>
      <c r="AT670" s="153" t="s">
        <v>160</v>
      </c>
      <c r="AU670" s="153" t="s">
        <v>87</v>
      </c>
      <c r="AV670" s="13" t="s">
        <v>87</v>
      </c>
      <c r="AW670" s="13" t="s">
        <v>32</v>
      </c>
      <c r="AX670" s="13" t="s">
        <v>77</v>
      </c>
      <c r="AY670" s="153" t="s">
        <v>150</v>
      </c>
    </row>
    <row r="671" spans="2:65" s="12" customFormat="1">
      <c r="B671" s="145"/>
      <c r="D671" s="146" t="s">
        <v>160</v>
      </c>
      <c r="E671" s="147" t="s">
        <v>1</v>
      </c>
      <c r="F671" s="148" t="s">
        <v>237</v>
      </c>
      <c r="H671" s="147" t="s">
        <v>1</v>
      </c>
      <c r="I671" s="149"/>
      <c r="L671" s="145"/>
      <c r="M671" s="150"/>
      <c r="T671" s="151"/>
      <c r="AT671" s="147" t="s">
        <v>160</v>
      </c>
      <c r="AU671" s="147" t="s">
        <v>87</v>
      </c>
      <c r="AV671" s="12" t="s">
        <v>85</v>
      </c>
      <c r="AW671" s="12" t="s">
        <v>32</v>
      </c>
      <c r="AX671" s="12" t="s">
        <v>77</v>
      </c>
      <c r="AY671" s="147" t="s">
        <v>150</v>
      </c>
    </row>
    <row r="672" spans="2:65" s="13" customFormat="1">
      <c r="B672" s="152"/>
      <c r="D672" s="146" t="s">
        <v>160</v>
      </c>
      <c r="E672" s="153" t="s">
        <v>1</v>
      </c>
      <c r="F672" s="154" t="s">
        <v>660</v>
      </c>
      <c r="H672" s="155">
        <v>4.5110000000000001</v>
      </c>
      <c r="I672" s="156"/>
      <c r="L672" s="152"/>
      <c r="M672" s="157"/>
      <c r="T672" s="158"/>
      <c r="AT672" s="153" t="s">
        <v>160</v>
      </c>
      <c r="AU672" s="153" t="s">
        <v>87</v>
      </c>
      <c r="AV672" s="13" t="s">
        <v>87</v>
      </c>
      <c r="AW672" s="13" t="s">
        <v>32</v>
      </c>
      <c r="AX672" s="13" t="s">
        <v>77</v>
      </c>
      <c r="AY672" s="153" t="s">
        <v>150</v>
      </c>
    </row>
    <row r="673" spans="2:65" s="12" customFormat="1">
      <c r="B673" s="145"/>
      <c r="D673" s="146" t="s">
        <v>160</v>
      </c>
      <c r="E673" s="147" t="s">
        <v>1</v>
      </c>
      <c r="F673" s="148" t="s">
        <v>183</v>
      </c>
      <c r="H673" s="147" t="s">
        <v>1</v>
      </c>
      <c r="I673" s="149"/>
      <c r="L673" s="145"/>
      <c r="M673" s="150"/>
      <c r="T673" s="151"/>
      <c r="AT673" s="147" t="s">
        <v>160</v>
      </c>
      <c r="AU673" s="147" t="s">
        <v>87</v>
      </c>
      <c r="AV673" s="12" t="s">
        <v>85</v>
      </c>
      <c r="AW673" s="12" t="s">
        <v>32</v>
      </c>
      <c r="AX673" s="12" t="s">
        <v>77</v>
      </c>
      <c r="AY673" s="147" t="s">
        <v>150</v>
      </c>
    </row>
    <row r="674" spans="2:65" s="13" customFormat="1">
      <c r="B674" s="152"/>
      <c r="D674" s="146" t="s">
        <v>160</v>
      </c>
      <c r="E674" s="153" t="s">
        <v>1</v>
      </c>
      <c r="F674" s="154" t="s">
        <v>661</v>
      </c>
      <c r="H674" s="155">
        <v>4.2699999999999996</v>
      </c>
      <c r="I674" s="156"/>
      <c r="L674" s="152"/>
      <c r="M674" s="157"/>
      <c r="T674" s="158"/>
      <c r="AT674" s="153" t="s">
        <v>160</v>
      </c>
      <c r="AU674" s="153" t="s">
        <v>87</v>
      </c>
      <c r="AV674" s="13" t="s">
        <v>87</v>
      </c>
      <c r="AW674" s="13" t="s">
        <v>32</v>
      </c>
      <c r="AX674" s="13" t="s">
        <v>77</v>
      </c>
      <c r="AY674" s="153" t="s">
        <v>150</v>
      </c>
    </row>
    <row r="675" spans="2:65" s="12" customFormat="1">
      <c r="B675" s="145"/>
      <c r="D675" s="146" t="s">
        <v>160</v>
      </c>
      <c r="E675" s="147" t="s">
        <v>1</v>
      </c>
      <c r="F675" s="148" t="s">
        <v>256</v>
      </c>
      <c r="H675" s="147" t="s">
        <v>1</v>
      </c>
      <c r="I675" s="149"/>
      <c r="L675" s="145"/>
      <c r="M675" s="150"/>
      <c r="T675" s="151"/>
      <c r="AT675" s="147" t="s">
        <v>160</v>
      </c>
      <c r="AU675" s="147" t="s">
        <v>87</v>
      </c>
      <c r="AV675" s="12" t="s">
        <v>85</v>
      </c>
      <c r="AW675" s="12" t="s">
        <v>32</v>
      </c>
      <c r="AX675" s="12" t="s">
        <v>77</v>
      </c>
      <c r="AY675" s="147" t="s">
        <v>150</v>
      </c>
    </row>
    <row r="676" spans="2:65" s="13" customFormat="1">
      <c r="B676" s="152"/>
      <c r="D676" s="146" t="s">
        <v>160</v>
      </c>
      <c r="E676" s="153" t="s">
        <v>1</v>
      </c>
      <c r="F676" s="154" t="s">
        <v>625</v>
      </c>
      <c r="H676" s="155">
        <v>1.65</v>
      </c>
      <c r="I676" s="156"/>
      <c r="L676" s="152"/>
      <c r="M676" s="157"/>
      <c r="T676" s="158"/>
      <c r="AT676" s="153" t="s">
        <v>160</v>
      </c>
      <c r="AU676" s="153" t="s">
        <v>87</v>
      </c>
      <c r="AV676" s="13" t="s">
        <v>87</v>
      </c>
      <c r="AW676" s="13" t="s">
        <v>32</v>
      </c>
      <c r="AX676" s="13" t="s">
        <v>77</v>
      </c>
      <c r="AY676" s="153" t="s">
        <v>150</v>
      </c>
    </row>
    <row r="677" spans="2:65" s="12" customFormat="1">
      <c r="B677" s="145"/>
      <c r="D677" s="146" t="s">
        <v>160</v>
      </c>
      <c r="E677" s="147" t="s">
        <v>1</v>
      </c>
      <c r="F677" s="148" t="s">
        <v>248</v>
      </c>
      <c r="H677" s="147" t="s">
        <v>1</v>
      </c>
      <c r="I677" s="149"/>
      <c r="L677" s="145"/>
      <c r="M677" s="150"/>
      <c r="T677" s="151"/>
      <c r="AT677" s="147" t="s">
        <v>160</v>
      </c>
      <c r="AU677" s="147" t="s">
        <v>87</v>
      </c>
      <c r="AV677" s="12" t="s">
        <v>85</v>
      </c>
      <c r="AW677" s="12" t="s">
        <v>32</v>
      </c>
      <c r="AX677" s="12" t="s">
        <v>77</v>
      </c>
      <c r="AY677" s="147" t="s">
        <v>150</v>
      </c>
    </row>
    <row r="678" spans="2:65" s="13" customFormat="1">
      <c r="B678" s="152"/>
      <c r="D678" s="146" t="s">
        <v>160</v>
      </c>
      <c r="E678" s="153" t="s">
        <v>1</v>
      </c>
      <c r="F678" s="154" t="s">
        <v>623</v>
      </c>
      <c r="H678" s="155">
        <v>1.29</v>
      </c>
      <c r="I678" s="156"/>
      <c r="L678" s="152"/>
      <c r="M678" s="157"/>
      <c r="T678" s="158"/>
      <c r="AT678" s="153" t="s">
        <v>160</v>
      </c>
      <c r="AU678" s="153" t="s">
        <v>87</v>
      </c>
      <c r="AV678" s="13" t="s">
        <v>87</v>
      </c>
      <c r="AW678" s="13" t="s">
        <v>32</v>
      </c>
      <c r="AX678" s="13" t="s">
        <v>77</v>
      </c>
      <c r="AY678" s="153" t="s">
        <v>150</v>
      </c>
    </row>
    <row r="679" spans="2:65" s="12" customFormat="1">
      <c r="B679" s="145"/>
      <c r="D679" s="146" t="s">
        <v>160</v>
      </c>
      <c r="E679" s="147" t="s">
        <v>1</v>
      </c>
      <c r="F679" s="148" t="s">
        <v>250</v>
      </c>
      <c r="H679" s="147" t="s">
        <v>1</v>
      </c>
      <c r="I679" s="149"/>
      <c r="L679" s="145"/>
      <c r="M679" s="150"/>
      <c r="T679" s="151"/>
      <c r="AT679" s="147" t="s">
        <v>160</v>
      </c>
      <c r="AU679" s="147" t="s">
        <v>87</v>
      </c>
      <c r="AV679" s="12" t="s">
        <v>85</v>
      </c>
      <c r="AW679" s="12" t="s">
        <v>32</v>
      </c>
      <c r="AX679" s="12" t="s">
        <v>77</v>
      </c>
      <c r="AY679" s="147" t="s">
        <v>150</v>
      </c>
    </row>
    <row r="680" spans="2:65" s="13" customFormat="1">
      <c r="B680" s="152"/>
      <c r="D680" s="146" t="s">
        <v>160</v>
      </c>
      <c r="E680" s="153" t="s">
        <v>1</v>
      </c>
      <c r="F680" s="154" t="s">
        <v>624</v>
      </c>
      <c r="H680" s="155">
        <v>2.96</v>
      </c>
      <c r="I680" s="156"/>
      <c r="L680" s="152"/>
      <c r="M680" s="157"/>
      <c r="T680" s="158"/>
      <c r="AT680" s="153" t="s">
        <v>160</v>
      </c>
      <c r="AU680" s="153" t="s">
        <v>87</v>
      </c>
      <c r="AV680" s="13" t="s">
        <v>87</v>
      </c>
      <c r="AW680" s="13" t="s">
        <v>32</v>
      </c>
      <c r="AX680" s="13" t="s">
        <v>77</v>
      </c>
      <c r="AY680" s="153" t="s">
        <v>150</v>
      </c>
    </row>
    <row r="681" spans="2:65" s="14" customFormat="1">
      <c r="B681" s="159"/>
      <c r="D681" s="146" t="s">
        <v>160</v>
      </c>
      <c r="E681" s="160" t="s">
        <v>1</v>
      </c>
      <c r="F681" s="161" t="s">
        <v>187</v>
      </c>
      <c r="H681" s="162">
        <v>18.443000000000001</v>
      </c>
      <c r="I681" s="163"/>
      <c r="L681" s="159"/>
      <c r="M681" s="164"/>
      <c r="T681" s="165"/>
      <c r="AT681" s="160" t="s">
        <v>160</v>
      </c>
      <c r="AU681" s="160" t="s">
        <v>87</v>
      </c>
      <c r="AV681" s="14" t="s">
        <v>158</v>
      </c>
      <c r="AW681" s="14" t="s">
        <v>32</v>
      </c>
      <c r="AX681" s="14" t="s">
        <v>85</v>
      </c>
      <c r="AY681" s="160" t="s">
        <v>150</v>
      </c>
    </row>
    <row r="682" spans="2:65" s="1" customFormat="1" ht="24.2" customHeight="1">
      <c r="B682" s="32"/>
      <c r="C682" s="166" t="s">
        <v>744</v>
      </c>
      <c r="D682" s="166" t="s">
        <v>210</v>
      </c>
      <c r="E682" s="167" t="s">
        <v>745</v>
      </c>
      <c r="F682" s="168" t="s">
        <v>746</v>
      </c>
      <c r="G682" s="169" t="s">
        <v>156</v>
      </c>
      <c r="H682" s="170">
        <v>21.209</v>
      </c>
      <c r="I682" s="171"/>
      <c r="J682" s="172">
        <f>ROUND(I682*H682,2)</f>
        <v>0</v>
      </c>
      <c r="K682" s="168" t="s">
        <v>157</v>
      </c>
      <c r="L682" s="173"/>
      <c r="M682" s="174" t="s">
        <v>1</v>
      </c>
      <c r="N682" s="175" t="s">
        <v>42</v>
      </c>
      <c r="P682" s="141">
        <f>O682*H682</f>
        <v>0</v>
      </c>
      <c r="Q682" s="141">
        <v>1.7000000000000001E-4</v>
      </c>
      <c r="R682" s="141">
        <f>Q682*H682</f>
        <v>3.60553E-3</v>
      </c>
      <c r="S682" s="141">
        <v>0</v>
      </c>
      <c r="T682" s="142">
        <f>S682*H682</f>
        <v>0</v>
      </c>
      <c r="AR682" s="143" t="s">
        <v>381</v>
      </c>
      <c r="AT682" s="143" t="s">
        <v>210</v>
      </c>
      <c r="AU682" s="143" t="s">
        <v>87</v>
      </c>
      <c r="AY682" s="17" t="s">
        <v>150</v>
      </c>
      <c r="BE682" s="144">
        <f>IF(N682="základní",J682,0)</f>
        <v>0</v>
      </c>
      <c r="BF682" s="144">
        <f>IF(N682="snížená",J682,0)</f>
        <v>0</v>
      </c>
      <c r="BG682" s="144">
        <f>IF(N682="zákl. přenesená",J682,0)</f>
        <v>0</v>
      </c>
      <c r="BH682" s="144">
        <f>IF(N682="sníž. přenesená",J682,0)</f>
        <v>0</v>
      </c>
      <c r="BI682" s="144">
        <f>IF(N682="nulová",J682,0)</f>
        <v>0</v>
      </c>
      <c r="BJ682" s="17" t="s">
        <v>85</v>
      </c>
      <c r="BK682" s="144">
        <f>ROUND(I682*H682,2)</f>
        <v>0</v>
      </c>
      <c r="BL682" s="17" t="s">
        <v>270</v>
      </c>
      <c r="BM682" s="143" t="s">
        <v>747</v>
      </c>
    </row>
    <row r="683" spans="2:65" s="13" customFormat="1">
      <c r="B683" s="152"/>
      <c r="D683" s="146" t="s">
        <v>160</v>
      </c>
      <c r="E683" s="153" t="s">
        <v>1</v>
      </c>
      <c r="F683" s="154" t="s">
        <v>748</v>
      </c>
      <c r="H683" s="155">
        <v>21.209</v>
      </c>
      <c r="I683" s="156"/>
      <c r="L683" s="152"/>
      <c r="M683" s="157"/>
      <c r="T683" s="158"/>
      <c r="AT683" s="153" t="s">
        <v>160</v>
      </c>
      <c r="AU683" s="153" t="s">
        <v>87</v>
      </c>
      <c r="AV683" s="13" t="s">
        <v>87</v>
      </c>
      <c r="AW683" s="13" t="s">
        <v>32</v>
      </c>
      <c r="AX683" s="13" t="s">
        <v>85</v>
      </c>
      <c r="AY683" s="153" t="s">
        <v>150</v>
      </c>
    </row>
    <row r="684" spans="2:65" s="1" customFormat="1" ht="24.2" customHeight="1">
      <c r="B684" s="32"/>
      <c r="C684" s="132" t="s">
        <v>749</v>
      </c>
      <c r="D684" s="132" t="s">
        <v>153</v>
      </c>
      <c r="E684" s="133" t="s">
        <v>750</v>
      </c>
      <c r="F684" s="134" t="s">
        <v>751</v>
      </c>
      <c r="G684" s="135" t="s">
        <v>156</v>
      </c>
      <c r="H684" s="136">
        <v>19.09</v>
      </c>
      <c r="I684" s="137"/>
      <c r="J684" s="138">
        <f>ROUND(I684*H684,2)</f>
        <v>0</v>
      </c>
      <c r="K684" s="134" t="s">
        <v>157</v>
      </c>
      <c r="L684" s="32"/>
      <c r="M684" s="139" t="s">
        <v>1</v>
      </c>
      <c r="N684" s="140" t="s">
        <v>42</v>
      </c>
      <c r="P684" s="141">
        <f>O684*H684</f>
        <v>0</v>
      </c>
      <c r="Q684" s="141">
        <v>0</v>
      </c>
      <c r="R684" s="141">
        <f>Q684*H684</f>
        <v>0</v>
      </c>
      <c r="S684" s="141">
        <v>1.7250000000000001E-2</v>
      </c>
      <c r="T684" s="142">
        <f>S684*H684</f>
        <v>0.3293025</v>
      </c>
      <c r="AR684" s="143" t="s">
        <v>270</v>
      </c>
      <c r="AT684" s="143" t="s">
        <v>153</v>
      </c>
      <c r="AU684" s="143" t="s">
        <v>87</v>
      </c>
      <c r="AY684" s="17" t="s">
        <v>150</v>
      </c>
      <c r="BE684" s="144">
        <f>IF(N684="základní",J684,0)</f>
        <v>0</v>
      </c>
      <c r="BF684" s="144">
        <f>IF(N684="snížená",J684,0)</f>
        <v>0</v>
      </c>
      <c r="BG684" s="144">
        <f>IF(N684="zákl. přenesená",J684,0)</f>
        <v>0</v>
      </c>
      <c r="BH684" s="144">
        <f>IF(N684="sníž. přenesená",J684,0)</f>
        <v>0</v>
      </c>
      <c r="BI684" s="144">
        <f>IF(N684="nulová",J684,0)</f>
        <v>0</v>
      </c>
      <c r="BJ684" s="17" t="s">
        <v>85</v>
      </c>
      <c r="BK684" s="144">
        <f>ROUND(I684*H684,2)</f>
        <v>0</v>
      </c>
      <c r="BL684" s="17" t="s">
        <v>270</v>
      </c>
      <c r="BM684" s="143" t="s">
        <v>752</v>
      </c>
    </row>
    <row r="685" spans="2:65" s="12" customFormat="1">
      <c r="B685" s="145"/>
      <c r="D685" s="146" t="s">
        <v>160</v>
      </c>
      <c r="E685" s="147" t="s">
        <v>1</v>
      </c>
      <c r="F685" s="148" t="s">
        <v>648</v>
      </c>
      <c r="H685" s="147" t="s">
        <v>1</v>
      </c>
      <c r="I685" s="149"/>
      <c r="L685" s="145"/>
      <c r="M685" s="150"/>
      <c r="T685" s="151"/>
      <c r="AT685" s="147" t="s">
        <v>160</v>
      </c>
      <c r="AU685" s="147" t="s">
        <v>87</v>
      </c>
      <c r="AV685" s="12" t="s">
        <v>85</v>
      </c>
      <c r="AW685" s="12" t="s">
        <v>32</v>
      </c>
      <c r="AX685" s="12" t="s">
        <v>77</v>
      </c>
      <c r="AY685" s="147" t="s">
        <v>150</v>
      </c>
    </row>
    <row r="686" spans="2:65" s="12" customFormat="1">
      <c r="B686" s="145"/>
      <c r="D686" s="146" t="s">
        <v>160</v>
      </c>
      <c r="E686" s="147" t="s">
        <v>1</v>
      </c>
      <c r="F686" s="148" t="s">
        <v>193</v>
      </c>
      <c r="H686" s="147" t="s">
        <v>1</v>
      </c>
      <c r="I686" s="149"/>
      <c r="L686" s="145"/>
      <c r="M686" s="150"/>
      <c r="T686" s="151"/>
      <c r="AT686" s="147" t="s">
        <v>160</v>
      </c>
      <c r="AU686" s="147" t="s">
        <v>87</v>
      </c>
      <c r="AV686" s="12" t="s">
        <v>85</v>
      </c>
      <c r="AW686" s="12" t="s">
        <v>32</v>
      </c>
      <c r="AX686" s="12" t="s">
        <v>77</v>
      </c>
      <c r="AY686" s="147" t="s">
        <v>150</v>
      </c>
    </row>
    <row r="687" spans="2:65" s="13" customFormat="1">
      <c r="B687" s="152"/>
      <c r="D687" s="146" t="s">
        <v>160</v>
      </c>
      <c r="E687" s="153" t="s">
        <v>1</v>
      </c>
      <c r="F687" s="154" t="s">
        <v>649</v>
      </c>
      <c r="H687" s="155">
        <v>4.0999999999999996</v>
      </c>
      <c r="I687" s="156"/>
      <c r="L687" s="152"/>
      <c r="M687" s="157"/>
      <c r="T687" s="158"/>
      <c r="AT687" s="153" t="s">
        <v>160</v>
      </c>
      <c r="AU687" s="153" t="s">
        <v>87</v>
      </c>
      <c r="AV687" s="13" t="s">
        <v>87</v>
      </c>
      <c r="AW687" s="13" t="s">
        <v>32</v>
      </c>
      <c r="AX687" s="13" t="s">
        <v>77</v>
      </c>
      <c r="AY687" s="153" t="s">
        <v>150</v>
      </c>
    </row>
    <row r="688" spans="2:65" s="12" customFormat="1">
      <c r="B688" s="145"/>
      <c r="D688" s="146" t="s">
        <v>160</v>
      </c>
      <c r="E688" s="147" t="s">
        <v>1</v>
      </c>
      <c r="F688" s="148" t="s">
        <v>183</v>
      </c>
      <c r="H688" s="147" t="s">
        <v>1</v>
      </c>
      <c r="I688" s="149"/>
      <c r="L688" s="145"/>
      <c r="M688" s="150"/>
      <c r="T688" s="151"/>
      <c r="AT688" s="147" t="s">
        <v>160</v>
      </c>
      <c r="AU688" s="147" t="s">
        <v>87</v>
      </c>
      <c r="AV688" s="12" t="s">
        <v>85</v>
      </c>
      <c r="AW688" s="12" t="s">
        <v>32</v>
      </c>
      <c r="AX688" s="12" t="s">
        <v>77</v>
      </c>
      <c r="AY688" s="147" t="s">
        <v>150</v>
      </c>
    </row>
    <row r="689" spans="2:65" s="13" customFormat="1">
      <c r="B689" s="152"/>
      <c r="D689" s="146" t="s">
        <v>160</v>
      </c>
      <c r="E689" s="153" t="s">
        <v>1</v>
      </c>
      <c r="F689" s="154" t="s">
        <v>650</v>
      </c>
      <c r="H689" s="155">
        <v>1.31</v>
      </c>
      <c r="I689" s="156"/>
      <c r="L689" s="152"/>
      <c r="M689" s="157"/>
      <c r="T689" s="158"/>
      <c r="AT689" s="153" t="s">
        <v>160</v>
      </c>
      <c r="AU689" s="153" t="s">
        <v>87</v>
      </c>
      <c r="AV689" s="13" t="s">
        <v>87</v>
      </c>
      <c r="AW689" s="13" t="s">
        <v>32</v>
      </c>
      <c r="AX689" s="13" t="s">
        <v>77</v>
      </c>
      <c r="AY689" s="153" t="s">
        <v>150</v>
      </c>
    </row>
    <row r="690" spans="2:65" s="12" customFormat="1">
      <c r="B690" s="145"/>
      <c r="D690" s="146" t="s">
        <v>160</v>
      </c>
      <c r="E690" s="147" t="s">
        <v>1</v>
      </c>
      <c r="F690" s="148" t="s">
        <v>256</v>
      </c>
      <c r="H690" s="147" t="s">
        <v>1</v>
      </c>
      <c r="I690" s="149"/>
      <c r="L690" s="145"/>
      <c r="M690" s="150"/>
      <c r="T690" s="151"/>
      <c r="AT690" s="147" t="s">
        <v>160</v>
      </c>
      <c r="AU690" s="147" t="s">
        <v>87</v>
      </c>
      <c r="AV690" s="12" t="s">
        <v>85</v>
      </c>
      <c r="AW690" s="12" t="s">
        <v>32</v>
      </c>
      <c r="AX690" s="12" t="s">
        <v>77</v>
      </c>
      <c r="AY690" s="147" t="s">
        <v>150</v>
      </c>
    </row>
    <row r="691" spans="2:65" s="13" customFormat="1">
      <c r="B691" s="152"/>
      <c r="D691" s="146" t="s">
        <v>160</v>
      </c>
      <c r="E691" s="153" t="s">
        <v>1</v>
      </c>
      <c r="F691" s="154" t="s">
        <v>651</v>
      </c>
      <c r="H691" s="155">
        <v>4.59</v>
      </c>
      <c r="I691" s="156"/>
      <c r="L691" s="152"/>
      <c r="M691" s="157"/>
      <c r="T691" s="158"/>
      <c r="AT691" s="153" t="s">
        <v>160</v>
      </c>
      <c r="AU691" s="153" t="s">
        <v>87</v>
      </c>
      <c r="AV691" s="13" t="s">
        <v>87</v>
      </c>
      <c r="AW691" s="13" t="s">
        <v>32</v>
      </c>
      <c r="AX691" s="13" t="s">
        <v>77</v>
      </c>
      <c r="AY691" s="153" t="s">
        <v>150</v>
      </c>
    </row>
    <row r="692" spans="2:65" s="12" customFormat="1">
      <c r="B692" s="145"/>
      <c r="D692" s="146" t="s">
        <v>160</v>
      </c>
      <c r="E692" s="147" t="s">
        <v>1</v>
      </c>
      <c r="F692" s="148" t="s">
        <v>237</v>
      </c>
      <c r="H692" s="147" t="s">
        <v>1</v>
      </c>
      <c r="I692" s="149"/>
      <c r="L692" s="145"/>
      <c r="M692" s="150"/>
      <c r="T692" s="151"/>
      <c r="AT692" s="147" t="s">
        <v>160</v>
      </c>
      <c r="AU692" s="147" t="s">
        <v>87</v>
      </c>
      <c r="AV692" s="12" t="s">
        <v>85</v>
      </c>
      <c r="AW692" s="12" t="s">
        <v>32</v>
      </c>
      <c r="AX692" s="12" t="s">
        <v>77</v>
      </c>
      <c r="AY692" s="147" t="s">
        <v>150</v>
      </c>
    </row>
    <row r="693" spans="2:65" s="13" customFormat="1">
      <c r="B693" s="152"/>
      <c r="D693" s="146" t="s">
        <v>160</v>
      </c>
      <c r="E693" s="153" t="s">
        <v>1</v>
      </c>
      <c r="F693" s="154" t="s">
        <v>652</v>
      </c>
      <c r="H693" s="155">
        <v>4.05</v>
      </c>
      <c r="I693" s="156"/>
      <c r="L693" s="152"/>
      <c r="M693" s="157"/>
      <c r="T693" s="158"/>
      <c r="AT693" s="153" t="s">
        <v>160</v>
      </c>
      <c r="AU693" s="153" t="s">
        <v>87</v>
      </c>
      <c r="AV693" s="13" t="s">
        <v>87</v>
      </c>
      <c r="AW693" s="13" t="s">
        <v>32</v>
      </c>
      <c r="AX693" s="13" t="s">
        <v>77</v>
      </c>
      <c r="AY693" s="153" t="s">
        <v>150</v>
      </c>
    </row>
    <row r="694" spans="2:65" s="12" customFormat="1">
      <c r="B694" s="145"/>
      <c r="D694" s="146" t="s">
        <v>160</v>
      </c>
      <c r="E694" s="147" t="s">
        <v>1</v>
      </c>
      <c r="F694" s="148" t="s">
        <v>185</v>
      </c>
      <c r="H694" s="147" t="s">
        <v>1</v>
      </c>
      <c r="I694" s="149"/>
      <c r="L694" s="145"/>
      <c r="M694" s="150"/>
      <c r="T694" s="151"/>
      <c r="AT694" s="147" t="s">
        <v>160</v>
      </c>
      <c r="AU694" s="147" t="s">
        <v>87</v>
      </c>
      <c r="AV694" s="12" t="s">
        <v>85</v>
      </c>
      <c r="AW694" s="12" t="s">
        <v>32</v>
      </c>
      <c r="AX694" s="12" t="s">
        <v>77</v>
      </c>
      <c r="AY694" s="147" t="s">
        <v>150</v>
      </c>
    </row>
    <row r="695" spans="2:65" s="13" customFormat="1">
      <c r="B695" s="152"/>
      <c r="D695" s="146" t="s">
        <v>160</v>
      </c>
      <c r="E695" s="153" t="s">
        <v>1</v>
      </c>
      <c r="F695" s="154" t="s">
        <v>653</v>
      </c>
      <c r="H695" s="155">
        <v>5.04</v>
      </c>
      <c r="I695" s="156"/>
      <c r="L695" s="152"/>
      <c r="M695" s="157"/>
      <c r="T695" s="158"/>
      <c r="AT695" s="153" t="s">
        <v>160</v>
      </c>
      <c r="AU695" s="153" t="s">
        <v>87</v>
      </c>
      <c r="AV695" s="13" t="s">
        <v>87</v>
      </c>
      <c r="AW695" s="13" t="s">
        <v>32</v>
      </c>
      <c r="AX695" s="13" t="s">
        <v>77</v>
      </c>
      <c r="AY695" s="153" t="s">
        <v>150</v>
      </c>
    </row>
    <row r="696" spans="2:65" s="14" customFormat="1">
      <c r="B696" s="159"/>
      <c r="D696" s="146" t="s">
        <v>160</v>
      </c>
      <c r="E696" s="160" t="s">
        <v>1</v>
      </c>
      <c r="F696" s="161" t="s">
        <v>187</v>
      </c>
      <c r="H696" s="162">
        <v>19.09</v>
      </c>
      <c r="I696" s="163"/>
      <c r="L696" s="159"/>
      <c r="M696" s="164"/>
      <c r="T696" s="165"/>
      <c r="AT696" s="160" t="s">
        <v>160</v>
      </c>
      <c r="AU696" s="160" t="s">
        <v>87</v>
      </c>
      <c r="AV696" s="14" t="s">
        <v>158</v>
      </c>
      <c r="AW696" s="14" t="s">
        <v>32</v>
      </c>
      <c r="AX696" s="14" t="s">
        <v>85</v>
      </c>
      <c r="AY696" s="160" t="s">
        <v>150</v>
      </c>
    </row>
    <row r="697" spans="2:65" s="1" customFormat="1" ht="16.5" customHeight="1">
      <c r="B697" s="32"/>
      <c r="C697" s="132" t="s">
        <v>753</v>
      </c>
      <c r="D697" s="132" t="s">
        <v>153</v>
      </c>
      <c r="E697" s="133" t="s">
        <v>754</v>
      </c>
      <c r="F697" s="134" t="s">
        <v>755</v>
      </c>
      <c r="G697" s="135" t="s">
        <v>165</v>
      </c>
      <c r="H697" s="136">
        <v>1</v>
      </c>
      <c r="I697" s="137"/>
      <c r="J697" s="138">
        <f>ROUND(I697*H697,2)</f>
        <v>0</v>
      </c>
      <c r="K697" s="134" t="s">
        <v>157</v>
      </c>
      <c r="L697" s="32"/>
      <c r="M697" s="139" t="s">
        <v>1</v>
      </c>
      <c r="N697" s="140" t="s">
        <v>42</v>
      </c>
      <c r="P697" s="141">
        <f>O697*H697</f>
        <v>0</v>
      </c>
      <c r="Q697" s="141">
        <v>1.0000000000000001E-5</v>
      </c>
      <c r="R697" s="141">
        <f>Q697*H697</f>
        <v>1.0000000000000001E-5</v>
      </c>
      <c r="S697" s="141">
        <v>0</v>
      </c>
      <c r="T697" s="142">
        <f>S697*H697</f>
        <v>0</v>
      </c>
      <c r="AR697" s="143" t="s">
        <v>270</v>
      </c>
      <c r="AT697" s="143" t="s">
        <v>153</v>
      </c>
      <c r="AU697" s="143" t="s">
        <v>87</v>
      </c>
      <c r="AY697" s="17" t="s">
        <v>150</v>
      </c>
      <c r="BE697" s="144">
        <f>IF(N697="základní",J697,0)</f>
        <v>0</v>
      </c>
      <c r="BF697" s="144">
        <f>IF(N697="snížená",J697,0)</f>
        <v>0</v>
      </c>
      <c r="BG697" s="144">
        <f>IF(N697="zákl. přenesená",J697,0)</f>
        <v>0</v>
      </c>
      <c r="BH697" s="144">
        <f>IF(N697="sníž. přenesená",J697,0)</f>
        <v>0</v>
      </c>
      <c r="BI697" s="144">
        <f>IF(N697="nulová",J697,0)</f>
        <v>0</v>
      </c>
      <c r="BJ697" s="17" t="s">
        <v>85</v>
      </c>
      <c r="BK697" s="144">
        <f>ROUND(I697*H697,2)</f>
        <v>0</v>
      </c>
      <c r="BL697" s="17" t="s">
        <v>270</v>
      </c>
      <c r="BM697" s="143" t="s">
        <v>756</v>
      </c>
    </row>
    <row r="698" spans="2:65" s="1" customFormat="1" ht="24.2" customHeight="1">
      <c r="B698" s="32"/>
      <c r="C698" s="166" t="s">
        <v>757</v>
      </c>
      <c r="D698" s="166" t="s">
        <v>210</v>
      </c>
      <c r="E698" s="167" t="s">
        <v>758</v>
      </c>
      <c r="F698" s="168" t="s">
        <v>759</v>
      </c>
      <c r="G698" s="169" t="s">
        <v>165</v>
      </c>
      <c r="H698" s="170">
        <v>1</v>
      </c>
      <c r="I698" s="171"/>
      <c r="J698" s="172">
        <f>ROUND(I698*H698,2)</f>
        <v>0</v>
      </c>
      <c r="K698" s="168" t="s">
        <v>157</v>
      </c>
      <c r="L698" s="173"/>
      <c r="M698" s="174" t="s">
        <v>1</v>
      </c>
      <c r="N698" s="175" t="s">
        <v>42</v>
      </c>
      <c r="P698" s="141">
        <f>O698*H698</f>
        <v>0</v>
      </c>
      <c r="Q698" s="141">
        <v>6.7000000000000002E-3</v>
      </c>
      <c r="R698" s="141">
        <f>Q698*H698</f>
        <v>6.7000000000000002E-3</v>
      </c>
      <c r="S698" s="141">
        <v>0</v>
      </c>
      <c r="T698" s="142">
        <f>S698*H698</f>
        <v>0</v>
      </c>
      <c r="AR698" s="143" t="s">
        <v>381</v>
      </c>
      <c r="AT698" s="143" t="s">
        <v>210</v>
      </c>
      <c r="AU698" s="143" t="s">
        <v>87</v>
      </c>
      <c r="AY698" s="17" t="s">
        <v>150</v>
      </c>
      <c r="BE698" s="144">
        <f>IF(N698="základní",J698,0)</f>
        <v>0</v>
      </c>
      <c r="BF698" s="144">
        <f>IF(N698="snížená",J698,0)</f>
        <v>0</v>
      </c>
      <c r="BG698" s="144">
        <f>IF(N698="zákl. přenesená",J698,0)</f>
        <v>0</v>
      </c>
      <c r="BH698" s="144">
        <f>IF(N698="sníž. přenesená",J698,0)</f>
        <v>0</v>
      </c>
      <c r="BI698" s="144">
        <f>IF(N698="nulová",J698,0)</f>
        <v>0</v>
      </c>
      <c r="BJ698" s="17" t="s">
        <v>85</v>
      </c>
      <c r="BK698" s="144">
        <f>ROUND(I698*H698,2)</f>
        <v>0</v>
      </c>
      <c r="BL698" s="17" t="s">
        <v>270</v>
      </c>
      <c r="BM698" s="143" t="s">
        <v>760</v>
      </c>
    </row>
    <row r="699" spans="2:65" s="1" customFormat="1" ht="16.5" customHeight="1">
      <c r="B699" s="32"/>
      <c r="C699" s="132" t="s">
        <v>761</v>
      </c>
      <c r="D699" s="132" t="s">
        <v>153</v>
      </c>
      <c r="E699" s="133" t="s">
        <v>762</v>
      </c>
      <c r="F699" s="134" t="s">
        <v>763</v>
      </c>
      <c r="G699" s="135" t="s">
        <v>165</v>
      </c>
      <c r="H699" s="136">
        <v>5</v>
      </c>
      <c r="I699" s="137"/>
      <c r="J699" s="138">
        <f>ROUND(I699*H699,2)</f>
        <v>0</v>
      </c>
      <c r="K699" s="134" t="s">
        <v>157</v>
      </c>
      <c r="L699" s="32"/>
      <c r="M699" s="139" t="s">
        <v>1</v>
      </c>
      <c r="N699" s="140" t="s">
        <v>42</v>
      </c>
      <c r="P699" s="141">
        <f>O699*H699</f>
        <v>0</v>
      </c>
      <c r="Q699" s="141">
        <v>2.2000000000000001E-4</v>
      </c>
      <c r="R699" s="141">
        <f>Q699*H699</f>
        <v>1.1000000000000001E-3</v>
      </c>
      <c r="S699" s="141">
        <v>0</v>
      </c>
      <c r="T699" s="142">
        <f>S699*H699</f>
        <v>0</v>
      </c>
      <c r="AR699" s="143" t="s">
        <v>270</v>
      </c>
      <c r="AT699" s="143" t="s">
        <v>153</v>
      </c>
      <c r="AU699" s="143" t="s">
        <v>87</v>
      </c>
      <c r="AY699" s="17" t="s">
        <v>150</v>
      </c>
      <c r="BE699" s="144">
        <f>IF(N699="základní",J699,0)</f>
        <v>0</v>
      </c>
      <c r="BF699" s="144">
        <f>IF(N699="snížená",J699,0)</f>
        <v>0</v>
      </c>
      <c r="BG699" s="144">
        <f>IF(N699="zákl. přenesená",J699,0)</f>
        <v>0</v>
      </c>
      <c r="BH699" s="144">
        <f>IF(N699="sníž. přenesená",J699,0)</f>
        <v>0</v>
      </c>
      <c r="BI699" s="144">
        <f>IF(N699="nulová",J699,0)</f>
        <v>0</v>
      </c>
      <c r="BJ699" s="17" t="s">
        <v>85</v>
      </c>
      <c r="BK699" s="144">
        <f>ROUND(I699*H699,2)</f>
        <v>0</v>
      </c>
      <c r="BL699" s="17" t="s">
        <v>270</v>
      </c>
      <c r="BM699" s="143" t="s">
        <v>764</v>
      </c>
    </row>
    <row r="700" spans="2:65" s="12" customFormat="1">
      <c r="B700" s="145"/>
      <c r="D700" s="146" t="s">
        <v>160</v>
      </c>
      <c r="E700" s="147" t="s">
        <v>1</v>
      </c>
      <c r="F700" s="148" t="s">
        <v>765</v>
      </c>
      <c r="H700" s="147" t="s">
        <v>1</v>
      </c>
      <c r="I700" s="149"/>
      <c r="L700" s="145"/>
      <c r="M700" s="150"/>
      <c r="T700" s="151"/>
      <c r="AT700" s="147" t="s">
        <v>160</v>
      </c>
      <c r="AU700" s="147" t="s">
        <v>87</v>
      </c>
      <c r="AV700" s="12" t="s">
        <v>85</v>
      </c>
      <c r="AW700" s="12" t="s">
        <v>32</v>
      </c>
      <c r="AX700" s="12" t="s">
        <v>77</v>
      </c>
      <c r="AY700" s="147" t="s">
        <v>150</v>
      </c>
    </row>
    <row r="701" spans="2:65" s="13" customFormat="1">
      <c r="B701" s="152"/>
      <c r="D701" s="146" t="s">
        <v>160</v>
      </c>
      <c r="E701" s="153" t="s">
        <v>1</v>
      </c>
      <c r="F701" s="154" t="s">
        <v>151</v>
      </c>
      <c r="H701" s="155">
        <v>3</v>
      </c>
      <c r="I701" s="156"/>
      <c r="L701" s="152"/>
      <c r="M701" s="157"/>
      <c r="T701" s="158"/>
      <c r="AT701" s="153" t="s">
        <v>160</v>
      </c>
      <c r="AU701" s="153" t="s">
        <v>87</v>
      </c>
      <c r="AV701" s="13" t="s">
        <v>87</v>
      </c>
      <c r="AW701" s="13" t="s">
        <v>32</v>
      </c>
      <c r="AX701" s="13" t="s">
        <v>77</v>
      </c>
      <c r="AY701" s="153" t="s">
        <v>150</v>
      </c>
    </row>
    <row r="702" spans="2:65" s="12" customFormat="1">
      <c r="B702" s="145"/>
      <c r="D702" s="146" t="s">
        <v>160</v>
      </c>
      <c r="E702" s="147" t="s">
        <v>1</v>
      </c>
      <c r="F702" s="148" t="s">
        <v>766</v>
      </c>
      <c r="H702" s="147" t="s">
        <v>1</v>
      </c>
      <c r="I702" s="149"/>
      <c r="L702" s="145"/>
      <c r="M702" s="150"/>
      <c r="T702" s="151"/>
      <c r="AT702" s="147" t="s">
        <v>160</v>
      </c>
      <c r="AU702" s="147" t="s">
        <v>87</v>
      </c>
      <c r="AV702" s="12" t="s">
        <v>85</v>
      </c>
      <c r="AW702" s="12" t="s">
        <v>32</v>
      </c>
      <c r="AX702" s="12" t="s">
        <v>77</v>
      </c>
      <c r="AY702" s="147" t="s">
        <v>150</v>
      </c>
    </row>
    <row r="703" spans="2:65" s="13" customFormat="1">
      <c r="B703" s="152"/>
      <c r="D703" s="146" t="s">
        <v>160</v>
      </c>
      <c r="E703" s="153" t="s">
        <v>1</v>
      </c>
      <c r="F703" s="154" t="s">
        <v>87</v>
      </c>
      <c r="H703" s="155">
        <v>2</v>
      </c>
      <c r="I703" s="156"/>
      <c r="L703" s="152"/>
      <c r="M703" s="157"/>
      <c r="T703" s="158"/>
      <c r="AT703" s="153" t="s">
        <v>160</v>
      </c>
      <c r="AU703" s="153" t="s">
        <v>87</v>
      </c>
      <c r="AV703" s="13" t="s">
        <v>87</v>
      </c>
      <c r="AW703" s="13" t="s">
        <v>32</v>
      </c>
      <c r="AX703" s="13" t="s">
        <v>77</v>
      </c>
      <c r="AY703" s="153" t="s">
        <v>150</v>
      </c>
    </row>
    <row r="704" spans="2:65" s="14" customFormat="1">
      <c r="B704" s="159"/>
      <c r="D704" s="146" t="s">
        <v>160</v>
      </c>
      <c r="E704" s="160" t="s">
        <v>1</v>
      </c>
      <c r="F704" s="161" t="s">
        <v>187</v>
      </c>
      <c r="H704" s="162">
        <v>5</v>
      </c>
      <c r="I704" s="163"/>
      <c r="L704" s="159"/>
      <c r="M704" s="164"/>
      <c r="T704" s="165"/>
      <c r="AT704" s="160" t="s">
        <v>160</v>
      </c>
      <c r="AU704" s="160" t="s">
        <v>87</v>
      </c>
      <c r="AV704" s="14" t="s">
        <v>158</v>
      </c>
      <c r="AW704" s="14" t="s">
        <v>32</v>
      </c>
      <c r="AX704" s="14" t="s">
        <v>85</v>
      </c>
      <c r="AY704" s="160" t="s">
        <v>150</v>
      </c>
    </row>
    <row r="705" spans="2:65" s="1" customFormat="1" ht="33" customHeight="1">
      <c r="B705" s="32"/>
      <c r="C705" s="166" t="s">
        <v>767</v>
      </c>
      <c r="D705" s="166" t="s">
        <v>210</v>
      </c>
      <c r="E705" s="167" t="s">
        <v>768</v>
      </c>
      <c r="F705" s="168" t="s">
        <v>769</v>
      </c>
      <c r="G705" s="169" t="s">
        <v>165</v>
      </c>
      <c r="H705" s="170">
        <v>3</v>
      </c>
      <c r="I705" s="171"/>
      <c r="J705" s="172">
        <f>ROUND(I705*H705,2)</f>
        <v>0</v>
      </c>
      <c r="K705" s="168" t="s">
        <v>157</v>
      </c>
      <c r="L705" s="173"/>
      <c r="M705" s="174" t="s">
        <v>1</v>
      </c>
      <c r="N705" s="175" t="s">
        <v>42</v>
      </c>
      <c r="P705" s="141">
        <f>O705*H705</f>
        <v>0</v>
      </c>
      <c r="Q705" s="141">
        <v>1.225E-2</v>
      </c>
      <c r="R705" s="141">
        <f>Q705*H705</f>
        <v>3.6750000000000005E-2</v>
      </c>
      <c r="S705" s="141">
        <v>0</v>
      </c>
      <c r="T705" s="142">
        <f>S705*H705</f>
        <v>0</v>
      </c>
      <c r="AR705" s="143" t="s">
        <v>381</v>
      </c>
      <c r="AT705" s="143" t="s">
        <v>210</v>
      </c>
      <c r="AU705" s="143" t="s">
        <v>87</v>
      </c>
      <c r="AY705" s="17" t="s">
        <v>150</v>
      </c>
      <c r="BE705" s="144">
        <f>IF(N705="základní",J705,0)</f>
        <v>0</v>
      </c>
      <c r="BF705" s="144">
        <f>IF(N705="snížená",J705,0)</f>
        <v>0</v>
      </c>
      <c r="BG705" s="144">
        <f>IF(N705="zákl. přenesená",J705,0)</f>
        <v>0</v>
      </c>
      <c r="BH705" s="144">
        <f>IF(N705="sníž. přenesená",J705,0)</f>
        <v>0</v>
      </c>
      <c r="BI705" s="144">
        <f>IF(N705="nulová",J705,0)</f>
        <v>0</v>
      </c>
      <c r="BJ705" s="17" t="s">
        <v>85</v>
      </c>
      <c r="BK705" s="144">
        <f>ROUND(I705*H705,2)</f>
        <v>0</v>
      </c>
      <c r="BL705" s="17" t="s">
        <v>270</v>
      </c>
      <c r="BM705" s="143" t="s">
        <v>770</v>
      </c>
    </row>
    <row r="706" spans="2:65" s="12" customFormat="1">
      <c r="B706" s="145"/>
      <c r="D706" s="146" t="s">
        <v>160</v>
      </c>
      <c r="E706" s="147" t="s">
        <v>1</v>
      </c>
      <c r="F706" s="148" t="s">
        <v>358</v>
      </c>
      <c r="H706" s="147" t="s">
        <v>1</v>
      </c>
      <c r="I706" s="149"/>
      <c r="L706" s="145"/>
      <c r="M706" s="150"/>
      <c r="T706" s="151"/>
      <c r="AT706" s="147" t="s">
        <v>160</v>
      </c>
      <c r="AU706" s="147" t="s">
        <v>87</v>
      </c>
      <c r="AV706" s="12" t="s">
        <v>85</v>
      </c>
      <c r="AW706" s="12" t="s">
        <v>32</v>
      </c>
      <c r="AX706" s="12" t="s">
        <v>77</v>
      </c>
      <c r="AY706" s="147" t="s">
        <v>150</v>
      </c>
    </row>
    <row r="707" spans="2:65" s="12" customFormat="1">
      <c r="B707" s="145"/>
      <c r="D707" s="146" t="s">
        <v>160</v>
      </c>
      <c r="E707" s="147" t="s">
        <v>1</v>
      </c>
      <c r="F707" s="148" t="s">
        <v>765</v>
      </c>
      <c r="H707" s="147" t="s">
        <v>1</v>
      </c>
      <c r="I707" s="149"/>
      <c r="L707" s="145"/>
      <c r="M707" s="150"/>
      <c r="T707" s="151"/>
      <c r="AT707" s="147" t="s">
        <v>160</v>
      </c>
      <c r="AU707" s="147" t="s">
        <v>87</v>
      </c>
      <c r="AV707" s="12" t="s">
        <v>85</v>
      </c>
      <c r="AW707" s="12" t="s">
        <v>32</v>
      </c>
      <c r="AX707" s="12" t="s">
        <v>77</v>
      </c>
      <c r="AY707" s="147" t="s">
        <v>150</v>
      </c>
    </row>
    <row r="708" spans="2:65" s="13" customFormat="1">
      <c r="B708" s="152"/>
      <c r="D708" s="146" t="s">
        <v>160</v>
      </c>
      <c r="E708" s="153" t="s">
        <v>1</v>
      </c>
      <c r="F708" s="154" t="s">
        <v>151</v>
      </c>
      <c r="H708" s="155">
        <v>3</v>
      </c>
      <c r="I708" s="156"/>
      <c r="L708" s="152"/>
      <c r="M708" s="157"/>
      <c r="T708" s="158"/>
      <c r="AT708" s="153" t="s">
        <v>160</v>
      </c>
      <c r="AU708" s="153" t="s">
        <v>87</v>
      </c>
      <c r="AV708" s="13" t="s">
        <v>87</v>
      </c>
      <c r="AW708" s="13" t="s">
        <v>32</v>
      </c>
      <c r="AX708" s="13" t="s">
        <v>85</v>
      </c>
      <c r="AY708" s="153" t="s">
        <v>150</v>
      </c>
    </row>
    <row r="709" spans="2:65" s="1" customFormat="1" ht="33" customHeight="1">
      <c r="B709" s="32"/>
      <c r="C709" s="166" t="s">
        <v>771</v>
      </c>
      <c r="D709" s="166" t="s">
        <v>210</v>
      </c>
      <c r="E709" s="167" t="s">
        <v>772</v>
      </c>
      <c r="F709" s="168" t="s">
        <v>773</v>
      </c>
      <c r="G709" s="169" t="s">
        <v>165</v>
      </c>
      <c r="H709" s="170">
        <v>2</v>
      </c>
      <c r="I709" s="171"/>
      <c r="J709" s="172">
        <f>ROUND(I709*H709,2)</f>
        <v>0</v>
      </c>
      <c r="K709" s="168" t="s">
        <v>157</v>
      </c>
      <c r="L709" s="173"/>
      <c r="M709" s="174" t="s">
        <v>1</v>
      </c>
      <c r="N709" s="175" t="s">
        <v>42</v>
      </c>
      <c r="P709" s="141">
        <f>O709*H709</f>
        <v>0</v>
      </c>
      <c r="Q709" s="141">
        <v>1.2489999999999999E-2</v>
      </c>
      <c r="R709" s="141">
        <f>Q709*H709</f>
        <v>2.4979999999999999E-2</v>
      </c>
      <c r="S709" s="141">
        <v>0</v>
      </c>
      <c r="T709" s="142">
        <f>S709*H709</f>
        <v>0</v>
      </c>
      <c r="AR709" s="143" t="s">
        <v>381</v>
      </c>
      <c r="AT709" s="143" t="s">
        <v>210</v>
      </c>
      <c r="AU709" s="143" t="s">
        <v>87</v>
      </c>
      <c r="AY709" s="17" t="s">
        <v>150</v>
      </c>
      <c r="BE709" s="144">
        <f>IF(N709="základní",J709,0)</f>
        <v>0</v>
      </c>
      <c r="BF709" s="144">
        <f>IF(N709="snížená",J709,0)</f>
        <v>0</v>
      </c>
      <c r="BG709" s="144">
        <f>IF(N709="zákl. přenesená",J709,0)</f>
        <v>0</v>
      </c>
      <c r="BH709" s="144">
        <f>IF(N709="sníž. přenesená",J709,0)</f>
        <v>0</v>
      </c>
      <c r="BI709" s="144">
        <f>IF(N709="nulová",J709,0)</f>
        <v>0</v>
      </c>
      <c r="BJ709" s="17" t="s">
        <v>85</v>
      </c>
      <c r="BK709" s="144">
        <f>ROUND(I709*H709,2)</f>
        <v>0</v>
      </c>
      <c r="BL709" s="17" t="s">
        <v>270</v>
      </c>
      <c r="BM709" s="143" t="s">
        <v>774</v>
      </c>
    </row>
    <row r="710" spans="2:65" s="12" customFormat="1">
      <c r="B710" s="145"/>
      <c r="D710" s="146" t="s">
        <v>160</v>
      </c>
      <c r="E710" s="147" t="s">
        <v>1</v>
      </c>
      <c r="F710" s="148" t="s">
        <v>358</v>
      </c>
      <c r="H710" s="147" t="s">
        <v>1</v>
      </c>
      <c r="I710" s="149"/>
      <c r="L710" s="145"/>
      <c r="M710" s="150"/>
      <c r="T710" s="151"/>
      <c r="AT710" s="147" t="s">
        <v>160</v>
      </c>
      <c r="AU710" s="147" t="s">
        <v>87</v>
      </c>
      <c r="AV710" s="12" t="s">
        <v>85</v>
      </c>
      <c r="AW710" s="12" t="s">
        <v>32</v>
      </c>
      <c r="AX710" s="12" t="s">
        <v>77</v>
      </c>
      <c r="AY710" s="147" t="s">
        <v>150</v>
      </c>
    </row>
    <row r="711" spans="2:65" s="12" customFormat="1">
      <c r="B711" s="145"/>
      <c r="D711" s="146" t="s">
        <v>160</v>
      </c>
      <c r="E711" s="147" t="s">
        <v>1</v>
      </c>
      <c r="F711" s="148" t="s">
        <v>766</v>
      </c>
      <c r="H711" s="147" t="s">
        <v>1</v>
      </c>
      <c r="I711" s="149"/>
      <c r="L711" s="145"/>
      <c r="M711" s="150"/>
      <c r="T711" s="151"/>
      <c r="AT711" s="147" t="s">
        <v>160</v>
      </c>
      <c r="AU711" s="147" t="s">
        <v>87</v>
      </c>
      <c r="AV711" s="12" t="s">
        <v>85</v>
      </c>
      <c r="AW711" s="12" t="s">
        <v>32</v>
      </c>
      <c r="AX711" s="12" t="s">
        <v>77</v>
      </c>
      <c r="AY711" s="147" t="s">
        <v>150</v>
      </c>
    </row>
    <row r="712" spans="2:65" s="13" customFormat="1">
      <c r="B712" s="152"/>
      <c r="D712" s="146" t="s">
        <v>160</v>
      </c>
      <c r="E712" s="153" t="s">
        <v>1</v>
      </c>
      <c r="F712" s="154" t="s">
        <v>87</v>
      </c>
      <c r="H712" s="155">
        <v>2</v>
      </c>
      <c r="I712" s="156"/>
      <c r="L712" s="152"/>
      <c r="M712" s="157"/>
      <c r="T712" s="158"/>
      <c r="AT712" s="153" t="s">
        <v>160</v>
      </c>
      <c r="AU712" s="153" t="s">
        <v>87</v>
      </c>
      <c r="AV712" s="13" t="s">
        <v>87</v>
      </c>
      <c r="AW712" s="13" t="s">
        <v>32</v>
      </c>
      <c r="AX712" s="13" t="s">
        <v>85</v>
      </c>
      <c r="AY712" s="153" t="s">
        <v>150</v>
      </c>
    </row>
    <row r="713" spans="2:65" s="1" customFormat="1" ht="24.2" customHeight="1">
      <c r="B713" s="32"/>
      <c r="C713" s="132" t="s">
        <v>775</v>
      </c>
      <c r="D713" s="132" t="s">
        <v>153</v>
      </c>
      <c r="E713" s="133" t="s">
        <v>776</v>
      </c>
      <c r="F713" s="134" t="s">
        <v>777</v>
      </c>
      <c r="G713" s="135" t="s">
        <v>204</v>
      </c>
      <c r="H713" s="136">
        <v>1.111</v>
      </c>
      <c r="I713" s="137"/>
      <c r="J713" s="138">
        <f>ROUND(I713*H713,2)</f>
        <v>0</v>
      </c>
      <c r="K713" s="134" t="s">
        <v>157</v>
      </c>
      <c r="L713" s="32"/>
      <c r="M713" s="139" t="s">
        <v>1</v>
      </c>
      <c r="N713" s="140" t="s">
        <v>42</v>
      </c>
      <c r="P713" s="141">
        <f>O713*H713</f>
        <v>0</v>
      </c>
      <c r="Q713" s="141">
        <v>0</v>
      </c>
      <c r="R713" s="141">
        <f>Q713*H713</f>
        <v>0</v>
      </c>
      <c r="S713" s="141">
        <v>0</v>
      </c>
      <c r="T713" s="142">
        <f>S713*H713</f>
        <v>0</v>
      </c>
      <c r="AR713" s="143" t="s">
        <v>270</v>
      </c>
      <c r="AT713" s="143" t="s">
        <v>153</v>
      </c>
      <c r="AU713" s="143" t="s">
        <v>87</v>
      </c>
      <c r="AY713" s="17" t="s">
        <v>150</v>
      </c>
      <c r="BE713" s="144">
        <f>IF(N713="základní",J713,0)</f>
        <v>0</v>
      </c>
      <c r="BF713" s="144">
        <f>IF(N713="snížená",J713,0)</f>
        <v>0</v>
      </c>
      <c r="BG713" s="144">
        <f>IF(N713="zákl. přenesená",J713,0)</f>
        <v>0</v>
      </c>
      <c r="BH713" s="144">
        <f>IF(N713="sníž. přenesená",J713,0)</f>
        <v>0</v>
      </c>
      <c r="BI713" s="144">
        <f>IF(N713="nulová",J713,0)</f>
        <v>0</v>
      </c>
      <c r="BJ713" s="17" t="s">
        <v>85</v>
      </c>
      <c r="BK713" s="144">
        <f>ROUND(I713*H713,2)</f>
        <v>0</v>
      </c>
      <c r="BL713" s="17" t="s">
        <v>270</v>
      </c>
      <c r="BM713" s="143" t="s">
        <v>778</v>
      </c>
    </row>
    <row r="714" spans="2:65" s="11" customFormat="1" ht="22.9" customHeight="1">
      <c r="B714" s="120"/>
      <c r="D714" s="121" t="s">
        <v>76</v>
      </c>
      <c r="E714" s="130" t="s">
        <v>779</v>
      </c>
      <c r="F714" s="130" t="s">
        <v>780</v>
      </c>
      <c r="I714" s="123"/>
      <c r="J714" s="131">
        <f>BK714</f>
        <v>0</v>
      </c>
      <c r="L714" s="120"/>
      <c r="M714" s="125"/>
      <c r="P714" s="126">
        <f>SUM(P715:P720)</f>
        <v>0</v>
      </c>
      <c r="R714" s="126">
        <f>SUM(R715:R720)</f>
        <v>0</v>
      </c>
      <c r="T714" s="127">
        <f>SUM(T715:T720)</f>
        <v>0.192</v>
      </c>
      <c r="AR714" s="121" t="s">
        <v>87</v>
      </c>
      <c r="AT714" s="128" t="s">
        <v>76</v>
      </c>
      <c r="AU714" s="128" t="s">
        <v>85</v>
      </c>
      <c r="AY714" s="121" t="s">
        <v>150</v>
      </c>
      <c r="BK714" s="129">
        <f>SUM(BK715:BK720)</f>
        <v>0</v>
      </c>
    </row>
    <row r="715" spans="2:65" s="1" customFormat="1" ht="44.25" customHeight="1">
      <c r="B715" s="32"/>
      <c r="C715" s="132" t="s">
        <v>781</v>
      </c>
      <c r="D715" s="132" t="s">
        <v>153</v>
      </c>
      <c r="E715" s="133" t="s">
        <v>782</v>
      </c>
      <c r="F715" s="134" t="s">
        <v>783</v>
      </c>
      <c r="G715" s="135" t="s">
        <v>165</v>
      </c>
      <c r="H715" s="136">
        <v>1</v>
      </c>
      <c r="I715" s="137"/>
      <c r="J715" s="138">
        <f t="shared" ref="J715:J720" si="10">ROUND(I715*H715,2)</f>
        <v>0</v>
      </c>
      <c r="K715" s="134" t="s">
        <v>1</v>
      </c>
      <c r="L715" s="32"/>
      <c r="M715" s="139" t="s">
        <v>1</v>
      </c>
      <c r="N715" s="140" t="s">
        <v>42</v>
      </c>
      <c r="P715" s="141">
        <f t="shared" ref="P715:P720" si="11">O715*H715</f>
        <v>0</v>
      </c>
      <c r="Q715" s="141">
        <v>0</v>
      </c>
      <c r="R715" s="141">
        <f t="shared" ref="R715:R720" si="12">Q715*H715</f>
        <v>0</v>
      </c>
      <c r="S715" s="141">
        <v>0</v>
      </c>
      <c r="T715" s="142">
        <f t="shared" ref="T715:T720" si="13">S715*H715</f>
        <v>0</v>
      </c>
      <c r="AR715" s="143" t="s">
        <v>270</v>
      </c>
      <c r="AT715" s="143" t="s">
        <v>153</v>
      </c>
      <c r="AU715" s="143" t="s">
        <v>87</v>
      </c>
      <c r="AY715" s="17" t="s">
        <v>150</v>
      </c>
      <c r="BE715" s="144">
        <f t="shared" ref="BE715:BE720" si="14">IF(N715="základní",J715,0)</f>
        <v>0</v>
      </c>
      <c r="BF715" s="144">
        <f t="shared" ref="BF715:BF720" si="15">IF(N715="snížená",J715,0)</f>
        <v>0</v>
      </c>
      <c r="BG715" s="144">
        <f t="shared" ref="BG715:BG720" si="16">IF(N715="zákl. přenesená",J715,0)</f>
        <v>0</v>
      </c>
      <c r="BH715" s="144">
        <f t="shared" ref="BH715:BH720" si="17">IF(N715="sníž. přenesená",J715,0)</f>
        <v>0</v>
      </c>
      <c r="BI715" s="144">
        <f t="shared" ref="BI715:BI720" si="18">IF(N715="nulová",J715,0)</f>
        <v>0</v>
      </c>
      <c r="BJ715" s="17" t="s">
        <v>85</v>
      </c>
      <c r="BK715" s="144">
        <f t="shared" ref="BK715:BK720" si="19">ROUND(I715*H715,2)</f>
        <v>0</v>
      </c>
      <c r="BL715" s="17" t="s">
        <v>270</v>
      </c>
      <c r="BM715" s="143" t="s">
        <v>784</v>
      </c>
    </row>
    <row r="716" spans="2:65" s="1" customFormat="1" ht="44.25" customHeight="1">
      <c r="B716" s="32"/>
      <c r="C716" s="132" t="s">
        <v>393</v>
      </c>
      <c r="D716" s="132" t="s">
        <v>153</v>
      </c>
      <c r="E716" s="133" t="s">
        <v>785</v>
      </c>
      <c r="F716" s="134" t="s">
        <v>786</v>
      </c>
      <c r="G716" s="135" t="s">
        <v>165</v>
      </c>
      <c r="H716" s="136">
        <v>5</v>
      </c>
      <c r="I716" s="137"/>
      <c r="J716" s="138">
        <f t="shared" si="10"/>
        <v>0</v>
      </c>
      <c r="K716" s="134" t="s">
        <v>1</v>
      </c>
      <c r="L716" s="32"/>
      <c r="M716" s="139" t="s">
        <v>1</v>
      </c>
      <c r="N716" s="140" t="s">
        <v>42</v>
      </c>
      <c r="P716" s="141">
        <f t="shared" si="11"/>
        <v>0</v>
      </c>
      <c r="Q716" s="141">
        <v>0</v>
      </c>
      <c r="R716" s="141">
        <f t="shared" si="12"/>
        <v>0</v>
      </c>
      <c r="S716" s="141">
        <v>0</v>
      </c>
      <c r="T716" s="142">
        <f t="shared" si="13"/>
        <v>0</v>
      </c>
      <c r="AR716" s="143" t="s">
        <v>270</v>
      </c>
      <c r="AT716" s="143" t="s">
        <v>153</v>
      </c>
      <c r="AU716" s="143" t="s">
        <v>87</v>
      </c>
      <c r="AY716" s="17" t="s">
        <v>150</v>
      </c>
      <c r="BE716" s="144">
        <f t="shared" si="14"/>
        <v>0</v>
      </c>
      <c r="BF716" s="144">
        <f t="shared" si="15"/>
        <v>0</v>
      </c>
      <c r="BG716" s="144">
        <f t="shared" si="16"/>
        <v>0</v>
      </c>
      <c r="BH716" s="144">
        <f t="shared" si="17"/>
        <v>0</v>
      </c>
      <c r="BI716" s="144">
        <f t="shared" si="18"/>
        <v>0</v>
      </c>
      <c r="BJ716" s="17" t="s">
        <v>85</v>
      </c>
      <c r="BK716" s="144">
        <f t="shared" si="19"/>
        <v>0</v>
      </c>
      <c r="BL716" s="17" t="s">
        <v>270</v>
      </c>
      <c r="BM716" s="143" t="s">
        <v>787</v>
      </c>
    </row>
    <row r="717" spans="2:65" s="1" customFormat="1" ht="49.15" customHeight="1">
      <c r="B717" s="32"/>
      <c r="C717" s="132" t="s">
        <v>788</v>
      </c>
      <c r="D717" s="132" t="s">
        <v>153</v>
      </c>
      <c r="E717" s="133" t="s">
        <v>789</v>
      </c>
      <c r="F717" s="134" t="s">
        <v>790</v>
      </c>
      <c r="G717" s="135" t="s">
        <v>165</v>
      </c>
      <c r="H717" s="136">
        <v>1</v>
      </c>
      <c r="I717" s="137"/>
      <c r="J717" s="138">
        <f t="shared" si="10"/>
        <v>0</v>
      </c>
      <c r="K717" s="134" t="s">
        <v>1</v>
      </c>
      <c r="L717" s="32"/>
      <c r="M717" s="139" t="s">
        <v>1</v>
      </c>
      <c r="N717" s="140" t="s">
        <v>42</v>
      </c>
      <c r="P717" s="141">
        <f t="shared" si="11"/>
        <v>0</v>
      </c>
      <c r="Q717" s="141">
        <v>0</v>
      </c>
      <c r="R717" s="141">
        <f t="shared" si="12"/>
        <v>0</v>
      </c>
      <c r="S717" s="141">
        <v>0</v>
      </c>
      <c r="T717" s="142">
        <f t="shared" si="13"/>
        <v>0</v>
      </c>
      <c r="AR717" s="143" t="s">
        <v>270</v>
      </c>
      <c r="AT717" s="143" t="s">
        <v>153</v>
      </c>
      <c r="AU717" s="143" t="s">
        <v>87</v>
      </c>
      <c r="AY717" s="17" t="s">
        <v>150</v>
      </c>
      <c r="BE717" s="144">
        <f t="shared" si="14"/>
        <v>0</v>
      </c>
      <c r="BF717" s="144">
        <f t="shared" si="15"/>
        <v>0</v>
      </c>
      <c r="BG717" s="144">
        <f t="shared" si="16"/>
        <v>0</v>
      </c>
      <c r="BH717" s="144">
        <f t="shared" si="17"/>
        <v>0</v>
      </c>
      <c r="BI717" s="144">
        <f t="shared" si="18"/>
        <v>0</v>
      </c>
      <c r="BJ717" s="17" t="s">
        <v>85</v>
      </c>
      <c r="BK717" s="144">
        <f t="shared" si="19"/>
        <v>0</v>
      </c>
      <c r="BL717" s="17" t="s">
        <v>270</v>
      </c>
      <c r="BM717" s="143" t="s">
        <v>791</v>
      </c>
    </row>
    <row r="718" spans="2:65" s="1" customFormat="1" ht="49.15" customHeight="1">
      <c r="B718" s="32"/>
      <c r="C718" s="132" t="s">
        <v>792</v>
      </c>
      <c r="D718" s="132" t="s">
        <v>153</v>
      </c>
      <c r="E718" s="133" t="s">
        <v>793</v>
      </c>
      <c r="F718" s="134" t="s">
        <v>794</v>
      </c>
      <c r="G718" s="135" t="s">
        <v>165</v>
      </c>
      <c r="H718" s="136">
        <v>2</v>
      </c>
      <c r="I718" s="137"/>
      <c r="J718" s="138">
        <f t="shared" si="10"/>
        <v>0</v>
      </c>
      <c r="K718" s="134" t="s">
        <v>1</v>
      </c>
      <c r="L718" s="32"/>
      <c r="M718" s="139" t="s">
        <v>1</v>
      </c>
      <c r="N718" s="140" t="s">
        <v>42</v>
      </c>
      <c r="P718" s="141">
        <f t="shared" si="11"/>
        <v>0</v>
      </c>
      <c r="Q718" s="141">
        <v>0</v>
      </c>
      <c r="R718" s="141">
        <f t="shared" si="12"/>
        <v>0</v>
      </c>
      <c r="S718" s="141">
        <v>0</v>
      </c>
      <c r="T718" s="142">
        <f t="shared" si="13"/>
        <v>0</v>
      </c>
      <c r="AR718" s="143" t="s">
        <v>270</v>
      </c>
      <c r="AT718" s="143" t="s">
        <v>153</v>
      </c>
      <c r="AU718" s="143" t="s">
        <v>87</v>
      </c>
      <c r="AY718" s="17" t="s">
        <v>150</v>
      </c>
      <c r="BE718" s="144">
        <f t="shared" si="14"/>
        <v>0</v>
      </c>
      <c r="BF718" s="144">
        <f t="shared" si="15"/>
        <v>0</v>
      </c>
      <c r="BG718" s="144">
        <f t="shared" si="16"/>
        <v>0</v>
      </c>
      <c r="BH718" s="144">
        <f t="shared" si="17"/>
        <v>0</v>
      </c>
      <c r="BI718" s="144">
        <f t="shared" si="18"/>
        <v>0</v>
      </c>
      <c r="BJ718" s="17" t="s">
        <v>85</v>
      </c>
      <c r="BK718" s="144">
        <f t="shared" si="19"/>
        <v>0</v>
      </c>
      <c r="BL718" s="17" t="s">
        <v>270</v>
      </c>
      <c r="BM718" s="143" t="s">
        <v>795</v>
      </c>
    </row>
    <row r="719" spans="2:65" s="1" customFormat="1" ht="24.2" customHeight="1">
      <c r="B719" s="32"/>
      <c r="C719" s="132" t="s">
        <v>796</v>
      </c>
      <c r="D719" s="132" t="s">
        <v>153</v>
      </c>
      <c r="E719" s="133" t="s">
        <v>797</v>
      </c>
      <c r="F719" s="134" t="s">
        <v>798</v>
      </c>
      <c r="G719" s="135" t="s">
        <v>165</v>
      </c>
      <c r="H719" s="136">
        <v>8</v>
      </c>
      <c r="I719" s="137"/>
      <c r="J719" s="138">
        <f t="shared" si="10"/>
        <v>0</v>
      </c>
      <c r="K719" s="134" t="s">
        <v>157</v>
      </c>
      <c r="L719" s="32"/>
      <c r="M719" s="139" t="s">
        <v>1</v>
      </c>
      <c r="N719" s="140" t="s">
        <v>42</v>
      </c>
      <c r="P719" s="141">
        <f t="shared" si="11"/>
        <v>0</v>
      </c>
      <c r="Q719" s="141">
        <v>0</v>
      </c>
      <c r="R719" s="141">
        <f t="shared" si="12"/>
        <v>0</v>
      </c>
      <c r="S719" s="141">
        <v>2.4E-2</v>
      </c>
      <c r="T719" s="142">
        <f t="shared" si="13"/>
        <v>0.192</v>
      </c>
      <c r="AR719" s="143" t="s">
        <v>270</v>
      </c>
      <c r="AT719" s="143" t="s">
        <v>153</v>
      </c>
      <c r="AU719" s="143" t="s">
        <v>87</v>
      </c>
      <c r="AY719" s="17" t="s">
        <v>150</v>
      </c>
      <c r="BE719" s="144">
        <f t="shared" si="14"/>
        <v>0</v>
      </c>
      <c r="BF719" s="144">
        <f t="shared" si="15"/>
        <v>0</v>
      </c>
      <c r="BG719" s="144">
        <f t="shared" si="16"/>
        <v>0</v>
      </c>
      <c r="BH719" s="144">
        <f t="shared" si="17"/>
        <v>0</v>
      </c>
      <c r="BI719" s="144">
        <f t="shared" si="18"/>
        <v>0</v>
      </c>
      <c r="BJ719" s="17" t="s">
        <v>85</v>
      </c>
      <c r="BK719" s="144">
        <f t="shared" si="19"/>
        <v>0</v>
      </c>
      <c r="BL719" s="17" t="s">
        <v>270</v>
      </c>
      <c r="BM719" s="143" t="s">
        <v>799</v>
      </c>
    </row>
    <row r="720" spans="2:65" s="1" customFormat="1" ht="24.2" customHeight="1">
      <c r="B720" s="32"/>
      <c r="C720" s="132" t="s">
        <v>800</v>
      </c>
      <c r="D720" s="132" t="s">
        <v>153</v>
      </c>
      <c r="E720" s="133" t="s">
        <v>801</v>
      </c>
      <c r="F720" s="134" t="s">
        <v>802</v>
      </c>
      <c r="G720" s="135" t="s">
        <v>803</v>
      </c>
      <c r="H720" s="183"/>
      <c r="I720" s="137"/>
      <c r="J720" s="138">
        <f t="shared" si="10"/>
        <v>0</v>
      </c>
      <c r="K720" s="134" t="s">
        <v>157</v>
      </c>
      <c r="L720" s="32"/>
      <c r="M720" s="139" t="s">
        <v>1</v>
      </c>
      <c r="N720" s="140" t="s">
        <v>42</v>
      </c>
      <c r="P720" s="141">
        <f t="shared" si="11"/>
        <v>0</v>
      </c>
      <c r="Q720" s="141">
        <v>0</v>
      </c>
      <c r="R720" s="141">
        <f t="shared" si="12"/>
        <v>0</v>
      </c>
      <c r="S720" s="141">
        <v>0</v>
      </c>
      <c r="T720" s="142">
        <f t="shared" si="13"/>
        <v>0</v>
      </c>
      <c r="AR720" s="143" t="s">
        <v>270</v>
      </c>
      <c r="AT720" s="143" t="s">
        <v>153</v>
      </c>
      <c r="AU720" s="143" t="s">
        <v>87</v>
      </c>
      <c r="AY720" s="17" t="s">
        <v>150</v>
      </c>
      <c r="BE720" s="144">
        <f t="shared" si="14"/>
        <v>0</v>
      </c>
      <c r="BF720" s="144">
        <f t="shared" si="15"/>
        <v>0</v>
      </c>
      <c r="BG720" s="144">
        <f t="shared" si="16"/>
        <v>0</v>
      </c>
      <c r="BH720" s="144">
        <f t="shared" si="17"/>
        <v>0</v>
      </c>
      <c r="BI720" s="144">
        <f t="shared" si="18"/>
        <v>0</v>
      </c>
      <c r="BJ720" s="17" t="s">
        <v>85</v>
      </c>
      <c r="BK720" s="144">
        <f t="shared" si="19"/>
        <v>0</v>
      </c>
      <c r="BL720" s="17" t="s">
        <v>270</v>
      </c>
      <c r="BM720" s="143" t="s">
        <v>804</v>
      </c>
    </row>
    <row r="721" spans="2:65" s="11" customFormat="1" ht="22.9" customHeight="1">
      <c r="B721" s="120"/>
      <c r="D721" s="121" t="s">
        <v>76</v>
      </c>
      <c r="E721" s="130" t="s">
        <v>805</v>
      </c>
      <c r="F721" s="130" t="s">
        <v>806</v>
      </c>
      <c r="I721" s="123"/>
      <c r="J721" s="131">
        <f>BK721</f>
        <v>0</v>
      </c>
      <c r="L721" s="120"/>
      <c r="M721" s="125"/>
      <c r="P721" s="126">
        <f>SUM(P722:P756)</f>
        <v>0</v>
      </c>
      <c r="R721" s="126">
        <f>SUM(R722:R756)</f>
        <v>1.8339934</v>
      </c>
      <c r="T721" s="127">
        <f>SUM(T722:T756)</f>
        <v>0</v>
      </c>
      <c r="AR721" s="121" t="s">
        <v>87</v>
      </c>
      <c r="AT721" s="128" t="s">
        <v>76</v>
      </c>
      <c r="AU721" s="128" t="s">
        <v>85</v>
      </c>
      <c r="AY721" s="121" t="s">
        <v>150</v>
      </c>
      <c r="BK721" s="129">
        <f>SUM(BK722:BK756)</f>
        <v>0</v>
      </c>
    </row>
    <row r="722" spans="2:65" s="1" customFormat="1" ht="16.5" customHeight="1">
      <c r="B722" s="32"/>
      <c r="C722" s="132" t="s">
        <v>807</v>
      </c>
      <c r="D722" s="132" t="s">
        <v>153</v>
      </c>
      <c r="E722" s="133" t="s">
        <v>808</v>
      </c>
      <c r="F722" s="134" t="s">
        <v>809</v>
      </c>
      <c r="G722" s="135" t="s">
        <v>156</v>
      </c>
      <c r="H722" s="136">
        <v>32.18</v>
      </c>
      <c r="I722" s="137"/>
      <c r="J722" s="138">
        <f>ROUND(I722*H722,2)</f>
        <v>0</v>
      </c>
      <c r="K722" s="134" t="s">
        <v>157</v>
      </c>
      <c r="L722" s="32"/>
      <c r="M722" s="139" t="s">
        <v>1</v>
      </c>
      <c r="N722" s="140" t="s">
        <v>42</v>
      </c>
      <c r="P722" s="141">
        <f>O722*H722</f>
        <v>0</v>
      </c>
      <c r="Q722" s="141">
        <v>2.9999999999999997E-4</v>
      </c>
      <c r="R722" s="141">
        <f>Q722*H722</f>
        <v>9.6539999999999994E-3</v>
      </c>
      <c r="S722" s="141">
        <v>0</v>
      </c>
      <c r="T722" s="142">
        <f>S722*H722</f>
        <v>0</v>
      </c>
      <c r="AR722" s="143" t="s">
        <v>270</v>
      </c>
      <c r="AT722" s="143" t="s">
        <v>153</v>
      </c>
      <c r="AU722" s="143" t="s">
        <v>87</v>
      </c>
      <c r="AY722" s="17" t="s">
        <v>150</v>
      </c>
      <c r="BE722" s="144">
        <f>IF(N722="základní",J722,0)</f>
        <v>0</v>
      </c>
      <c r="BF722" s="144">
        <f>IF(N722="snížená",J722,0)</f>
        <v>0</v>
      </c>
      <c r="BG722" s="144">
        <f>IF(N722="zákl. přenesená",J722,0)</f>
        <v>0</v>
      </c>
      <c r="BH722" s="144">
        <f>IF(N722="sníž. přenesená",J722,0)</f>
        <v>0</v>
      </c>
      <c r="BI722" s="144">
        <f>IF(N722="nulová",J722,0)</f>
        <v>0</v>
      </c>
      <c r="BJ722" s="17" t="s">
        <v>85</v>
      </c>
      <c r="BK722" s="144">
        <f>ROUND(I722*H722,2)</f>
        <v>0</v>
      </c>
      <c r="BL722" s="17" t="s">
        <v>270</v>
      </c>
      <c r="BM722" s="143" t="s">
        <v>810</v>
      </c>
    </row>
    <row r="723" spans="2:65" s="12" customFormat="1">
      <c r="B723" s="145"/>
      <c r="D723" s="146" t="s">
        <v>160</v>
      </c>
      <c r="E723" s="147" t="s">
        <v>1</v>
      </c>
      <c r="F723" s="148" t="s">
        <v>811</v>
      </c>
      <c r="H723" s="147" t="s">
        <v>1</v>
      </c>
      <c r="I723" s="149"/>
      <c r="L723" s="145"/>
      <c r="M723" s="150"/>
      <c r="T723" s="151"/>
      <c r="AT723" s="147" t="s">
        <v>160</v>
      </c>
      <c r="AU723" s="147" t="s">
        <v>87</v>
      </c>
      <c r="AV723" s="12" t="s">
        <v>85</v>
      </c>
      <c r="AW723" s="12" t="s">
        <v>32</v>
      </c>
      <c r="AX723" s="12" t="s">
        <v>77</v>
      </c>
      <c r="AY723" s="147" t="s">
        <v>150</v>
      </c>
    </row>
    <row r="724" spans="2:65" s="13" customFormat="1">
      <c r="B724" s="152"/>
      <c r="D724" s="146" t="s">
        <v>160</v>
      </c>
      <c r="E724" s="153" t="s">
        <v>1</v>
      </c>
      <c r="F724" s="154" t="s">
        <v>322</v>
      </c>
      <c r="H724" s="155">
        <v>5.9</v>
      </c>
      <c r="I724" s="156"/>
      <c r="L724" s="152"/>
      <c r="M724" s="157"/>
      <c r="T724" s="158"/>
      <c r="AT724" s="153" t="s">
        <v>160</v>
      </c>
      <c r="AU724" s="153" t="s">
        <v>87</v>
      </c>
      <c r="AV724" s="13" t="s">
        <v>87</v>
      </c>
      <c r="AW724" s="13" t="s">
        <v>32</v>
      </c>
      <c r="AX724" s="13" t="s">
        <v>77</v>
      </c>
      <c r="AY724" s="153" t="s">
        <v>150</v>
      </c>
    </row>
    <row r="725" spans="2:65" s="12" customFormat="1">
      <c r="B725" s="145"/>
      <c r="D725" s="146" t="s">
        <v>160</v>
      </c>
      <c r="E725" s="147" t="s">
        <v>1</v>
      </c>
      <c r="F725" s="148" t="s">
        <v>812</v>
      </c>
      <c r="H725" s="147" t="s">
        <v>1</v>
      </c>
      <c r="I725" s="149"/>
      <c r="L725" s="145"/>
      <c r="M725" s="150"/>
      <c r="T725" s="151"/>
      <c r="AT725" s="147" t="s">
        <v>160</v>
      </c>
      <c r="AU725" s="147" t="s">
        <v>87</v>
      </c>
      <c r="AV725" s="12" t="s">
        <v>85</v>
      </c>
      <c r="AW725" s="12" t="s">
        <v>32</v>
      </c>
      <c r="AX725" s="12" t="s">
        <v>77</v>
      </c>
      <c r="AY725" s="147" t="s">
        <v>150</v>
      </c>
    </row>
    <row r="726" spans="2:65" s="13" customFormat="1">
      <c r="B726" s="152"/>
      <c r="D726" s="146" t="s">
        <v>160</v>
      </c>
      <c r="E726" s="153" t="s">
        <v>1</v>
      </c>
      <c r="F726" s="154" t="s">
        <v>328</v>
      </c>
      <c r="H726" s="155">
        <v>26.28</v>
      </c>
      <c r="I726" s="156"/>
      <c r="L726" s="152"/>
      <c r="M726" s="157"/>
      <c r="T726" s="158"/>
      <c r="AT726" s="153" t="s">
        <v>160</v>
      </c>
      <c r="AU726" s="153" t="s">
        <v>87</v>
      </c>
      <c r="AV726" s="13" t="s">
        <v>87</v>
      </c>
      <c r="AW726" s="13" t="s">
        <v>32</v>
      </c>
      <c r="AX726" s="13" t="s">
        <v>77</v>
      </c>
      <c r="AY726" s="153" t="s">
        <v>150</v>
      </c>
    </row>
    <row r="727" spans="2:65" s="14" customFormat="1">
      <c r="B727" s="159"/>
      <c r="D727" s="146" t="s">
        <v>160</v>
      </c>
      <c r="E727" s="160" t="s">
        <v>1</v>
      </c>
      <c r="F727" s="161" t="s">
        <v>187</v>
      </c>
      <c r="H727" s="162">
        <v>32.18</v>
      </c>
      <c r="I727" s="163"/>
      <c r="L727" s="159"/>
      <c r="M727" s="164"/>
      <c r="T727" s="165"/>
      <c r="AT727" s="160" t="s">
        <v>160</v>
      </c>
      <c r="AU727" s="160" t="s">
        <v>87</v>
      </c>
      <c r="AV727" s="14" t="s">
        <v>158</v>
      </c>
      <c r="AW727" s="14" t="s">
        <v>32</v>
      </c>
      <c r="AX727" s="14" t="s">
        <v>85</v>
      </c>
      <c r="AY727" s="160" t="s">
        <v>150</v>
      </c>
    </row>
    <row r="728" spans="2:65" s="1" customFormat="1" ht="24.2" customHeight="1">
      <c r="B728" s="32"/>
      <c r="C728" s="132" t="s">
        <v>813</v>
      </c>
      <c r="D728" s="132" t="s">
        <v>153</v>
      </c>
      <c r="E728" s="133" t="s">
        <v>814</v>
      </c>
      <c r="F728" s="134" t="s">
        <v>815</v>
      </c>
      <c r="G728" s="135" t="s">
        <v>156</v>
      </c>
      <c r="H728" s="136">
        <v>80.540000000000006</v>
      </c>
      <c r="I728" s="137"/>
      <c r="J728" s="138">
        <f>ROUND(I728*H728,2)</f>
        <v>0</v>
      </c>
      <c r="K728" s="134" t="s">
        <v>157</v>
      </c>
      <c r="L728" s="32"/>
      <c r="M728" s="139" t="s">
        <v>1</v>
      </c>
      <c r="N728" s="140" t="s">
        <v>42</v>
      </c>
      <c r="P728" s="141">
        <f>O728*H728</f>
        <v>0</v>
      </c>
      <c r="Q728" s="141">
        <v>7.4999999999999997E-3</v>
      </c>
      <c r="R728" s="141">
        <f>Q728*H728</f>
        <v>0.60404999999999998</v>
      </c>
      <c r="S728" s="141">
        <v>0</v>
      </c>
      <c r="T728" s="142">
        <f>S728*H728</f>
        <v>0</v>
      </c>
      <c r="AR728" s="143" t="s">
        <v>270</v>
      </c>
      <c r="AT728" s="143" t="s">
        <v>153</v>
      </c>
      <c r="AU728" s="143" t="s">
        <v>87</v>
      </c>
      <c r="AY728" s="17" t="s">
        <v>150</v>
      </c>
      <c r="BE728" s="144">
        <f>IF(N728="základní",J728,0)</f>
        <v>0</v>
      </c>
      <c r="BF728" s="144">
        <f>IF(N728="snížená",J728,0)</f>
        <v>0</v>
      </c>
      <c r="BG728" s="144">
        <f>IF(N728="zákl. přenesená",J728,0)</f>
        <v>0</v>
      </c>
      <c r="BH728" s="144">
        <f>IF(N728="sníž. přenesená",J728,0)</f>
        <v>0</v>
      </c>
      <c r="BI728" s="144">
        <f>IF(N728="nulová",J728,0)</f>
        <v>0</v>
      </c>
      <c r="BJ728" s="17" t="s">
        <v>85</v>
      </c>
      <c r="BK728" s="144">
        <f>ROUND(I728*H728,2)</f>
        <v>0</v>
      </c>
      <c r="BL728" s="17" t="s">
        <v>270</v>
      </c>
      <c r="BM728" s="143" t="s">
        <v>816</v>
      </c>
    </row>
    <row r="729" spans="2:65" s="12" customFormat="1">
      <c r="B729" s="145"/>
      <c r="D729" s="146" t="s">
        <v>160</v>
      </c>
      <c r="E729" s="147" t="s">
        <v>1</v>
      </c>
      <c r="F729" s="148" t="s">
        <v>817</v>
      </c>
      <c r="H729" s="147" t="s">
        <v>1</v>
      </c>
      <c r="I729" s="149"/>
      <c r="L729" s="145"/>
      <c r="M729" s="150"/>
      <c r="T729" s="151"/>
      <c r="AT729" s="147" t="s">
        <v>160</v>
      </c>
      <c r="AU729" s="147" t="s">
        <v>87</v>
      </c>
      <c r="AV729" s="12" t="s">
        <v>85</v>
      </c>
      <c r="AW729" s="12" t="s">
        <v>32</v>
      </c>
      <c r="AX729" s="12" t="s">
        <v>77</v>
      </c>
      <c r="AY729" s="147" t="s">
        <v>150</v>
      </c>
    </row>
    <row r="730" spans="2:65" s="13" customFormat="1">
      <c r="B730" s="152"/>
      <c r="D730" s="146" t="s">
        <v>160</v>
      </c>
      <c r="E730" s="153" t="s">
        <v>1</v>
      </c>
      <c r="F730" s="154" t="s">
        <v>818</v>
      </c>
      <c r="H730" s="155">
        <v>32.18</v>
      </c>
      <c r="I730" s="156"/>
      <c r="L730" s="152"/>
      <c r="M730" s="157"/>
      <c r="T730" s="158"/>
      <c r="AT730" s="153" t="s">
        <v>160</v>
      </c>
      <c r="AU730" s="153" t="s">
        <v>87</v>
      </c>
      <c r="AV730" s="13" t="s">
        <v>87</v>
      </c>
      <c r="AW730" s="13" t="s">
        <v>32</v>
      </c>
      <c r="AX730" s="13" t="s">
        <v>77</v>
      </c>
      <c r="AY730" s="153" t="s">
        <v>150</v>
      </c>
    </row>
    <row r="731" spans="2:65" s="12" customFormat="1">
      <c r="B731" s="145"/>
      <c r="D731" s="146" t="s">
        <v>160</v>
      </c>
      <c r="E731" s="147" t="s">
        <v>1</v>
      </c>
      <c r="F731" s="148" t="s">
        <v>819</v>
      </c>
      <c r="H731" s="147" t="s">
        <v>1</v>
      </c>
      <c r="I731" s="149"/>
      <c r="L731" s="145"/>
      <c r="M731" s="150"/>
      <c r="T731" s="151"/>
      <c r="AT731" s="147" t="s">
        <v>160</v>
      </c>
      <c r="AU731" s="147" t="s">
        <v>87</v>
      </c>
      <c r="AV731" s="12" t="s">
        <v>85</v>
      </c>
      <c r="AW731" s="12" t="s">
        <v>32</v>
      </c>
      <c r="AX731" s="12" t="s">
        <v>77</v>
      </c>
      <c r="AY731" s="147" t="s">
        <v>150</v>
      </c>
    </row>
    <row r="732" spans="2:65" s="13" customFormat="1">
      <c r="B732" s="152"/>
      <c r="D732" s="146" t="s">
        <v>160</v>
      </c>
      <c r="E732" s="153" t="s">
        <v>1</v>
      </c>
      <c r="F732" s="154" t="s">
        <v>820</v>
      </c>
      <c r="H732" s="155">
        <v>48.36</v>
      </c>
      <c r="I732" s="156"/>
      <c r="L732" s="152"/>
      <c r="M732" s="157"/>
      <c r="T732" s="158"/>
      <c r="AT732" s="153" t="s">
        <v>160</v>
      </c>
      <c r="AU732" s="153" t="s">
        <v>87</v>
      </c>
      <c r="AV732" s="13" t="s">
        <v>87</v>
      </c>
      <c r="AW732" s="13" t="s">
        <v>32</v>
      </c>
      <c r="AX732" s="13" t="s">
        <v>77</v>
      </c>
      <c r="AY732" s="153" t="s">
        <v>150</v>
      </c>
    </row>
    <row r="733" spans="2:65" s="14" customFormat="1">
      <c r="B733" s="159"/>
      <c r="D733" s="146" t="s">
        <v>160</v>
      </c>
      <c r="E733" s="160" t="s">
        <v>1</v>
      </c>
      <c r="F733" s="161" t="s">
        <v>187</v>
      </c>
      <c r="H733" s="162">
        <v>80.539999999999992</v>
      </c>
      <c r="I733" s="163"/>
      <c r="L733" s="159"/>
      <c r="M733" s="164"/>
      <c r="T733" s="165"/>
      <c r="AT733" s="160" t="s">
        <v>160</v>
      </c>
      <c r="AU733" s="160" t="s">
        <v>87</v>
      </c>
      <c r="AV733" s="14" t="s">
        <v>158</v>
      </c>
      <c r="AW733" s="14" t="s">
        <v>32</v>
      </c>
      <c r="AX733" s="14" t="s">
        <v>85</v>
      </c>
      <c r="AY733" s="160" t="s">
        <v>150</v>
      </c>
    </row>
    <row r="734" spans="2:65" s="1" customFormat="1" ht="24.2" customHeight="1">
      <c r="B734" s="32"/>
      <c r="C734" s="132" t="s">
        <v>821</v>
      </c>
      <c r="D734" s="132" t="s">
        <v>153</v>
      </c>
      <c r="E734" s="133" t="s">
        <v>822</v>
      </c>
      <c r="F734" s="134" t="s">
        <v>823</v>
      </c>
      <c r="G734" s="135" t="s">
        <v>299</v>
      </c>
      <c r="H734" s="136">
        <v>32.130000000000003</v>
      </c>
      <c r="I734" s="137"/>
      <c r="J734" s="138">
        <f>ROUND(I734*H734,2)</f>
        <v>0</v>
      </c>
      <c r="K734" s="134" t="s">
        <v>157</v>
      </c>
      <c r="L734" s="32"/>
      <c r="M734" s="139" t="s">
        <v>1</v>
      </c>
      <c r="N734" s="140" t="s">
        <v>42</v>
      </c>
      <c r="P734" s="141">
        <f>O734*H734</f>
        <v>0</v>
      </c>
      <c r="Q734" s="141">
        <v>4.2999999999999999E-4</v>
      </c>
      <c r="R734" s="141">
        <f>Q734*H734</f>
        <v>1.3815900000000001E-2</v>
      </c>
      <c r="S734" s="141">
        <v>0</v>
      </c>
      <c r="T734" s="142">
        <f>S734*H734</f>
        <v>0</v>
      </c>
      <c r="AR734" s="143" t="s">
        <v>270</v>
      </c>
      <c r="AT734" s="143" t="s">
        <v>153</v>
      </c>
      <c r="AU734" s="143" t="s">
        <v>87</v>
      </c>
      <c r="AY734" s="17" t="s">
        <v>150</v>
      </c>
      <c r="BE734" s="144">
        <f>IF(N734="základní",J734,0)</f>
        <v>0</v>
      </c>
      <c r="BF734" s="144">
        <f>IF(N734="snížená",J734,0)</f>
        <v>0</v>
      </c>
      <c r="BG734" s="144">
        <f>IF(N734="zákl. přenesená",J734,0)</f>
        <v>0</v>
      </c>
      <c r="BH734" s="144">
        <f>IF(N734="sníž. přenesená",J734,0)</f>
        <v>0</v>
      </c>
      <c r="BI734" s="144">
        <f>IF(N734="nulová",J734,0)</f>
        <v>0</v>
      </c>
      <c r="BJ734" s="17" t="s">
        <v>85</v>
      </c>
      <c r="BK734" s="144">
        <f>ROUND(I734*H734,2)</f>
        <v>0</v>
      </c>
      <c r="BL734" s="17" t="s">
        <v>270</v>
      </c>
      <c r="BM734" s="143" t="s">
        <v>824</v>
      </c>
    </row>
    <row r="735" spans="2:65" s="12" customFormat="1">
      <c r="B735" s="145"/>
      <c r="D735" s="146" t="s">
        <v>160</v>
      </c>
      <c r="E735" s="147" t="s">
        <v>1</v>
      </c>
      <c r="F735" s="148" t="s">
        <v>234</v>
      </c>
      <c r="H735" s="147" t="s">
        <v>1</v>
      </c>
      <c r="I735" s="149"/>
      <c r="L735" s="145"/>
      <c r="M735" s="150"/>
      <c r="T735" s="151"/>
      <c r="AT735" s="147" t="s">
        <v>160</v>
      </c>
      <c r="AU735" s="147" t="s">
        <v>87</v>
      </c>
      <c r="AV735" s="12" t="s">
        <v>85</v>
      </c>
      <c r="AW735" s="12" t="s">
        <v>32</v>
      </c>
      <c r="AX735" s="12" t="s">
        <v>77</v>
      </c>
      <c r="AY735" s="147" t="s">
        <v>150</v>
      </c>
    </row>
    <row r="736" spans="2:65" s="13" customFormat="1">
      <c r="B736" s="152"/>
      <c r="D736" s="146" t="s">
        <v>160</v>
      </c>
      <c r="E736" s="153" t="s">
        <v>1</v>
      </c>
      <c r="F736" s="154" t="s">
        <v>825</v>
      </c>
      <c r="H736" s="155">
        <v>2.15</v>
      </c>
      <c r="I736" s="156"/>
      <c r="L736" s="152"/>
      <c r="M736" s="157"/>
      <c r="T736" s="158"/>
      <c r="AT736" s="153" t="s">
        <v>160</v>
      </c>
      <c r="AU736" s="153" t="s">
        <v>87</v>
      </c>
      <c r="AV736" s="13" t="s">
        <v>87</v>
      </c>
      <c r="AW736" s="13" t="s">
        <v>32</v>
      </c>
      <c r="AX736" s="13" t="s">
        <v>77</v>
      </c>
      <c r="AY736" s="153" t="s">
        <v>150</v>
      </c>
    </row>
    <row r="737" spans="2:65" s="12" customFormat="1">
      <c r="B737" s="145"/>
      <c r="D737" s="146" t="s">
        <v>160</v>
      </c>
      <c r="E737" s="147" t="s">
        <v>1</v>
      </c>
      <c r="F737" s="148" t="s">
        <v>181</v>
      </c>
      <c r="H737" s="147" t="s">
        <v>1</v>
      </c>
      <c r="I737" s="149"/>
      <c r="L737" s="145"/>
      <c r="M737" s="150"/>
      <c r="T737" s="151"/>
      <c r="AT737" s="147" t="s">
        <v>160</v>
      </c>
      <c r="AU737" s="147" t="s">
        <v>87</v>
      </c>
      <c r="AV737" s="12" t="s">
        <v>85</v>
      </c>
      <c r="AW737" s="12" t="s">
        <v>32</v>
      </c>
      <c r="AX737" s="12" t="s">
        <v>77</v>
      </c>
      <c r="AY737" s="147" t="s">
        <v>150</v>
      </c>
    </row>
    <row r="738" spans="2:65" s="13" customFormat="1">
      <c r="B738" s="152"/>
      <c r="D738" s="146" t="s">
        <v>160</v>
      </c>
      <c r="E738" s="153" t="s">
        <v>1</v>
      </c>
      <c r="F738" s="154" t="s">
        <v>826</v>
      </c>
      <c r="H738" s="155">
        <v>9.82</v>
      </c>
      <c r="I738" s="156"/>
      <c r="L738" s="152"/>
      <c r="M738" s="157"/>
      <c r="T738" s="158"/>
      <c r="AT738" s="153" t="s">
        <v>160</v>
      </c>
      <c r="AU738" s="153" t="s">
        <v>87</v>
      </c>
      <c r="AV738" s="13" t="s">
        <v>87</v>
      </c>
      <c r="AW738" s="13" t="s">
        <v>32</v>
      </c>
      <c r="AX738" s="13" t="s">
        <v>77</v>
      </c>
      <c r="AY738" s="153" t="s">
        <v>150</v>
      </c>
    </row>
    <row r="739" spans="2:65" s="12" customFormat="1">
      <c r="B739" s="145"/>
      <c r="D739" s="146" t="s">
        <v>160</v>
      </c>
      <c r="E739" s="147" t="s">
        <v>1</v>
      </c>
      <c r="F739" s="148" t="s">
        <v>161</v>
      </c>
      <c r="H739" s="147" t="s">
        <v>1</v>
      </c>
      <c r="I739" s="149"/>
      <c r="L739" s="145"/>
      <c r="M739" s="150"/>
      <c r="T739" s="151"/>
      <c r="AT739" s="147" t="s">
        <v>160</v>
      </c>
      <c r="AU739" s="147" t="s">
        <v>87</v>
      </c>
      <c r="AV739" s="12" t="s">
        <v>85</v>
      </c>
      <c r="AW739" s="12" t="s">
        <v>32</v>
      </c>
      <c r="AX739" s="12" t="s">
        <v>77</v>
      </c>
      <c r="AY739" s="147" t="s">
        <v>150</v>
      </c>
    </row>
    <row r="740" spans="2:65" s="13" customFormat="1">
      <c r="B740" s="152"/>
      <c r="D740" s="146" t="s">
        <v>160</v>
      </c>
      <c r="E740" s="153" t="s">
        <v>1</v>
      </c>
      <c r="F740" s="154" t="s">
        <v>827</v>
      </c>
      <c r="H740" s="155">
        <v>9.9600000000000009</v>
      </c>
      <c r="I740" s="156"/>
      <c r="L740" s="152"/>
      <c r="M740" s="157"/>
      <c r="T740" s="158"/>
      <c r="AT740" s="153" t="s">
        <v>160</v>
      </c>
      <c r="AU740" s="153" t="s">
        <v>87</v>
      </c>
      <c r="AV740" s="13" t="s">
        <v>87</v>
      </c>
      <c r="AW740" s="13" t="s">
        <v>32</v>
      </c>
      <c r="AX740" s="13" t="s">
        <v>77</v>
      </c>
      <c r="AY740" s="153" t="s">
        <v>150</v>
      </c>
    </row>
    <row r="741" spans="2:65" s="12" customFormat="1">
      <c r="B741" s="145"/>
      <c r="D741" s="146" t="s">
        <v>160</v>
      </c>
      <c r="E741" s="147" t="s">
        <v>1</v>
      </c>
      <c r="F741" s="148" t="s">
        <v>185</v>
      </c>
      <c r="H741" s="147" t="s">
        <v>1</v>
      </c>
      <c r="I741" s="149"/>
      <c r="L741" s="145"/>
      <c r="M741" s="150"/>
      <c r="T741" s="151"/>
      <c r="AT741" s="147" t="s">
        <v>160</v>
      </c>
      <c r="AU741" s="147" t="s">
        <v>87</v>
      </c>
      <c r="AV741" s="12" t="s">
        <v>85</v>
      </c>
      <c r="AW741" s="12" t="s">
        <v>32</v>
      </c>
      <c r="AX741" s="12" t="s">
        <v>77</v>
      </c>
      <c r="AY741" s="147" t="s">
        <v>150</v>
      </c>
    </row>
    <row r="742" spans="2:65" s="13" customFormat="1">
      <c r="B742" s="152"/>
      <c r="D742" s="146" t="s">
        <v>160</v>
      </c>
      <c r="E742" s="153" t="s">
        <v>1</v>
      </c>
      <c r="F742" s="154" t="s">
        <v>828</v>
      </c>
      <c r="H742" s="155">
        <v>10.199999999999999</v>
      </c>
      <c r="I742" s="156"/>
      <c r="L742" s="152"/>
      <c r="M742" s="157"/>
      <c r="T742" s="158"/>
      <c r="AT742" s="153" t="s">
        <v>160</v>
      </c>
      <c r="AU742" s="153" t="s">
        <v>87</v>
      </c>
      <c r="AV742" s="13" t="s">
        <v>87</v>
      </c>
      <c r="AW742" s="13" t="s">
        <v>32</v>
      </c>
      <c r="AX742" s="13" t="s">
        <v>77</v>
      </c>
      <c r="AY742" s="153" t="s">
        <v>150</v>
      </c>
    </row>
    <row r="743" spans="2:65" s="14" customFormat="1">
      <c r="B743" s="159"/>
      <c r="D743" s="146" t="s">
        <v>160</v>
      </c>
      <c r="E743" s="160" t="s">
        <v>1</v>
      </c>
      <c r="F743" s="161" t="s">
        <v>187</v>
      </c>
      <c r="H743" s="162">
        <v>32.129999999999995</v>
      </c>
      <c r="I743" s="163"/>
      <c r="L743" s="159"/>
      <c r="M743" s="164"/>
      <c r="T743" s="165"/>
      <c r="AT743" s="160" t="s">
        <v>160</v>
      </c>
      <c r="AU743" s="160" t="s">
        <v>87</v>
      </c>
      <c r="AV743" s="14" t="s">
        <v>158</v>
      </c>
      <c r="AW743" s="14" t="s">
        <v>32</v>
      </c>
      <c r="AX743" s="14" t="s">
        <v>85</v>
      </c>
      <c r="AY743" s="160" t="s">
        <v>150</v>
      </c>
    </row>
    <row r="744" spans="2:65" s="1" customFormat="1" ht="24.2" customHeight="1">
      <c r="B744" s="32"/>
      <c r="C744" s="166" t="s">
        <v>829</v>
      </c>
      <c r="D744" s="166" t="s">
        <v>210</v>
      </c>
      <c r="E744" s="167" t="s">
        <v>830</v>
      </c>
      <c r="F744" s="168" t="s">
        <v>831</v>
      </c>
      <c r="G744" s="169" t="s">
        <v>165</v>
      </c>
      <c r="H744" s="170">
        <v>139.22999999999999</v>
      </c>
      <c r="I744" s="171"/>
      <c r="J744" s="172">
        <f>ROUND(I744*H744,2)</f>
        <v>0</v>
      </c>
      <c r="K744" s="168" t="s">
        <v>157</v>
      </c>
      <c r="L744" s="173"/>
      <c r="M744" s="174" t="s">
        <v>1</v>
      </c>
      <c r="N744" s="175" t="s">
        <v>42</v>
      </c>
      <c r="P744" s="141">
        <f>O744*H744</f>
        <v>0</v>
      </c>
      <c r="Q744" s="141">
        <v>4.4999999999999999E-4</v>
      </c>
      <c r="R744" s="141">
        <f>Q744*H744</f>
        <v>6.2653499999999987E-2</v>
      </c>
      <c r="S744" s="141">
        <v>0</v>
      </c>
      <c r="T744" s="142">
        <f>S744*H744</f>
        <v>0</v>
      </c>
      <c r="AR744" s="143" t="s">
        <v>381</v>
      </c>
      <c r="AT744" s="143" t="s">
        <v>210</v>
      </c>
      <c r="AU744" s="143" t="s">
        <v>87</v>
      </c>
      <c r="AY744" s="17" t="s">
        <v>150</v>
      </c>
      <c r="BE744" s="144">
        <f>IF(N744="základní",J744,0)</f>
        <v>0</v>
      </c>
      <c r="BF744" s="144">
        <f>IF(N744="snížená",J744,0)</f>
        <v>0</v>
      </c>
      <c r="BG744" s="144">
        <f>IF(N744="zákl. přenesená",J744,0)</f>
        <v>0</v>
      </c>
      <c r="BH744" s="144">
        <f>IF(N744="sníž. přenesená",J744,0)</f>
        <v>0</v>
      </c>
      <c r="BI744" s="144">
        <f>IF(N744="nulová",J744,0)</f>
        <v>0</v>
      </c>
      <c r="BJ744" s="17" t="s">
        <v>85</v>
      </c>
      <c r="BK744" s="144">
        <f>ROUND(I744*H744,2)</f>
        <v>0</v>
      </c>
      <c r="BL744" s="17" t="s">
        <v>270</v>
      </c>
      <c r="BM744" s="143" t="s">
        <v>832</v>
      </c>
    </row>
    <row r="745" spans="2:65" s="13" customFormat="1">
      <c r="B745" s="152"/>
      <c r="D745" s="146" t="s">
        <v>160</v>
      </c>
      <c r="E745" s="153" t="s">
        <v>1</v>
      </c>
      <c r="F745" s="154" t="s">
        <v>833</v>
      </c>
      <c r="H745" s="155">
        <v>139.22999999999999</v>
      </c>
      <c r="I745" s="156"/>
      <c r="L745" s="152"/>
      <c r="M745" s="157"/>
      <c r="T745" s="158"/>
      <c r="AT745" s="153" t="s">
        <v>160</v>
      </c>
      <c r="AU745" s="153" t="s">
        <v>87</v>
      </c>
      <c r="AV745" s="13" t="s">
        <v>87</v>
      </c>
      <c r="AW745" s="13" t="s">
        <v>32</v>
      </c>
      <c r="AX745" s="13" t="s">
        <v>85</v>
      </c>
      <c r="AY745" s="153" t="s">
        <v>150</v>
      </c>
    </row>
    <row r="746" spans="2:65" s="1" customFormat="1" ht="33" customHeight="1">
      <c r="B746" s="32"/>
      <c r="C746" s="132" t="s">
        <v>834</v>
      </c>
      <c r="D746" s="132" t="s">
        <v>153</v>
      </c>
      <c r="E746" s="133" t="s">
        <v>835</v>
      </c>
      <c r="F746" s="134" t="s">
        <v>836</v>
      </c>
      <c r="G746" s="135" t="s">
        <v>156</v>
      </c>
      <c r="H746" s="136">
        <v>32.18</v>
      </c>
      <c r="I746" s="137"/>
      <c r="J746" s="138">
        <f>ROUND(I746*H746,2)</f>
        <v>0</v>
      </c>
      <c r="K746" s="134" t="s">
        <v>157</v>
      </c>
      <c r="L746" s="32"/>
      <c r="M746" s="139" t="s">
        <v>1</v>
      </c>
      <c r="N746" s="140" t="s">
        <v>42</v>
      </c>
      <c r="P746" s="141">
        <f>O746*H746</f>
        <v>0</v>
      </c>
      <c r="Q746" s="141">
        <v>8.9999999999999993E-3</v>
      </c>
      <c r="R746" s="141">
        <f>Q746*H746</f>
        <v>0.28961999999999999</v>
      </c>
      <c r="S746" s="141">
        <v>0</v>
      </c>
      <c r="T746" s="142">
        <f>S746*H746</f>
        <v>0</v>
      </c>
      <c r="AR746" s="143" t="s">
        <v>270</v>
      </c>
      <c r="AT746" s="143" t="s">
        <v>153</v>
      </c>
      <c r="AU746" s="143" t="s">
        <v>87</v>
      </c>
      <c r="AY746" s="17" t="s">
        <v>150</v>
      </c>
      <c r="BE746" s="144">
        <f>IF(N746="základní",J746,0)</f>
        <v>0</v>
      </c>
      <c r="BF746" s="144">
        <f>IF(N746="snížená",J746,0)</f>
        <v>0</v>
      </c>
      <c r="BG746" s="144">
        <f>IF(N746="zákl. přenesená",J746,0)</f>
        <v>0</v>
      </c>
      <c r="BH746" s="144">
        <f>IF(N746="sníž. přenesená",J746,0)</f>
        <v>0</v>
      </c>
      <c r="BI746" s="144">
        <f>IF(N746="nulová",J746,0)</f>
        <v>0</v>
      </c>
      <c r="BJ746" s="17" t="s">
        <v>85</v>
      </c>
      <c r="BK746" s="144">
        <f>ROUND(I746*H746,2)</f>
        <v>0</v>
      </c>
      <c r="BL746" s="17" t="s">
        <v>270</v>
      </c>
      <c r="BM746" s="143" t="s">
        <v>837</v>
      </c>
    </row>
    <row r="747" spans="2:65" s="12" customFormat="1">
      <c r="B747" s="145"/>
      <c r="D747" s="146" t="s">
        <v>160</v>
      </c>
      <c r="E747" s="147" t="s">
        <v>1</v>
      </c>
      <c r="F747" s="148" t="s">
        <v>811</v>
      </c>
      <c r="H747" s="147" t="s">
        <v>1</v>
      </c>
      <c r="I747" s="149"/>
      <c r="L747" s="145"/>
      <c r="M747" s="150"/>
      <c r="T747" s="151"/>
      <c r="AT747" s="147" t="s">
        <v>160</v>
      </c>
      <c r="AU747" s="147" t="s">
        <v>87</v>
      </c>
      <c r="AV747" s="12" t="s">
        <v>85</v>
      </c>
      <c r="AW747" s="12" t="s">
        <v>32</v>
      </c>
      <c r="AX747" s="12" t="s">
        <v>77</v>
      </c>
      <c r="AY747" s="147" t="s">
        <v>150</v>
      </c>
    </row>
    <row r="748" spans="2:65" s="13" customFormat="1">
      <c r="B748" s="152"/>
      <c r="D748" s="146" t="s">
        <v>160</v>
      </c>
      <c r="E748" s="153" t="s">
        <v>1</v>
      </c>
      <c r="F748" s="154" t="s">
        <v>322</v>
      </c>
      <c r="H748" s="155">
        <v>5.9</v>
      </c>
      <c r="I748" s="156"/>
      <c r="L748" s="152"/>
      <c r="M748" s="157"/>
      <c r="T748" s="158"/>
      <c r="AT748" s="153" t="s">
        <v>160</v>
      </c>
      <c r="AU748" s="153" t="s">
        <v>87</v>
      </c>
      <c r="AV748" s="13" t="s">
        <v>87</v>
      </c>
      <c r="AW748" s="13" t="s">
        <v>32</v>
      </c>
      <c r="AX748" s="13" t="s">
        <v>77</v>
      </c>
      <c r="AY748" s="153" t="s">
        <v>150</v>
      </c>
    </row>
    <row r="749" spans="2:65" s="12" customFormat="1">
      <c r="B749" s="145"/>
      <c r="D749" s="146" t="s">
        <v>160</v>
      </c>
      <c r="E749" s="147" t="s">
        <v>1</v>
      </c>
      <c r="F749" s="148" t="s">
        <v>812</v>
      </c>
      <c r="H749" s="147" t="s">
        <v>1</v>
      </c>
      <c r="I749" s="149"/>
      <c r="L749" s="145"/>
      <c r="M749" s="150"/>
      <c r="T749" s="151"/>
      <c r="AT749" s="147" t="s">
        <v>160</v>
      </c>
      <c r="AU749" s="147" t="s">
        <v>87</v>
      </c>
      <c r="AV749" s="12" t="s">
        <v>85</v>
      </c>
      <c r="AW749" s="12" t="s">
        <v>32</v>
      </c>
      <c r="AX749" s="12" t="s">
        <v>77</v>
      </c>
      <c r="AY749" s="147" t="s">
        <v>150</v>
      </c>
    </row>
    <row r="750" spans="2:65" s="13" customFormat="1">
      <c r="B750" s="152"/>
      <c r="D750" s="146" t="s">
        <v>160</v>
      </c>
      <c r="E750" s="153" t="s">
        <v>1</v>
      </c>
      <c r="F750" s="154" t="s">
        <v>328</v>
      </c>
      <c r="H750" s="155">
        <v>26.28</v>
      </c>
      <c r="I750" s="156"/>
      <c r="L750" s="152"/>
      <c r="M750" s="157"/>
      <c r="T750" s="158"/>
      <c r="AT750" s="153" t="s">
        <v>160</v>
      </c>
      <c r="AU750" s="153" t="s">
        <v>87</v>
      </c>
      <c r="AV750" s="13" t="s">
        <v>87</v>
      </c>
      <c r="AW750" s="13" t="s">
        <v>32</v>
      </c>
      <c r="AX750" s="13" t="s">
        <v>77</v>
      </c>
      <c r="AY750" s="153" t="s">
        <v>150</v>
      </c>
    </row>
    <row r="751" spans="2:65" s="14" customFormat="1">
      <c r="B751" s="159"/>
      <c r="D751" s="146" t="s">
        <v>160</v>
      </c>
      <c r="E751" s="160" t="s">
        <v>1</v>
      </c>
      <c r="F751" s="161" t="s">
        <v>187</v>
      </c>
      <c r="H751" s="162">
        <v>32.18</v>
      </c>
      <c r="I751" s="163"/>
      <c r="L751" s="159"/>
      <c r="M751" s="164"/>
      <c r="T751" s="165"/>
      <c r="AT751" s="160" t="s">
        <v>160</v>
      </c>
      <c r="AU751" s="160" t="s">
        <v>87</v>
      </c>
      <c r="AV751" s="14" t="s">
        <v>158</v>
      </c>
      <c r="AW751" s="14" t="s">
        <v>32</v>
      </c>
      <c r="AX751" s="14" t="s">
        <v>85</v>
      </c>
      <c r="AY751" s="160" t="s">
        <v>150</v>
      </c>
    </row>
    <row r="752" spans="2:65" s="1" customFormat="1" ht="24.2" customHeight="1">
      <c r="B752" s="32"/>
      <c r="C752" s="166" t="s">
        <v>838</v>
      </c>
      <c r="D752" s="166" t="s">
        <v>210</v>
      </c>
      <c r="E752" s="167" t="s">
        <v>839</v>
      </c>
      <c r="F752" s="168" t="s">
        <v>840</v>
      </c>
      <c r="G752" s="169" t="s">
        <v>156</v>
      </c>
      <c r="H752" s="170">
        <v>37.006999999999998</v>
      </c>
      <c r="I752" s="171"/>
      <c r="J752" s="172">
        <f>ROUND(I752*H752,2)</f>
        <v>0</v>
      </c>
      <c r="K752" s="168" t="s">
        <v>157</v>
      </c>
      <c r="L752" s="173"/>
      <c r="M752" s="174" t="s">
        <v>1</v>
      </c>
      <c r="N752" s="175" t="s">
        <v>42</v>
      </c>
      <c r="P752" s="141">
        <f>O752*H752</f>
        <v>0</v>
      </c>
      <c r="Q752" s="141">
        <v>2.3E-2</v>
      </c>
      <c r="R752" s="141">
        <f>Q752*H752</f>
        <v>0.85116099999999995</v>
      </c>
      <c r="S752" s="141">
        <v>0</v>
      </c>
      <c r="T752" s="142">
        <f>S752*H752</f>
        <v>0</v>
      </c>
      <c r="AR752" s="143" t="s">
        <v>381</v>
      </c>
      <c r="AT752" s="143" t="s">
        <v>210</v>
      </c>
      <c r="AU752" s="143" t="s">
        <v>87</v>
      </c>
      <c r="AY752" s="17" t="s">
        <v>150</v>
      </c>
      <c r="BE752" s="144">
        <f>IF(N752="základní",J752,0)</f>
        <v>0</v>
      </c>
      <c r="BF752" s="144">
        <f>IF(N752="snížená",J752,0)</f>
        <v>0</v>
      </c>
      <c r="BG752" s="144">
        <f>IF(N752="zákl. přenesená",J752,0)</f>
        <v>0</v>
      </c>
      <c r="BH752" s="144">
        <f>IF(N752="sníž. přenesená",J752,0)</f>
        <v>0</v>
      </c>
      <c r="BI752" s="144">
        <f>IF(N752="nulová",J752,0)</f>
        <v>0</v>
      </c>
      <c r="BJ752" s="17" t="s">
        <v>85</v>
      </c>
      <c r="BK752" s="144">
        <f>ROUND(I752*H752,2)</f>
        <v>0</v>
      </c>
      <c r="BL752" s="17" t="s">
        <v>270</v>
      </c>
      <c r="BM752" s="143" t="s">
        <v>841</v>
      </c>
    </row>
    <row r="753" spans="2:65" s="12" customFormat="1">
      <c r="B753" s="145"/>
      <c r="D753" s="146" t="s">
        <v>160</v>
      </c>
      <c r="E753" s="147" t="s">
        <v>1</v>
      </c>
      <c r="F753" s="148" t="s">
        <v>842</v>
      </c>
      <c r="H753" s="147" t="s">
        <v>1</v>
      </c>
      <c r="I753" s="149"/>
      <c r="L753" s="145"/>
      <c r="M753" s="150"/>
      <c r="T753" s="151"/>
      <c r="AT753" s="147" t="s">
        <v>160</v>
      </c>
      <c r="AU753" s="147" t="s">
        <v>87</v>
      </c>
      <c r="AV753" s="12" t="s">
        <v>85</v>
      </c>
      <c r="AW753" s="12" t="s">
        <v>32</v>
      </c>
      <c r="AX753" s="12" t="s">
        <v>77</v>
      </c>
      <c r="AY753" s="147" t="s">
        <v>150</v>
      </c>
    </row>
    <row r="754" spans="2:65" s="13" customFormat="1">
      <c r="B754" s="152"/>
      <c r="D754" s="146" t="s">
        <v>160</v>
      </c>
      <c r="E754" s="153" t="s">
        <v>1</v>
      </c>
      <c r="F754" s="154" t="s">
        <v>843</v>
      </c>
      <c r="H754" s="155">
        <v>37.006999999999998</v>
      </c>
      <c r="I754" s="156"/>
      <c r="L754" s="152"/>
      <c r="M754" s="157"/>
      <c r="T754" s="158"/>
      <c r="AT754" s="153" t="s">
        <v>160</v>
      </c>
      <c r="AU754" s="153" t="s">
        <v>87</v>
      </c>
      <c r="AV754" s="13" t="s">
        <v>87</v>
      </c>
      <c r="AW754" s="13" t="s">
        <v>32</v>
      </c>
      <c r="AX754" s="13" t="s">
        <v>85</v>
      </c>
      <c r="AY754" s="153" t="s">
        <v>150</v>
      </c>
    </row>
    <row r="755" spans="2:65" s="1" customFormat="1" ht="16.5" customHeight="1">
      <c r="B755" s="32"/>
      <c r="C755" s="132" t="s">
        <v>844</v>
      </c>
      <c r="D755" s="132" t="s">
        <v>153</v>
      </c>
      <c r="E755" s="133" t="s">
        <v>845</v>
      </c>
      <c r="F755" s="134" t="s">
        <v>846</v>
      </c>
      <c r="G755" s="135" t="s">
        <v>299</v>
      </c>
      <c r="H755" s="136">
        <v>101.3</v>
      </c>
      <c r="I755" s="137"/>
      <c r="J755" s="138">
        <f>ROUND(I755*H755,2)</f>
        <v>0</v>
      </c>
      <c r="K755" s="134" t="s">
        <v>157</v>
      </c>
      <c r="L755" s="32"/>
      <c r="M755" s="139" t="s">
        <v>1</v>
      </c>
      <c r="N755" s="140" t="s">
        <v>42</v>
      </c>
      <c r="P755" s="141">
        <f>O755*H755</f>
        <v>0</v>
      </c>
      <c r="Q755" s="141">
        <v>3.0000000000000001E-5</v>
      </c>
      <c r="R755" s="141">
        <f>Q755*H755</f>
        <v>3.039E-3</v>
      </c>
      <c r="S755" s="141">
        <v>0</v>
      </c>
      <c r="T755" s="142">
        <f>S755*H755</f>
        <v>0</v>
      </c>
      <c r="AR755" s="143" t="s">
        <v>270</v>
      </c>
      <c r="AT755" s="143" t="s">
        <v>153</v>
      </c>
      <c r="AU755" s="143" t="s">
        <v>87</v>
      </c>
      <c r="AY755" s="17" t="s">
        <v>150</v>
      </c>
      <c r="BE755" s="144">
        <f>IF(N755="základní",J755,0)</f>
        <v>0</v>
      </c>
      <c r="BF755" s="144">
        <f>IF(N755="snížená",J755,0)</f>
        <v>0</v>
      </c>
      <c r="BG755" s="144">
        <f>IF(N755="zákl. přenesená",J755,0)</f>
        <v>0</v>
      </c>
      <c r="BH755" s="144">
        <f>IF(N755="sníž. přenesená",J755,0)</f>
        <v>0</v>
      </c>
      <c r="BI755" s="144">
        <f>IF(N755="nulová",J755,0)</f>
        <v>0</v>
      </c>
      <c r="BJ755" s="17" t="s">
        <v>85</v>
      </c>
      <c r="BK755" s="144">
        <f>ROUND(I755*H755,2)</f>
        <v>0</v>
      </c>
      <c r="BL755" s="17" t="s">
        <v>270</v>
      </c>
      <c r="BM755" s="143" t="s">
        <v>847</v>
      </c>
    </row>
    <row r="756" spans="2:65" s="1" customFormat="1" ht="24.2" customHeight="1">
      <c r="B756" s="32"/>
      <c r="C756" s="132" t="s">
        <v>848</v>
      </c>
      <c r="D756" s="132" t="s">
        <v>153</v>
      </c>
      <c r="E756" s="133" t="s">
        <v>849</v>
      </c>
      <c r="F756" s="134" t="s">
        <v>850</v>
      </c>
      <c r="G756" s="135" t="s">
        <v>204</v>
      </c>
      <c r="H756" s="136">
        <v>1.8340000000000001</v>
      </c>
      <c r="I756" s="137"/>
      <c r="J756" s="138">
        <f>ROUND(I756*H756,2)</f>
        <v>0</v>
      </c>
      <c r="K756" s="134" t="s">
        <v>157</v>
      </c>
      <c r="L756" s="32"/>
      <c r="M756" s="139" t="s">
        <v>1</v>
      </c>
      <c r="N756" s="140" t="s">
        <v>42</v>
      </c>
      <c r="P756" s="141">
        <f>O756*H756</f>
        <v>0</v>
      </c>
      <c r="Q756" s="141">
        <v>0</v>
      </c>
      <c r="R756" s="141">
        <f>Q756*H756</f>
        <v>0</v>
      </c>
      <c r="S756" s="141">
        <v>0</v>
      </c>
      <c r="T756" s="142">
        <f>S756*H756</f>
        <v>0</v>
      </c>
      <c r="AR756" s="143" t="s">
        <v>270</v>
      </c>
      <c r="AT756" s="143" t="s">
        <v>153</v>
      </c>
      <c r="AU756" s="143" t="s">
        <v>87</v>
      </c>
      <c r="AY756" s="17" t="s">
        <v>150</v>
      </c>
      <c r="BE756" s="144">
        <f>IF(N756="základní",J756,0)</f>
        <v>0</v>
      </c>
      <c r="BF756" s="144">
        <f>IF(N756="snížená",J756,0)</f>
        <v>0</v>
      </c>
      <c r="BG756" s="144">
        <f>IF(N756="zákl. přenesená",J756,0)</f>
        <v>0</v>
      </c>
      <c r="BH756" s="144">
        <f>IF(N756="sníž. přenesená",J756,0)</f>
        <v>0</v>
      </c>
      <c r="BI756" s="144">
        <f>IF(N756="nulová",J756,0)</f>
        <v>0</v>
      </c>
      <c r="BJ756" s="17" t="s">
        <v>85</v>
      </c>
      <c r="BK756" s="144">
        <f>ROUND(I756*H756,2)</f>
        <v>0</v>
      </c>
      <c r="BL756" s="17" t="s">
        <v>270</v>
      </c>
      <c r="BM756" s="143" t="s">
        <v>851</v>
      </c>
    </row>
    <row r="757" spans="2:65" s="11" customFormat="1" ht="22.9" customHeight="1">
      <c r="B757" s="120"/>
      <c r="D757" s="121" t="s">
        <v>76</v>
      </c>
      <c r="E757" s="130" t="s">
        <v>852</v>
      </c>
      <c r="F757" s="130" t="s">
        <v>853</v>
      </c>
      <c r="I757" s="123"/>
      <c r="J757" s="131">
        <f>BK757</f>
        <v>0</v>
      </c>
      <c r="L757" s="120"/>
      <c r="M757" s="125"/>
      <c r="P757" s="126">
        <f>SUM(P758:P761)</f>
        <v>0</v>
      </c>
      <c r="R757" s="126">
        <f>SUM(R758:R761)</f>
        <v>0</v>
      </c>
      <c r="T757" s="127">
        <f>SUM(T758:T761)</f>
        <v>7.7330999999999997E-2</v>
      </c>
      <c r="AR757" s="121" t="s">
        <v>87</v>
      </c>
      <c r="AT757" s="128" t="s">
        <v>76</v>
      </c>
      <c r="AU757" s="128" t="s">
        <v>85</v>
      </c>
      <c r="AY757" s="121" t="s">
        <v>150</v>
      </c>
      <c r="BK757" s="129">
        <f>SUM(BK758:BK761)</f>
        <v>0</v>
      </c>
    </row>
    <row r="758" spans="2:65" s="1" customFormat="1" ht="24.2" customHeight="1">
      <c r="B758" s="32"/>
      <c r="C758" s="132" t="s">
        <v>854</v>
      </c>
      <c r="D758" s="132" t="s">
        <v>153</v>
      </c>
      <c r="E758" s="133" t="s">
        <v>855</v>
      </c>
      <c r="F758" s="134" t="s">
        <v>856</v>
      </c>
      <c r="G758" s="135" t="s">
        <v>156</v>
      </c>
      <c r="H758" s="136">
        <v>25.757999999999999</v>
      </c>
      <c r="I758" s="137"/>
      <c r="J758" s="138">
        <f>ROUND(I758*H758,2)</f>
        <v>0</v>
      </c>
      <c r="K758" s="134" t="s">
        <v>157</v>
      </c>
      <c r="L758" s="32"/>
      <c r="M758" s="139" t="s">
        <v>1</v>
      </c>
      <c r="N758" s="140" t="s">
        <v>42</v>
      </c>
      <c r="P758" s="141">
        <f>O758*H758</f>
        <v>0</v>
      </c>
      <c r="Q758" s="141">
        <v>0</v>
      </c>
      <c r="R758" s="141">
        <f>Q758*H758</f>
        <v>0</v>
      </c>
      <c r="S758" s="141">
        <v>0</v>
      </c>
      <c r="T758" s="142">
        <f>S758*H758</f>
        <v>0</v>
      </c>
      <c r="AR758" s="143" t="s">
        <v>270</v>
      </c>
      <c r="AT758" s="143" t="s">
        <v>153</v>
      </c>
      <c r="AU758" s="143" t="s">
        <v>87</v>
      </c>
      <c r="AY758" s="17" t="s">
        <v>150</v>
      </c>
      <c r="BE758" s="144">
        <f>IF(N758="základní",J758,0)</f>
        <v>0</v>
      </c>
      <c r="BF758" s="144">
        <f>IF(N758="snížená",J758,0)</f>
        <v>0</v>
      </c>
      <c r="BG758" s="144">
        <f>IF(N758="zákl. přenesená",J758,0)</f>
        <v>0</v>
      </c>
      <c r="BH758" s="144">
        <f>IF(N758="sníž. přenesená",J758,0)</f>
        <v>0</v>
      </c>
      <c r="BI758" s="144">
        <f>IF(N758="nulová",J758,0)</f>
        <v>0</v>
      </c>
      <c r="BJ758" s="17" t="s">
        <v>85</v>
      </c>
      <c r="BK758" s="144">
        <f>ROUND(I758*H758,2)</f>
        <v>0</v>
      </c>
      <c r="BL758" s="17" t="s">
        <v>270</v>
      </c>
      <c r="BM758" s="143" t="s">
        <v>857</v>
      </c>
    </row>
    <row r="759" spans="2:65" s="1" customFormat="1" ht="24.2" customHeight="1">
      <c r="B759" s="32"/>
      <c r="C759" s="132" t="s">
        <v>858</v>
      </c>
      <c r="D759" s="132" t="s">
        <v>153</v>
      </c>
      <c r="E759" s="133" t="s">
        <v>859</v>
      </c>
      <c r="F759" s="134" t="s">
        <v>860</v>
      </c>
      <c r="G759" s="135" t="s">
        <v>156</v>
      </c>
      <c r="H759" s="136">
        <v>25.757999999999999</v>
      </c>
      <c r="I759" s="137"/>
      <c r="J759" s="138">
        <f>ROUND(I759*H759,2)</f>
        <v>0</v>
      </c>
      <c r="K759" s="134" t="s">
        <v>157</v>
      </c>
      <c r="L759" s="32"/>
      <c r="M759" s="139" t="s">
        <v>1</v>
      </c>
      <c r="N759" s="140" t="s">
        <v>42</v>
      </c>
      <c r="P759" s="141">
        <f>O759*H759</f>
        <v>0</v>
      </c>
      <c r="Q759" s="141">
        <v>0</v>
      </c>
      <c r="R759" s="141">
        <f>Q759*H759</f>
        <v>0</v>
      </c>
      <c r="S759" s="141">
        <v>2.5000000000000001E-3</v>
      </c>
      <c r="T759" s="142">
        <f>S759*H759</f>
        <v>6.4394999999999994E-2</v>
      </c>
      <c r="AR759" s="143" t="s">
        <v>270</v>
      </c>
      <c r="AT759" s="143" t="s">
        <v>153</v>
      </c>
      <c r="AU759" s="143" t="s">
        <v>87</v>
      </c>
      <c r="AY759" s="17" t="s">
        <v>150</v>
      </c>
      <c r="BE759" s="144">
        <f>IF(N759="základní",J759,0)</f>
        <v>0</v>
      </c>
      <c r="BF759" s="144">
        <f>IF(N759="snížená",J759,0)</f>
        <v>0</v>
      </c>
      <c r="BG759" s="144">
        <f>IF(N759="zákl. přenesená",J759,0)</f>
        <v>0</v>
      </c>
      <c r="BH759" s="144">
        <f>IF(N759="sníž. přenesená",J759,0)</f>
        <v>0</v>
      </c>
      <c r="BI759" s="144">
        <f>IF(N759="nulová",J759,0)</f>
        <v>0</v>
      </c>
      <c r="BJ759" s="17" t="s">
        <v>85</v>
      </c>
      <c r="BK759" s="144">
        <f>ROUND(I759*H759,2)</f>
        <v>0</v>
      </c>
      <c r="BL759" s="17" t="s">
        <v>270</v>
      </c>
      <c r="BM759" s="143" t="s">
        <v>861</v>
      </c>
    </row>
    <row r="760" spans="2:65" s="13" customFormat="1">
      <c r="B760" s="152"/>
      <c r="D760" s="146" t="s">
        <v>160</v>
      </c>
      <c r="E760" s="153" t="s">
        <v>1</v>
      </c>
      <c r="F760" s="154" t="s">
        <v>422</v>
      </c>
      <c r="H760" s="155">
        <v>25.757999999999999</v>
      </c>
      <c r="I760" s="156"/>
      <c r="L760" s="152"/>
      <c r="M760" s="157"/>
      <c r="T760" s="158"/>
      <c r="AT760" s="153" t="s">
        <v>160</v>
      </c>
      <c r="AU760" s="153" t="s">
        <v>87</v>
      </c>
      <c r="AV760" s="13" t="s">
        <v>87</v>
      </c>
      <c r="AW760" s="13" t="s">
        <v>32</v>
      </c>
      <c r="AX760" s="13" t="s">
        <v>85</v>
      </c>
      <c r="AY760" s="153" t="s">
        <v>150</v>
      </c>
    </row>
    <row r="761" spans="2:65" s="1" customFormat="1" ht="21.75" customHeight="1">
      <c r="B761" s="32"/>
      <c r="C761" s="132" t="s">
        <v>862</v>
      </c>
      <c r="D761" s="132" t="s">
        <v>153</v>
      </c>
      <c r="E761" s="133" t="s">
        <v>863</v>
      </c>
      <c r="F761" s="134" t="s">
        <v>864</v>
      </c>
      <c r="G761" s="135" t="s">
        <v>299</v>
      </c>
      <c r="H761" s="136">
        <v>43.12</v>
      </c>
      <c r="I761" s="137"/>
      <c r="J761" s="138">
        <f>ROUND(I761*H761,2)</f>
        <v>0</v>
      </c>
      <c r="K761" s="134" t="s">
        <v>157</v>
      </c>
      <c r="L761" s="32"/>
      <c r="M761" s="139" t="s">
        <v>1</v>
      </c>
      <c r="N761" s="140" t="s">
        <v>42</v>
      </c>
      <c r="P761" s="141">
        <f>O761*H761</f>
        <v>0</v>
      </c>
      <c r="Q761" s="141">
        <v>0</v>
      </c>
      <c r="R761" s="141">
        <f>Q761*H761</f>
        <v>0</v>
      </c>
      <c r="S761" s="141">
        <v>2.9999999999999997E-4</v>
      </c>
      <c r="T761" s="142">
        <f>S761*H761</f>
        <v>1.2935999999999998E-2</v>
      </c>
      <c r="AR761" s="143" t="s">
        <v>270</v>
      </c>
      <c r="AT761" s="143" t="s">
        <v>153</v>
      </c>
      <c r="AU761" s="143" t="s">
        <v>87</v>
      </c>
      <c r="AY761" s="17" t="s">
        <v>150</v>
      </c>
      <c r="BE761" s="144">
        <f>IF(N761="základní",J761,0)</f>
        <v>0</v>
      </c>
      <c r="BF761" s="144">
        <f>IF(N761="snížená",J761,0)</f>
        <v>0</v>
      </c>
      <c r="BG761" s="144">
        <f>IF(N761="zákl. přenesená",J761,0)</f>
        <v>0</v>
      </c>
      <c r="BH761" s="144">
        <f>IF(N761="sníž. přenesená",J761,0)</f>
        <v>0</v>
      </c>
      <c r="BI761" s="144">
        <f>IF(N761="nulová",J761,0)</f>
        <v>0</v>
      </c>
      <c r="BJ761" s="17" t="s">
        <v>85</v>
      </c>
      <c r="BK761" s="144">
        <f>ROUND(I761*H761,2)</f>
        <v>0</v>
      </c>
      <c r="BL761" s="17" t="s">
        <v>270</v>
      </c>
      <c r="BM761" s="143" t="s">
        <v>865</v>
      </c>
    </row>
    <row r="762" spans="2:65" s="11" customFormat="1" ht="22.9" customHeight="1">
      <c r="B762" s="120"/>
      <c r="D762" s="121" t="s">
        <v>76</v>
      </c>
      <c r="E762" s="130" t="s">
        <v>866</v>
      </c>
      <c r="F762" s="130" t="s">
        <v>867</v>
      </c>
      <c r="I762" s="123"/>
      <c r="J762" s="131">
        <f>BK762</f>
        <v>0</v>
      </c>
      <c r="L762" s="120"/>
      <c r="M762" s="125"/>
      <c r="P762" s="126">
        <f>SUM(P763:P784)</f>
        <v>0</v>
      </c>
      <c r="R762" s="126">
        <f>SUM(R763:R784)</f>
        <v>1.223508</v>
      </c>
      <c r="T762" s="127">
        <f>SUM(T763:T784)</f>
        <v>0</v>
      </c>
      <c r="AR762" s="121" t="s">
        <v>87</v>
      </c>
      <c r="AT762" s="128" t="s">
        <v>76</v>
      </c>
      <c r="AU762" s="128" t="s">
        <v>85</v>
      </c>
      <c r="AY762" s="121" t="s">
        <v>150</v>
      </c>
      <c r="BK762" s="129">
        <f>SUM(BK763:BK784)</f>
        <v>0</v>
      </c>
    </row>
    <row r="763" spans="2:65" s="1" customFormat="1" ht="16.5" customHeight="1">
      <c r="B763" s="32"/>
      <c r="C763" s="132" t="s">
        <v>395</v>
      </c>
      <c r="D763" s="132" t="s">
        <v>153</v>
      </c>
      <c r="E763" s="133" t="s">
        <v>868</v>
      </c>
      <c r="F763" s="134" t="s">
        <v>869</v>
      </c>
      <c r="G763" s="135" t="s">
        <v>156</v>
      </c>
      <c r="H763" s="136">
        <v>48.36</v>
      </c>
      <c r="I763" s="137"/>
      <c r="J763" s="138">
        <f>ROUND(I763*H763,2)</f>
        <v>0</v>
      </c>
      <c r="K763" s="134" t="s">
        <v>157</v>
      </c>
      <c r="L763" s="32"/>
      <c r="M763" s="139" t="s">
        <v>1</v>
      </c>
      <c r="N763" s="140" t="s">
        <v>42</v>
      </c>
      <c r="P763" s="141">
        <f>O763*H763</f>
        <v>0</v>
      </c>
      <c r="Q763" s="141">
        <v>2.4E-2</v>
      </c>
      <c r="R763" s="141">
        <f>Q763*H763</f>
        <v>1.1606400000000001</v>
      </c>
      <c r="S763" s="141">
        <v>0</v>
      </c>
      <c r="T763" s="142">
        <f>S763*H763</f>
        <v>0</v>
      </c>
      <c r="AR763" s="143" t="s">
        <v>270</v>
      </c>
      <c r="AT763" s="143" t="s">
        <v>153</v>
      </c>
      <c r="AU763" s="143" t="s">
        <v>87</v>
      </c>
      <c r="AY763" s="17" t="s">
        <v>150</v>
      </c>
      <c r="BE763" s="144">
        <f>IF(N763="základní",J763,0)</f>
        <v>0</v>
      </c>
      <c r="BF763" s="144">
        <f>IF(N763="snížená",J763,0)</f>
        <v>0</v>
      </c>
      <c r="BG763" s="144">
        <f>IF(N763="zákl. přenesená",J763,0)</f>
        <v>0</v>
      </c>
      <c r="BH763" s="144">
        <f>IF(N763="sníž. přenesená",J763,0)</f>
        <v>0</v>
      </c>
      <c r="BI763" s="144">
        <f>IF(N763="nulová",J763,0)</f>
        <v>0</v>
      </c>
      <c r="BJ763" s="17" t="s">
        <v>85</v>
      </c>
      <c r="BK763" s="144">
        <f>ROUND(I763*H763,2)</f>
        <v>0</v>
      </c>
      <c r="BL763" s="17" t="s">
        <v>270</v>
      </c>
      <c r="BM763" s="143" t="s">
        <v>870</v>
      </c>
    </row>
    <row r="764" spans="2:65" s="12" customFormat="1">
      <c r="B764" s="145"/>
      <c r="D764" s="146" t="s">
        <v>160</v>
      </c>
      <c r="E764" s="147" t="s">
        <v>1</v>
      </c>
      <c r="F764" s="148" t="s">
        <v>329</v>
      </c>
      <c r="H764" s="147" t="s">
        <v>1</v>
      </c>
      <c r="I764" s="149"/>
      <c r="L764" s="145"/>
      <c r="M764" s="150"/>
      <c r="T764" s="151"/>
      <c r="AT764" s="147" t="s">
        <v>160</v>
      </c>
      <c r="AU764" s="147" t="s">
        <v>87</v>
      </c>
      <c r="AV764" s="12" t="s">
        <v>85</v>
      </c>
      <c r="AW764" s="12" t="s">
        <v>32</v>
      </c>
      <c r="AX764" s="12" t="s">
        <v>77</v>
      </c>
      <c r="AY764" s="147" t="s">
        <v>150</v>
      </c>
    </row>
    <row r="765" spans="2:65" s="13" customFormat="1">
      <c r="B765" s="152"/>
      <c r="D765" s="146" t="s">
        <v>160</v>
      </c>
      <c r="E765" s="153" t="s">
        <v>1</v>
      </c>
      <c r="F765" s="154" t="s">
        <v>330</v>
      </c>
      <c r="H765" s="155">
        <v>35.200000000000003</v>
      </c>
      <c r="I765" s="156"/>
      <c r="L765" s="152"/>
      <c r="M765" s="157"/>
      <c r="T765" s="158"/>
      <c r="AT765" s="153" t="s">
        <v>160</v>
      </c>
      <c r="AU765" s="153" t="s">
        <v>87</v>
      </c>
      <c r="AV765" s="13" t="s">
        <v>87</v>
      </c>
      <c r="AW765" s="13" t="s">
        <v>32</v>
      </c>
      <c r="AX765" s="13" t="s">
        <v>77</v>
      </c>
      <c r="AY765" s="153" t="s">
        <v>150</v>
      </c>
    </row>
    <row r="766" spans="2:65" s="12" customFormat="1">
      <c r="B766" s="145"/>
      <c r="D766" s="146" t="s">
        <v>160</v>
      </c>
      <c r="E766" s="147" t="s">
        <v>1</v>
      </c>
      <c r="F766" s="148" t="s">
        <v>871</v>
      </c>
      <c r="H766" s="147" t="s">
        <v>1</v>
      </c>
      <c r="I766" s="149"/>
      <c r="L766" s="145"/>
      <c r="M766" s="150"/>
      <c r="T766" s="151"/>
      <c r="AT766" s="147" t="s">
        <v>160</v>
      </c>
      <c r="AU766" s="147" t="s">
        <v>87</v>
      </c>
      <c r="AV766" s="12" t="s">
        <v>85</v>
      </c>
      <c r="AW766" s="12" t="s">
        <v>32</v>
      </c>
      <c r="AX766" s="12" t="s">
        <v>77</v>
      </c>
      <c r="AY766" s="147" t="s">
        <v>150</v>
      </c>
    </row>
    <row r="767" spans="2:65" s="13" customFormat="1">
      <c r="B767" s="152"/>
      <c r="D767" s="146" t="s">
        <v>160</v>
      </c>
      <c r="E767" s="153" t="s">
        <v>1</v>
      </c>
      <c r="F767" s="154" t="s">
        <v>336</v>
      </c>
      <c r="H767" s="155">
        <v>13.16</v>
      </c>
      <c r="I767" s="156"/>
      <c r="L767" s="152"/>
      <c r="M767" s="157"/>
      <c r="T767" s="158"/>
      <c r="AT767" s="153" t="s">
        <v>160</v>
      </c>
      <c r="AU767" s="153" t="s">
        <v>87</v>
      </c>
      <c r="AV767" s="13" t="s">
        <v>87</v>
      </c>
      <c r="AW767" s="13" t="s">
        <v>32</v>
      </c>
      <c r="AX767" s="13" t="s">
        <v>77</v>
      </c>
      <c r="AY767" s="153" t="s">
        <v>150</v>
      </c>
    </row>
    <row r="768" spans="2:65" s="14" customFormat="1">
      <c r="B768" s="159"/>
      <c r="D768" s="146" t="s">
        <v>160</v>
      </c>
      <c r="E768" s="160" t="s">
        <v>1</v>
      </c>
      <c r="F768" s="161" t="s">
        <v>187</v>
      </c>
      <c r="H768" s="162">
        <v>48.36</v>
      </c>
      <c r="I768" s="163"/>
      <c r="L768" s="159"/>
      <c r="M768" s="164"/>
      <c r="T768" s="165"/>
      <c r="AT768" s="160" t="s">
        <v>160</v>
      </c>
      <c r="AU768" s="160" t="s">
        <v>87</v>
      </c>
      <c r="AV768" s="14" t="s">
        <v>158</v>
      </c>
      <c r="AW768" s="14" t="s">
        <v>32</v>
      </c>
      <c r="AX768" s="14" t="s">
        <v>85</v>
      </c>
      <c r="AY768" s="160" t="s">
        <v>150</v>
      </c>
    </row>
    <row r="769" spans="2:65" s="1" customFormat="1" ht="24.2" customHeight="1">
      <c r="B769" s="32"/>
      <c r="C769" s="132" t="s">
        <v>872</v>
      </c>
      <c r="D769" s="132" t="s">
        <v>153</v>
      </c>
      <c r="E769" s="133" t="s">
        <v>873</v>
      </c>
      <c r="F769" s="134" t="s">
        <v>874</v>
      </c>
      <c r="G769" s="135" t="s">
        <v>156</v>
      </c>
      <c r="H769" s="136">
        <v>48.36</v>
      </c>
      <c r="I769" s="137"/>
      <c r="J769" s="138">
        <f>ROUND(I769*H769,2)</f>
        <v>0</v>
      </c>
      <c r="K769" s="134" t="s">
        <v>1</v>
      </c>
      <c r="L769" s="32"/>
      <c r="M769" s="139" t="s">
        <v>1</v>
      </c>
      <c r="N769" s="140" t="s">
        <v>42</v>
      </c>
      <c r="P769" s="141">
        <f>O769*H769</f>
        <v>0</v>
      </c>
      <c r="Q769" s="141">
        <v>1.2999999999999999E-3</v>
      </c>
      <c r="R769" s="141">
        <f>Q769*H769</f>
        <v>6.2867999999999993E-2</v>
      </c>
      <c r="S769" s="141">
        <v>0</v>
      </c>
      <c r="T769" s="142">
        <f>S769*H769</f>
        <v>0</v>
      </c>
      <c r="AR769" s="143" t="s">
        <v>270</v>
      </c>
      <c r="AT769" s="143" t="s">
        <v>153</v>
      </c>
      <c r="AU769" s="143" t="s">
        <v>87</v>
      </c>
      <c r="AY769" s="17" t="s">
        <v>150</v>
      </c>
      <c r="BE769" s="144">
        <f>IF(N769="základní",J769,0)</f>
        <v>0</v>
      </c>
      <c r="BF769" s="144">
        <f>IF(N769="snížená",J769,0)</f>
        <v>0</v>
      </c>
      <c r="BG769" s="144">
        <f>IF(N769="zákl. přenesená",J769,0)</f>
        <v>0</v>
      </c>
      <c r="BH769" s="144">
        <f>IF(N769="sníž. přenesená",J769,0)</f>
        <v>0</v>
      </c>
      <c r="BI769" s="144">
        <f>IF(N769="nulová",J769,0)</f>
        <v>0</v>
      </c>
      <c r="BJ769" s="17" t="s">
        <v>85</v>
      </c>
      <c r="BK769" s="144">
        <f>ROUND(I769*H769,2)</f>
        <v>0</v>
      </c>
      <c r="BL769" s="17" t="s">
        <v>270</v>
      </c>
      <c r="BM769" s="143" t="s">
        <v>875</v>
      </c>
    </row>
    <row r="770" spans="2:65" s="12" customFormat="1" ht="22.5">
      <c r="B770" s="145"/>
      <c r="D770" s="146" t="s">
        <v>160</v>
      </c>
      <c r="E770" s="147" t="s">
        <v>1</v>
      </c>
      <c r="F770" s="148" t="s">
        <v>876</v>
      </c>
      <c r="H770" s="147" t="s">
        <v>1</v>
      </c>
      <c r="I770" s="149"/>
      <c r="L770" s="145"/>
      <c r="M770" s="150"/>
      <c r="T770" s="151"/>
      <c r="AT770" s="147" t="s">
        <v>160</v>
      </c>
      <c r="AU770" s="147" t="s">
        <v>87</v>
      </c>
      <c r="AV770" s="12" t="s">
        <v>85</v>
      </c>
      <c r="AW770" s="12" t="s">
        <v>32</v>
      </c>
      <c r="AX770" s="12" t="s">
        <v>77</v>
      </c>
      <c r="AY770" s="147" t="s">
        <v>150</v>
      </c>
    </row>
    <row r="771" spans="2:65" s="12" customFormat="1" ht="22.5">
      <c r="B771" s="145"/>
      <c r="D771" s="146" t="s">
        <v>160</v>
      </c>
      <c r="E771" s="147" t="s">
        <v>1</v>
      </c>
      <c r="F771" s="148" t="s">
        <v>877</v>
      </c>
      <c r="H771" s="147" t="s">
        <v>1</v>
      </c>
      <c r="I771" s="149"/>
      <c r="L771" s="145"/>
      <c r="M771" s="150"/>
      <c r="T771" s="151"/>
      <c r="AT771" s="147" t="s">
        <v>160</v>
      </c>
      <c r="AU771" s="147" t="s">
        <v>87</v>
      </c>
      <c r="AV771" s="12" t="s">
        <v>85</v>
      </c>
      <c r="AW771" s="12" t="s">
        <v>32</v>
      </c>
      <c r="AX771" s="12" t="s">
        <v>77</v>
      </c>
      <c r="AY771" s="147" t="s">
        <v>150</v>
      </c>
    </row>
    <row r="772" spans="2:65" s="12" customFormat="1">
      <c r="B772" s="145"/>
      <c r="D772" s="146" t="s">
        <v>160</v>
      </c>
      <c r="E772" s="147" t="s">
        <v>1</v>
      </c>
      <c r="F772" s="148" t="s">
        <v>878</v>
      </c>
      <c r="H772" s="147" t="s">
        <v>1</v>
      </c>
      <c r="I772" s="149"/>
      <c r="L772" s="145"/>
      <c r="M772" s="150"/>
      <c r="T772" s="151"/>
      <c r="AT772" s="147" t="s">
        <v>160</v>
      </c>
      <c r="AU772" s="147" t="s">
        <v>87</v>
      </c>
      <c r="AV772" s="12" t="s">
        <v>85</v>
      </c>
      <c r="AW772" s="12" t="s">
        <v>32</v>
      </c>
      <c r="AX772" s="12" t="s">
        <v>77</v>
      </c>
      <c r="AY772" s="147" t="s">
        <v>150</v>
      </c>
    </row>
    <row r="773" spans="2:65" s="12" customFormat="1">
      <c r="B773" s="145"/>
      <c r="D773" s="146" t="s">
        <v>160</v>
      </c>
      <c r="E773" s="147" t="s">
        <v>1</v>
      </c>
      <c r="F773" s="148" t="s">
        <v>879</v>
      </c>
      <c r="H773" s="147" t="s">
        <v>1</v>
      </c>
      <c r="I773" s="149"/>
      <c r="L773" s="145"/>
      <c r="M773" s="150"/>
      <c r="T773" s="151"/>
      <c r="AT773" s="147" t="s">
        <v>160</v>
      </c>
      <c r="AU773" s="147" t="s">
        <v>87</v>
      </c>
      <c r="AV773" s="12" t="s">
        <v>85</v>
      </c>
      <c r="AW773" s="12" t="s">
        <v>32</v>
      </c>
      <c r="AX773" s="12" t="s">
        <v>77</v>
      </c>
      <c r="AY773" s="147" t="s">
        <v>150</v>
      </c>
    </row>
    <row r="774" spans="2:65" s="12" customFormat="1">
      <c r="B774" s="145"/>
      <c r="D774" s="146" t="s">
        <v>160</v>
      </c>
      <c r="E774" s="147" t="s">
        <v>1</v>
      </c>
      <c r="F774" s="148" t="s">
        <v>880</v>
      </c>
      <c r="H774" s="147" t="s">
        <v>1</v>
      </c>
      <c r="I774" s="149"/>
      <c r="L774" s="145"/>
      <c r="M774" s="150"/>
      <c r="T774" s="151"/>
      <c r="AT774" s="147" t="s">
        <v>160</v>
      </c>
      <c r="AU774" s="147" t="s">
        <v>87</v>
      </c>
      <c r="AV774" s="12" t="s">
        <v>85</v>
      </c>
      <c r="AW774" s="12" t="s">
        <v>32</v>
      </c>
      <c r="AX774" s="12" t="s">
        <v>77</v>
      </c>
      <c r="AY774" s="147" t="s">
        <v>150</v>
      </c>
    </row>
    <row r="775" spans="2:65" s="12" customFormat="1">
      <c r="B775" s="145"/>
      <c r="D775" s="146" t="s">
        <v>160</v>
      </c>
      <c r="E775" s="147" t="s">
        <v>1</v>
      </c>
      <c r="F775" s="148" t="s">
        <v>881</v>
      </c>
      <c r="H775" s="147" t="s">
        <v>1</v>
      </c>
      <c r="I775" s="149"/>
      <c r="L775" s="145"/>
      <c r="M775" s="150"/>
      <c r="T775" s="151"/>
      <c r="AT775" s="147" t="s">
        <v>160</v>
      </c>
      <c r="AU775" s="147" t="s">
        <v>87</v>
      </c>
      <c r="AV775" s="12" t="s">
        <v>85</v>
      </c>
      <c r="AW775" s="12" t="s">
        <v>32</v>
      </c>
      <c r="AX775" s="12" t="s">
        <v>77</v>
      </c>
      <c r="AY775" s="147" t="s">
        <v>150</v>
      </c>
    </row>
    <row r="776" spans="2:65" s="12" customFormat="1">
      <c r="B776" s="145"/>
      <c r="D776" s="146" t="s">
        <v>160</v>
      </c>
      <c r="E776" s="147" t="s">
        <v>1</v>
      </c>
      <c r="F776" s="148" t="s">
        <v>882</v>
      </c>
      <c r="H776" s="147" t="s">
        <v>1</v>
      </c>
      <c r="I776" s="149"/>
      <c r="L776" s="145"/>
      <c r="M776" s="150"/>
      <c r="T776" s="151"/>
      <c r="AT776" s="147" t="s">
        <v>160</v>
      </c>
      <c r="AU776" s="147" t="s">
        <v>87</v>
      </c>
      <c r="AV776" s="12" t="s">
        <v>85</v>
      </c>
      <c r="AW776" s="12" t="s">
        <v>32</v>
      </c>
      <c r="AX776" s="12" t="s">
        <v>77</v>
      </c>
      <c r="AY776" s="147" t="s">
        <v>150</v>
      </c>
    </row>
    <row r="777" spans="2:65" s="12" customFormat="1" ht="22.5">
      <c r="B777" s="145"/>
      <c r="D777" s="146" t="s">
        <v>160</v>
      </c>
      <c r="E777" s="147" t="s">
        <v>1</v>
      </c>
      <c r="F777" s="148" t="s">
        <v>883</v>
      </c>
      <c r="H777" s="147" t="s">
        <v>1</v>
      </c>
      <c r="I777" s="149"/>
      <c r="L777" s="145"/>
      <c r="M777" s="150"/>
      <c r="T777" s="151"/>
      <c r="AT777" s="147" t="s">
        <v>160</v>
      </c>
      <c r="AU777" s="147" t="s">
        <v>87</v>
      </c>
      <c r="AV777" s="12" t="s">
        <v>85</v>
      </c>
      <c r="AW777" s="12" t="s">
        <v>32</v>
      </c>
      <c r="AX777" s="12" t="s">
        <v>77</v>
      </c>
      <c r="AY777" s="147" t="s">
        <v>150</v>
      </c>
    </row>
    <row r="778" spans="2:65" s="12" customFormat="1">
      <c r="B778" s="145"/>
      <c r="D778" s="146" t="s">
        <v>160</v>
      </c>
      <c r="E778" s="147" t="s">
        <v>1</v>
      </c>
      <c r="F778" s="148" t="s">
        <v>329</v>
      </c>
      <c r="H778" s="147" t="s">
        <v>1</v>
      </c>
      <c r="I778" s="149"/>
      <c r="L778" s="145"/>
      <c r="M778" s="150"/>
      <c r="T778" s="151"/>
      <c r="AT778" s="147" t="s">
        <v>160</v>
      </c>
      <c r="AU778" s="147" t="s">
        <v>87</v>
      </c>
      <c r="AV778" s="12" t="s">
        <v>85</v>
      </c>
      <c r="AW778" s="12" t="s">
        <v>32</v>
      </c>
      <c r="AX778" s="12" t="s">
        <v>77</v>
      </c>
      <c r="AY778" s="147" t="s">
        <v>150</v>
      </c>
    </row>
    <row r="779" spans="2:65" s="13" customFormat="1">
      <c r="B779" s="152"/>
      <c r="D779" s="146" t="s">
        <v>160</v>
      </c>
      <c r="E779" s="153" t="s">
        <v>1</v>
      </c>
      <c r="F779" s="154" t="s">
        <v>330</v>
      </c>
      <c r="H779" s="155">
        <v>35.200000000000003</v>
      </c>
      <c r="I779" s="156"/>
      <c r="L779" s="152"/>
      <c r="M779" s="157"/>
      <c r="T779" s="158"/>
      <c r="AT779" s="153" t="s">
        <v>160</v>
      </c>
      <c r="AU779" s="153" t="s">
        <v>87</v>
      </c>
      <c r="AV779" s="13" t="s">
        <v>87</v>
      </c>
      <c r="AW779" s="13" t="s">
        <v>32</v>
      </c>
      <c r="AX779" s="13" t="s">
        <v>77</v>
      </c>
      <c r="AY779" s="153" t="s">
        <v>150</v>
      </c>
    </row>
    <row r="780" spans="2:65" s="12" customFormat="1">
      <c r="B780" s="145"/>
      <c r="D780" s="146" t="s">
        <v>160</v>
      </c>
      <c r="E780" s="147" t="s">
        <v>1</v>
      </c>
      <c r="F780" s="148" t="s">
        <v>871</v>
      </c>
      <c r="H780" s="147" t="s">
        <v>1</v>
      </c>
      <c r="I780" s="149"/>
      <c r="L780" s="145"/>
      <c r="M780" s="150"/>
      <c r="T780" s="151"/>
      <c r="AT780" s="147" t="s">
        <v>160</v>
      </c>
      <c r="AU780" s="147" t="s">
        <v>87</v>
      </c>
      <c r="AV780" s="12" t="s">
        <v>85</v>
      </c>
      <c r="AW780" s="12" t="s">
        <v>32</v>
      </c>
      <c r="AX780" s="12" t="s">
        <v>77</v>
      </c>
      <c r="AY780" s="147" t="s">
        <v>150</v>
      </c>
    </row>
    <row r="781" spans="2:65" s="13" customFormat="1">
      <c r="B781" s="152"/>
      <c r="D781" s="146" t="s">
        <v>160</v>
      </c>
      <c r="E781" s="153" t="s">
        <v>1</v>
      </c>
      <c r="F781" s="154" t="s">
        <v>336</v>
      </c>
      <c r="H781" s="155">
        <v>13.16</v>
      </c>
      <c r="I781" s="156"/>
      <c r="L781" s="152"/>
      <c r="M781" s="157"/>
      <c r="T781" s="158"/>
      <c r="AT781" s="153" t="s">
        <v>160</v>
      </c>
      <c r="AU781" s="153" t="s">
        <v>87</v>
      </c>
      <c r="AV781" s="13" t="s">
        <v>87</v>
      </c>
      <c r="AW781" s="13" t="s">
        <v>32</v>
      </c>
      <c r="AX781" s="13" t="s">
        <v>77</v>
      </c>
      <c r="AY781" s="153" t="s">
        <v>150</v>
      </c>
    </row>
    <row r="782" spans="2:65" s="14" customFormat="1">
      <c r="B782" s="159"/>
      <c r="D782" s="146" t="s">
        <v>160</v>
      </c>
      <c r="E782" s="160" t="s">
        <v>1</v>
      </c>
      <c r="F782" s="161" t="s">
        <v>187</v>
      </c>
      <c r="H782" s="162">
        <v>48.36</v>
      </c>
      <c r="I782" s="163"/>
      <c r="L782" s="159"/>
      <c r="M782" s="164"/>
      <c r="T782" s="165"/>
      <c r="AT782" s="160" t="s">
        <v>160</v>
      </c>
      <c r="AU782" s="160" t="s">
        <v>87</v>
      </c>
      <c r="AV782" s="14" t="s">
        <v>158</v>
      </c>
      <c r="AW782" s="14" t="s">
        <v>32</v>
      </c>
      <c r="AX782" s="14" t="s">
        <v>85</v>
      </c>
      <c r="AY782" s="160" t="s">
        <v>150</v>
      </c>
    </row>
    <row r="783" spans="2:65" s="1" customFormat="1" ht="16.5" customHeight="1">
      <c r="B783" s="32"/>
      <c r="C783" s="132" t="s">
        <v>884</v>
      </c>
      <c r="D783" s="132" t="s">
        <v>153</v>
      </c>
      <c r="E783" s="133" t="s">
        <v>885</v>
      </c>
      <c r="F783" s="134" t="s">
        <v>886</v>
      </c>
      <c r="G783" s="135" t="s">
        <v>299</v>
      </c>
      <c r="H783" s="136">
        <v>48.84</v>
      </c>
      <c r="I783" s="137"/>
      <c r="J783" s="138">
        <f>ROUND(I783*H783,2)</f>
        <v>0</v>
      </c>
      <c r="K783" s="134" t="s">
        <v>1</v>
      </c>
      <c r="L783" s="32"/>
      <c r="M783" s="139" t="s">
        <v>1</v>
      </c>
      <c r="N783" s="140" t="s">
        <v>42</v>
      </c>
      <c r="P783" s="141">
        <f>O783*H783</f>
        <v>0</v>
      </c>
      <c r="Q783" s="141">
        <v>0</v>
      </c>
      <c r="R783" s="141">
        <f>Q783*H783</f>
        <v>0</v>
      </c>
      <c r="S783" s="141">
        <v>0</v>
      </c>
      <c r="T783" s="142">
        <f>S783*H783</f>
        <v>0</v>
      </c>
      <c r="AR783" s="143" t="s">
        <v>270</v>
      </c>
      <c r="AT783" s="143" t="s">
        <v>153</v>
      </c>
      <c r="AU783" s="143" t="s">
        <v>87</v>
      </c>
      <c r="AY783" s="17" t="s">
        <v>150</v>
      </c>
      <c r="BE783" s="144">
        <f>IF(N783="základní",J783,0)</f>
        <v>0</v>
      </c>
      <c r="BF783" s="144">
        <f>IF(N783="snížená",J783,0)</f>
        <v>0</v>
      </c>
      <c r="BG783" s="144">
        <f>IF(N783="zákl. přenesená",J783,0)</f>
        <v>0</v>
      </c>
      <c r="BH783" s="144">
        <f>IF(N783="sníž. přenesená",J783,0)</f>
        <v>0</v>
      </c>
      <c r="BI783" s="144">
        <f>IF(N783="nulová",J783,0)</f>
        <v>0</v>
      </c>
      <c r="BJ783" s="17" t="s">
        <v>85</v>
      </c>
      <c r="BK783" s="144">
        <f>ROUND(I783*H783,2)</f>
        <v>0</v>
      </c>
      <c r="BL783" s="17" t="s">
        <v>270</v>
      </c>
      <c r="BM783" s="143" t="s">
        <v>887</v>
      </c>
    </row>
    <row r="784" spans="2:65" s="1" customFormat="1" ht="24.2" customHeight="1">
      <c r="B784" s="32"/>
      <c r="C784" s="132" t="s">
        <v>888</v>
      </c>
      <c r="D784" s="132" t="s">
        <v>153</v>
      </c>
      <c r="E784" s="133" t="s">
        <v>889</v>
      </c>
      <c r="F784" s="134" t="s">
        <v>890</v>
      </c>
      <c r="G784" s="135" t="s">
        <v>204</v>
      </c>
      <c r="H784" s="136">
        <v>1.224</v>
      </c>
      <c r="I784" s="137"/>
      <c r="J784" s="138">
        <f>ROUND(I784*H784,2)</f>
        <v>0</v>
      </c>
      <c r="K784" s="134" t="s">
        <v>157</v>
      </c>
      <c r="L784" s="32"/>
      <c r="M784" s="139" t="s">
        <v>1</v>
      </c>
      <c r="N784" s="140" t="s">
        <v>42</v>
      </c>
      <c r="P784" s="141">
        <f>O784*H784</f>
        <v>0</v>
      </c>
      <c r="Q784" s="141">
        <v>0</v>
      </c>
      <c r="R784" s="141">
        <f>Q784*H784</f>
        <v>0</v>
      </c>
      <c r="S784" s="141">
        <v>0</v>
      </c>
      <c r="T784" s="142">
        <f>S784*H784</f>
        <v>0</v>
      </c>
      <c r="AR784" s="143" t="s">
        <v>270</v>
      </c>
      <c r="AT784" s="143" t="s">
        <v>153</v>
      </c>
      <c r="AU784" s="143" t="s">
        <v>87</v>
      </c>
      <c r="AY784" s="17" t="s">
        <v>150</v>
      </c>
      <c r="BE784" s="144">
        <f>IF(N784="základní",J784,0)</f>
        <v>0</v>
      </c>
      <c r="BF784" s="144">
        <f>IF(N784="snížená",J784,0)</f>
        <v>0</v>
      </c>
      <c r="BG784" s="144">
        <f>IF(N784="zákl. přenesená",J784,0)</f>
        <v>0</v>
      </c>
      <c r="BH784" s="144">
        <f>IF(N784="sníž. přenesená",J784,0)</f>
        <v>0</v>
      </c>
      <c r="BI784" s="144">
        <f>IF(N784="nulová",J784,0)</f>
        <v>0</v>
      </c>
      <c r="BJ784" s="17" t="s">
        <v>85</v>
      </c>
      <c r="BK784" s="144">
        <f>ROUND(I784*H784,2)</f>
        <v>0</v>
      </c>
      <c r="BL784" s="17" t="s">
        <v>270</v>
      </c>
      <c r="BM784" s="143" t="s">
        <v>891</v>
      </c>
    </row>
    <row r="785" spans="2:65" s="11" customFormat="1" ht="22.9" customHeight="1">
      <c r="B785" s="120"/>
      <c r="D785" s="121" t="s">
        <v>76</v>
      </c>
      <c r="E785" s="130" t="s">
        <v>892</v>
      </c>
      <c r="F785" s="130" t="s">
        <v>893</v>
      </c>
      <c r="I785" s="123"/>
      <c r="J785" s="131">
        <f>BK785</f>
        <v>0</v>
      </c>
      <c r="L785" s="120"/>
      <c r="M785" s="125"/>
      <c r="P785" s="126">
        <f>SUM(P786:P849)</f>
        <v>0</v>
      </c>
      <c r="R785" s="126">
        <f>SUM(R786:R849)</f>
        <v>1.9926543299999997</v>
      </c>
      <c r="T785" s="127">
        <f>SUM(T786:T849)</f>
        <v>0</v>
      </c>
      <c r="AR785" s="121" t="s">
        <v>87</v>
      </c>
      <c r="AT785" s="128" t="s">
        <v>76</v>
      </c>
      <c r="AU785" s="128" t="s">
        <v>85</v>
      </c>
      <c r="AY785" s="121" t="s">
        <v>150</v>
      </c>
      <c r="BK785" s="129">
        <f>SUM(BK786:BK849)</f>
        <v>0</v>
      </c>
    </row>
    <row r="786" spans="2:65" s="1" customFormat="1" ht="16.5" customHeight="1">
      <c r="B786" s="32"/>
      <c r="C786" s="132" t="s">
        <v>894</v>
      </c>
      <c r="D786" s="132" t="s">
        <v>153</v>
      </c>
      <c r="E786" s="133" t="s">
        <v>895</v>
      </c>
      <c r="F786" s="134" t="s">
        <v>896</v>
      </c>
      <c r="G786" s="135" t="s">
        <v>156</v>
      </c>
      <c r="H786" s="136">
        <v>94.557000000000002</v>
      </c>
      <c r="I786" s="137"/>
      <c r="J786" s="138">
        <f>ROUND(I786*H786,2)</f>
        <v>0</v>
      </c>
      <c r="K786" s="134" t="s">
        <v>157</v>
      </c>
      <c r="L786" s="32"/>
      <c r="M786" s="139" t="s">
        <v>1</v>
      </c>
      <c r="N786" s="140" t="s">
        <v>42</v>
      </c>
      <c r="P786" s="141">
        <f>O786*H786</f>
        <v>0</v>
      </c>
      <c r="Q786" s="141">
        <v>2.9999999999999997E-4</v>
      </c>
      <c r="R786" s="141">
        <f>Q786*H786</f>
        <v>2.8367099999999999E-2</v>
      </c>
      <c r="S786" s="141">
        <v>0</v>
      </c>
      <c r="T786" s="142">
        <f>S786*H786</f>
        <v>0</v>
      </c>
      <c r="AR786" s="143" t="s">
        <v>270</v>
      </c>
      <c r="AT786" s="143" t="s">
        <v>153</v>
      </c>
      <c r="AU786" s="143" t="s">
        <v>87</v>
      </c>
      <c r="AY786" s="17" t="s">
        <v>150</v>
      </c>
      <c r="BE786" s="144">
        <f>IF(N786="základní",J786,0)</f>
        <v>0</v>
      </c>
      <c r="BF786" s="144">
        <f>IF(N786="snížená",J786,0)</f>
        <v>0</v>
      </c>
      <c r="BG786" s="144">
        <f>IF(N786="zákl. přenesená",J786,0)</f>
        <v>0</v>
      </c>
      <c r="BH786" s="144">
        <f>IF(N786="sníž. přenesená",J786,0)</f>
        <v>0</v>
      </c>
      <c r="BI786" s="144">
        <f>IF(N786="nulová",J786,0)</f>
        <v>0</v>
      </c>
      <c r="BJ786" s="17" t="s">
        <v>85</v>
      </c>
      <c r="BK786" s="144">
        <f>ROUND(I786*H786,2)</f>
        <v>0</v>
      </c>
      <c r="BL786" s="17" t="s">
        <v>270</v>
      </c>
      <c r="BM786" s="143" t="s">
        <v>897</v>
      </c>
    </row>
    <row r="787" spans="2:65" s="12" customFormat="1">
      <c r="B787" s="145"/>
      <c r="D787" s="146" t="s">
        <v>160</v>
      </c>
      <c r="E787" s="147" t="s">
        <v>1</v>
      </c>
      <c r="F787" s="148" t="s">
        <v>248</v>
      </c>
      <c r="H787" s="147" t="s">
        <v>1</v>
      </c>
      <c r="I787" s="149"/>
      <c r="L787" s="145"/>
      <c r="M787" s="150"/>
      <c r="T787" s="151"/>
      <c r="AT787" s="147" t="s">
        <v>160</v>
      </c>
      <c r="AU787" s="147" t="s">
        <v>87</v>
      </c>
      <c r="AV787" s="12" t="s">
        <v>85</v>
      </c>
      <c r="AW787" s="12" t="s">
        <v>32</v>
      </c>
      <c r="AX787" s="12" t="s">
        <v>77</v>
      </c>
      <c r="AY787" s="147" t="s">
        <v>150</v>
      </c>
    </row>
    <row r="788" spans="2:65" s="13" customFormat="1" ht="22.5">
      <c r="B788" s="152"/>
      <c r="D788" s="146" t="s">
        <v>160</v>
      </c>
      <c r="E788" s="153" t="s">
        <v>1</v>
      </c>
      <c r="F788" s="154" t="s">
        <v>630</v>
      </c>
      <c r="H788" s="155">
        <v>7.6360000000000001</v>
      </c>
      <c r="I788" s="156"/>
      <c r="L788" s="152"/>
      <c r="M788" s="157"/>
      <c r="T788" s="158"/>
      <c r="AT788" s="153" t="s">
        <v>160</v>
      </c>
      <c r="AU788" s="153" t="s">
        <v>87</v>
      </c>
      <c r="AV788" s="13" t="s">
        <v>87</v>
      </c>
      <c r="AW788" s="13" t="s">
        <v>32</v>
      </c>
      <c r="AX788" s="13" t="s">
        <v>77</v>
      </c>
      <c r="AY788" s="153" t="s">
        <v>150</v>
      </c>
    </row>
    <row r="789" spans="2:65" s="12" customFormat="1">
      <c r="B789" s="145"/>
      <c r="D789" s="146" t="s">
        <v>160</v>
      </c>
      <c r="E789" s="147" t="s">
        <v>1</v>
      </c>
      <c r="F789" s="148" t="s">
        <v>250</v>
      </c>
      <c r="H789" s="147" t="s">
        <v>1</v>
      </c>
      <c r="I789" s="149"/>
      <c r="L789" s="145"/>
      <c r="M789" s="150"/>
      <c r="T789" s="151"/>
      <c r="AT789" s="147" t="s">
        <v>160</v>
      </c>
      <c r="AU789" s="147" t="s">
        <v>87</v>
      </c>
      <c r="AV789" s="12" t="s">
        <v>85</v>
      </c>
      <c r="AW789" s="12" t="s">
        <v>32</v>
      </c>
      <c r="AX789" s="12" t="s">
        <v>77</v>
      </c>
      <c r="AY789" s="147" t="s">
        <v>150</v>
      </c>
    </row>
    <row r="790" spans="2:65" s="13" customFormat="1">
      <c r="B790" s="152"/>
      <c r="D790" s="146" t="s">
        <v>160</v>
      </c>
      <c r="E790" s="153" t="s">
        <v>1</v>
      </c>
      <c r="F790" s="154" t="s">
        <v>631</v>
      </c>
      <c r="H790" s="155">
        <v>11.12</v>
      </c>
      <c r="I790" s="156"/>
      <c r="L790" s="152"/>
      <c r="M790" s="157"/>
      <c r="T790" s="158"/>
      <c r="AT790" s="153" t="s">
        <v>160</v>
      </c>
      <c r="AU790" s="153" t="s">
        <v>87</v>
      </c>
      <c r="AV790" s="13" t="s">
        <v>87</v>
      </c>
      <c r="AW790" s="13" t="s">
        <v>32</v>
      </c>
      <c r="AX790" s="13" t="s">
        <v>77</v>
      </c>
      <c r="AY790" s="153" t="s">
        <v>150</v>
      </c>
    </row>
    <row r="791" spans="2:65" s="12" customFormat="1">
      <c r="B791" s="145"/>
      <c r="D791" s="146" t="s">
        <v>160</v>
      </c>
      <c r="E791" s="147" t="s">
        <v>1</v>
      </c>
      <c r="F791" s="148" t="s">
        <v>193</v>
      </c>
      <c r="H791" s="147" t="s">
        <v>1</v>
      </c>
      <c r="I791" s="149"/>
      <c r="L791" s="145"/>
      <c r="M791" s="150"/>
      <c r="T791" s="151"/>
      <c r="AT791" s="147" t="s">
        <v>160</v>
      </c>
      <c r="AU791" s="147" t="s">
        <v>87</v>
      </c>
      <c r="AV791" s="12" t="s">
        <v>85</v>
      </c>
      <c r="AW791" s="12" t="s">
        <v>32</v>
      </c>
      <c r="AX791" s="12" t="s">
        <v>77</v>
      </c>
      <c r="AY791" s="147" t="s">
        <v>150</v>
      </c>
    </row>
    <row r="792" spans="2:65" s="13" customFormat="1">
      <c r="B792" s="152"/>
      <c r="D792" s="146" t="s">
        <v>160</v>
      </c>
      <c r="E792" s="153" t="s">
        <v>1</v>
      </c>
      <c r="F792" s="154" t="s">
        <v>632</v>
      </c>
      <c r="H792" s="155">
        <v>40.872</v>
      </c>
      <c r="I792" s="156"/>
      <c r="L792" s="152"/>
      <c r="M792" s="157"/>
      <c r="T792" s="158"/>
      <c r="AT792" s="153" t="s">
        <v>160</v>
      </c>
      <c r="AU792" s="153" t="s">
        <v>87</v>
      </c>
      <c r="AV792" s="13" t="s">
        <v>87</v>
      </c>
      <c r="AW792" s="13" t="s">
        <v>32</v>
      </c>
      <c r="AX792" s="13" t="s">
        <v>77</v>
      </c>
      <c r="AY792" s="153" t="s">
        <v>150</v>
      </c>
    </row>
    <row r="793" spans="2:65" s="13" customFormat="1">
      <c r="B793" s="152"/>
      <c r="D793" s="146" t="s">
        <v>160</v>
      </c>
      <c r="E793" s="153" t="s">
        <v>1</v>
      </c>
      <c r="F793" s="154" t="s">
        <v>633</v>
      </c>
      <c r="H793" s="155">
        <v>9.3580000000000005</v>
      </c>
      <c r="I793" s="156"/>
      <c r="L793" s="152"/>
      <c r="M793" s="157"/>
      <c r="T793" s="158"/>
      <c r="AT793" s="153" t="s">
        <v>160</v>
      </c>
      <c r="AU793" s="153" t="s">
        <v>87</v>
      </c>
      <c r="AV793" s="13" t="s">
        <v>87</v>
      </c>
      <c r="AW793" s="13" t="s">
        <v>32</v>
      </c>
      <c r="AX793" s="13" t="s">
        <v>77</v>
      </c>
      <c r="AY793" s="153" t="s">
        <v>150</v>
      </c>
    </row>
    <row r="794" spans="2:65" s="12" customFormat="1">
      <c r="B794" s="145"/>
      <c r="D794" s="146" t="s">
        <v>160</v>
      </c>
      <c r="E794" s="147" t="s">
        <v>1</v>
      </c>
      <c r="F794" s="148" t="s">
        <v>183</v>
      </c>
      <c r="H794" s="147" t="s">
        <v>1</v>
      </c>
      <c r="I794" s="149"/>
      <c r="L794" s="145"/>
      <c r="M794" s="150"/>
      <c r="T794" s="151"/>
      <c r="AT794" s="147" t="s">
        <v>160</v>
      </c>
      <c r="AU794" s="147" t="s">
        <v>87</v>
      </c>
      <c r="AV794" s="12" t="s">
        <v>85</v>
      </c>
      <c r="AW794" s="12" t="s">
        <v>32</v>
      </c>
      <c r="AX794" s="12" t="s">
        <v>77</v>
      </c>
      <c r="AY794" s="147" t="s">
        <v>150</v>
      </c>
    </row>
    <row r="795" spans="2:65" s="13" customFormat="1" ht="22.5">
      <c r="B795" s="152"/>
      <c r="D795" s="146" t="s">
        <v>160</v>
      </c>
      <c r="E795" s="153" t="s">
        <v>1</v>
      </c>
      <c r="F795" s="154" t="s">
        <v>634</v>
      </c>
      <c r="H795" s="155">
        <v>15.249000000000001</v>
      </c>
      <c r="I795" s="156"/>
      <c r="L795" s="152"/>
      <c r="M795" s="157"/>
      <c r="T795" s="158"/>
      <c r="AT795" s="153" t="s">
        <v>160</v>
      </c>
      <c r="AU795" s="153" t="s">
        <v>87</v>
      </c>
      <c r="AV795" s="13" t="s">
        <v>87</v>
      </c>
      <c r="AW795" s="13" t="s">
        <v>32</v>
      </c>
      <c r="AX795" s="13" t="s">
        <v>77</v>
      </c>
      <c r="AY795" s="153" t="s">
        <v>150</v>
      </c>
    </row>
    <row r="796" spans="2:65" s="13" customFormat="1">
      <c r="B796" s="152"/>
      <c r="D796" s="146" t="s">
        <v>160</v>
      </c>
      <c r="E796" s="153" t="s">
        <v>1</v>
      </c>
      <c r="F796" s="154" t="s">
        <v>239</v>
      </c>
      <c r="H796" s="155">
        <v>0.67100000000000004</v>
      </c>
      <c r="I796" s="156"/>
      <c r="L796" s="152"/>
      <c r="M796" s="157"/>
      <c r="T796" s="158"/>
      <c r="AT796" s="153" t="s">
        <v>160</v>
      </c>
      <c r="AU796" s="153" t="s">
        <v>87</v>
      </c>
      <c r="AV796" s="13" t="s">
        <v>87</v>
      </c>
      <c r="AW796" s="13" t="s">
        <v>32</v>
      </c>
      <c r="AX796" s="13" t="s">
        <v>77</v>
      </c>
      <c r="AY796" s="153" t="s">
        <v>150</v>
      </c>
    </row>
    <row r="797" spans="2:65" s="12" customFormat="1">
      <c r="B797" s="145"/>
      <c r="D797" s="146" t="s">
        <v>160</v>
      </c>
      <c r="E797" s="147" t="s">
        <v>1</v>
      </c>
      <c r="F797" s="148" t="s">
        <v>256</v>
      </c>
      <c r="H797" s="147" t="s">
        <v>1</v>
      </c>
      <c r="I797" s="149"/>
      <c r="L797" s="145"/>
      <c r="M797" s="150"/>
      <c r="T797" s="151"/>
      <c r="AT797" s="147" t="s">
        <v>160</v>
      </c>
      <c r="AU797" s="147" t="s">
        <v>87</v>
      </c>
      <c r="AV797" s="12" t="s">
        <v>85</v>
      </c>
      <c r="AW797" s="12" t="s">
        <v>32</v>
      </c>
      <c r="AX797" s="12" t="s">
        <v>77</v>
      </c>
      <c r="AY797" s="147" t="s">
        <v>150</v>
      </c>
    </row>
    <row r="798" spans="2:65" s="13" customFormat="1">
      <c r="B798" s="152"/>
      <c r="D798" s="146" t="s">
        <v>160</v>
      </c>
      <c r="E798" s="153" t="s">
        <v>1</v>
      </c>
      <c r="F798" s="154" t="s">
        <v>635</v>
      </c>
      <c r="H798" s="155">
        <v>9.6509999999999998</v>
      </c>
      <c r="I798" s="156"/>
      <c r="L798" s="152"/>
      <c r="M798" s="157"/>
      <c r="T798" s="158"/>
      <c r="AT798" s="153" t="s">
        <v>160</v>
      </c>
      <c r="AU798" s="153" t="s">
        <v>87</v>
      </c>
      <c r="AV798" s="13" t="s">
        <v>87</v>
      </c>
      <c r="AW798" s="13" t="s">
        <v>32</v>
      </c>
      <c r="AX798" s="13" t="s">
        <v>77</v>
      </c>
      <c r="AY798" s="153" t="s">
        <v>150</v>
      </c>
    </row>
    <row r="799" spans="2:65" s="14" customFormat="1">
      <c r="B799" s="159"/>
      <c r="D799" s="146" t="s">
        <v>160</v>
      </c>
      <c r="E799" s="160" t="s">
        <v>1</v>
      </c>
      <c r="F799" s="161" t="s">
        <v>187</v>
      </c>
      <c r="H799" s="162">
        <v>94.557000000000002</v>
      </c>
      <c r="I799" s="163"/>
      <c r="L799" s="159"/>
      <c r="M799" s="164"/>
      <c r="T799" s="165"/>
      <c r="AT799" s="160" t="s">
        <v>160</v>
      </c>
      <c r="AU799" s="160" t="s">
        <v>87</v>
      </c>
      <c r="AV799" s="14" t="s">
        <v>158</v>
      </c>
      <c r="AW799" s="14" t="s">
        <v>32</v>
      </c>
      <c r="AX799" s="14" t="s">
        <v>85</v>
      </c>
      <c r="AY799" s="160" t="s">
        <v>150</v>
      </c>
    </row>
    <row r="800" spans="2:65" s="1" customFormat="1" ht="16.5" customHeight="1">
      <c r="B800" s="32"/>
      <c r="C800" s="132" t="s">
        <v>898</v>
      </c>
      <c r="D800" s="132" t="s">
        <v>153</v>
      </c>
      <c r="E800" s="133" t="s">
        <v>899</v>
      </c>
      <c r="F800" s="134" t="s">
        <v>900</v>
      </c>
      <c r="G800" s="135" t="s">
        <v>156</v>
      </c>
      <c r="H800" s="136">
        <v>94.557000000000002</v>
      </c>
      <c r="I800" s="137"/>
      <c r="J800" s="138">
        <f>ROUND(I800*H800,2)</f>
        <v>0</v>
      </c>
      <c r="K800" s="134" t="s">
        <v>157</v>
      </c>
      <c r="L800" s="32"/>
      <c r="M800" s="139" t="s">
        <v>1</v>
      </c>
      <c r="N800" s="140" t="s">
        <v>42</v>
      </c>
      <c r="P800" s="141">
        <f>O800*H800</f>
        <v>0</v>
      </c>
      <c r="Q800" s="141">
        <v>4.4999999999999997E-3</v>
      </c>
      <c r="R800" s="141">
        <f>Q800*H800</f>
        <v>0.42550649999999995</v>
      </c>
      <c r="S800" s="141">
        <v>0</v>
      </c>
      <c r="T800" s="142">
        <f>S800*H800</f>
        <v>0</v>
      </c>
      <c r="AR800" s="143" t="s">
        <v>270</v>
      </c>
      <c r="AT800" s="143" t="s">
        <v>153</v>
      </c>
      <c r="AU800" s="143" t="s">
        <v>87</v>
      </c>
      <c r="AY800" s="17" t="s">
        <v>150</v>
      </c>
      <c r="BE800" s="144">
        <f>IF(N800="základní",J800,0)</f>
        <v>0</v>
      </c>
      <c r="BF800" s="144">
        <f>IF(N800="snížená",J800,0)</f>
        <v>0</v>
      </c>
      <c r="BG800" s="144">
        <f>IF(N800="zákl. přenesená",J800,0)</f>
        <v>0</v>
      </c>
      <c r="BH800" s="144">
        <f>IF(N800="sníž. přenesená",J800,0)</f>
        <v>0</v>
      </c>
      <c r="BI800" s="144">
        <f>IF(N800="nulová",J800,0)</f>
        <v>0</v>
      </c>
      <c r="BJ800" s="17" t="s">
        <v>85</v>
      </c>
      <c r="BK800" s="144">
        <f>ROUND(I800*H800,2)</f>
        <v>0</v>
      </c>
      <c r="BL800" s="17" t="s">
        <v>270</v>
      </c>
      <c r="BM800" s="143" t="s">
        <v>901</v>
      </c>
    </row>
    <row r="801" spans="2:65" s="1" customFormat="1" ht="21.75" customHeight="1">
      <c r="B801" s="32"/>
      <c r="C801" s="132" t="s">
        <v>902</v>
      </c>
      <c r="D801" s="132" t="s">
        <v>153</v>
      </c>
      <c r="E801" s="133" t="s">
        <v>903</v>
      </c>
      <c r="F801" s="134" t="s">
        <v>904</v>
      </c>
      <c r="G801" s="135" t="s">
        <v>299</v>
      </c>
      <c r="H801" s="136">
        <v>34.74</v>
      </c>
      <c r="I801" s="137"/>
      <c r="J801" s="138">
        <f>ROUND(I801*H801,2)</f>
        <v>0</v>
      </c>
      <c r="K801" s="134" t="s">
        <v>157</v>
      </c>
      <c r="L801" s="32"/>
      <c r="M801" s="139" t="s">
        <v>1</v>
      </c>
      <c r="N801" s="140" t="s">
        <v>42</v>
      </c>
      <c r="P801" s="141">
        <f>O801*H801</f>
        <v>0</v>
      </c>
      <c r="Q801" s="141">
        <v>2.0000000000000001E-4</v>
      </c>
      <c r="R801" s="141">
        <f>Q801*H801</f>
        <v>6.9480000000000011E-3</v>
      </c>
      <c r="S801" s="141">
        <v>0</v>
      </c>
      <c r="T801" s="142">
        <f>S801*H801</f>
        <v>0</v>
      </c>
      <c r="AR801" s="143" t="s">
        <v>270</v>
      </c>
      <c r="AT801" s="143" t="s">
        <v>153</v>
      </c>
      <c r="AU801" s="143" t="s">
        <v>87</v>
      </c>
      <c r="AY801" s="17" t="s">
        <v>150</v>
      </c>
      <c r="BE801" s="144">
        <f>IF(N801="základní",J801,0)</f>
        <v>0</v>
      </c>
      <c r="BF801" s="144">
        <f>IF(N801="snížená",J801,0)</f>
        <v>0</v>
      </c>
      <c r="BG801" s="144">
        <f>IF(N801="zákl. přenesená",J801,0)</f>
        <v>0</v>
      </c>
      <c r="BH801" s="144">
        <f>IF(N801="sníž. přenesená",J801,0)</f>
        <v>0</v>
      </c>
      <c r="BI801" s="144">
        <f>IF(N801="nulová",J801,0)</f>
        <v>0</v>
      </c>
      <c r="BJ801" s="17" t="s">
        <v>85</v>
      </c>
      <c r="BK801" s="144">
        <f>ROUND(I801*H801,2)</f>
        <v>0</v>
      </c>
      <c r="BL801" s="17" t="s">
        <v>270</v>
      </c>
      <c r="BM801" s="143" t="s">
        <v>905</v>
      </c>
    </row>
    <row r="802" spans="2:65" s="12" customFormat="1">
      <c r="B802" s="145"/>
      <c r="D802" s="146" t="s">
        <v>160</v>
      </c>
      <c r="E802" s="147" t="s">
        <v>1</v>
      </c>
      <c r="F802" s="148" t="s">
        <v>906</v>
      </c>
      <c r="H802" s="147" t="s">
        <v>1</v>
      </c>
      <c r="I802" s="149"/>
      <c r="L802" s="145"/>
      <c r="M802" s="150"/>
      <c r="T802" s="151"/>
      <c r="AT802" s="147" t="s">
        <v>160</v>
      </c>
      <c r="AU802" s="147" t="s">
        <v>87</v>
      </c>
      <c r="AV802" s="12" t="s">
        <v>85</v>
      </c>
      <c r="AW802" s="12" t="s">
        <v>32</v>
      </c>
      <c r="AX802" s="12" t="s">
        <v>77</v>
      </c>
      <c r="AY802" s="147" t="s">
        <v>150</v>
      </c>
    </row>
    <row r="803" spans="2:65" s="12" customFormat="1">
      <c r="B803" s="145"/>
      <c r="D803" s="146" t="s">
        <v>160</v>
      </c>
      <c r="E803" s="147" t="s">
        <v>1</v>
      </c>
      <c r="F803" s="148" t="s">
        <v>193</v>
      </c>
      <c r="H803" s="147" t="s">
        <v>1</v>
      </c>
      <c r="I803" s="149"/>
      <c r="L803" s="145"/>
      <c r="M803" s="150"/>
      <c r="T803" s="151"/>
      <c r="AT803" s="147" t="s">
        <v>160</v>
      </c>
      <c r="AU803" s="147" t="s">
        <v>87</v>
      </c>
      <c r="AV803" s="12" t="s">
        <v>85</v>
      </c>
      <c r="AW803" s="12" t="s">
        <v>32</v>
      </c>
      <c r="AX803" s="12" t="s">
        <v>77</v>
      </c>
      <c r="AY803" s="147" t="s">
        <v>150</v>
      </c>
    </row>
    <row r="804" spans="2:65" s="13" customFormat="1">
      <c r="B804" s="152"/>
      <c r="D804" s="146" t="s">
        <v>160</v>
      </c>
      <c r="E804" s="153" t="s">
        <v>1</v>
      </c>
      <c r="F804" s="154" t="s">
        <v>907</v>
      </c>
      <c r="H804" s="155">
        <v>26.52</v>
      </c>
      <c r="I804" s="156"/>
      <c r="L804" s="152"/>
      <c r="M804" s="157"/>
      <c r="T804" s="158"/>
      <c r="AT804" s="153" t="s">
        <v>160</v>
      </c>
      <c r="AU804" s="153" t="s">
        <v>87</v>
      </c>
      <c r="AV804" s="13" t="s">
        <v>87</v>
      </c>
      <c r="AW804" s="13" t="s">
        <v>32</v>
      </c>
      <c r="AX804" s="13" t="s">
        <v>77</v>
      </c>
      <c r="AY804" s="153" t="s">
        <v>150</v>
      </c>
    </row>
    <row r="805" spans="2:65" s="12" customFormat="1">
      <c r="B805" s="145"/>
      <c r="D805" s="146" t="s">
        <v>160</v>
      </c>
      <c r="E805" s="147" t="s">
        <v>1</v>
      </c>
      <c r="F805" s="148" t="s">
        <v>183</v>
      </c>
      <c r="H805" s="147" t="s">
        <v>1</v>
      </c>
      <c r="I805" s="149"/>
      <c r="L805" s="145"/>
      <c r="M805" s="150"/>
      <c r="T805" s="151"/>
      <c r="AT805" s="147" t="s">
        <v>160</v>
      </c>
      <c r="AU805" s="147" t="s">
        <v>87</v>
      </c>
      <c r="AV805" s="12" t="s">
        <v>85</v>
      </c>
      <c r="AW805" s="12" t="s">
        <v>32</v>
      </c>
      <c r="AX805" s="12" t="s">
        <v>77</v>
      </c>
      <c r="AY805" s="147" t="s">
        <v>150</v>
      </c>
    </row>
    <row r="806" spans="2:65" s="13" customFormat="1">
      <c r="B806" s="152"/>
      <c r="D806" s="146" t="s">
        <v>160</v>
      </c>
      <c r="E806" s="153" t="s">
        <v>1</v>
      </c>
      <c r="F806" s="154" t="s">
        <v>908</v>
      </c>
      <c r="H806" s="155">
        <v>8.2200000000000006</v>
      </c>
      <c r="I806" s="156"/>
      <c r="L806" s="152"/>
      <c r="M806" s="157"/>
      <c r="T806" s="158"/>
      <c r="AT806" s="153" t="s">
        <v>160</v>
      </c>
      <c r="AU806" s="153" t="s">
        <v>87</v>
      </c>
      <c r="AV806" s="13" t="s">
        <v>87</v>
      </c>
      <c r="AW806" s="13" t="s">
        <v>32</v>
      </c>
      <c r="AX806" s="13" t="s">
        <v>77</v>
      </c>
      <c r="AY806" s="153" t="s">
        <v>150</v>
      </c>
    </row>
    <row r="807" spans="2:65" s="14" customFormat="1">
      <c r="B807" s="159"/>
      <c r="D807" s="146" t="s">
        <v>160</v>
      </c>
      <c r="E807" s="160" t="s">
        <v>1</v>
      </c>
      <c r="F807" s="161" t="s">
        <v>187</v>
      </c>
      <c r="H807" s="162">
        <v>34.74</v>
      </c>
      <c r="I807" s="163"/>
      <c r="L807" s="159"/>
      <c r="M807" s="164"/>
      <c r="T807" s="165"/>
      <c r="AT807" s="160" t="s">
        <v>160</v>
      </c>
      <c r="AU807" s="160" t="s">
        <v>87</v>
      </c>
      <c r="AV807" s="14" t="s">
        <v>158</v>
      </c>
      <c r="AW807" s="14" t="s">
        <v>32</v>
      </c>
      <c r="AX807" s="14" t="s">
        <v>85</v>
      </c>
      <c r="AY807" s="160" t="s">
        <v>150</v>
      </c>
    </row>
    <row r="808" spans="2:65" s="1" customFormat="1" ht="16.5" customHeight="1">
      <c r="B808" s="32"/>
      <c r="C808" s="166" t="s">
        <v>909</v>
      </c>
      <c r="D808" s="166" t="s">
        <v>210</v>
      </c>
      <c r="E808" s="167" t="s">
        <v>910</v>
      </c>
      <c r="F808" s="168" t="s">
        <v>911</v>
      </c>
      <c r="G808" s="169" t="s">
        <v>299</v>
      </c>
      <c r="H808" s="170">
        <v>38.213999999999999</v>
      </c>
      <c r="I808" s="171"/>
      <c r="J808" s="172">
        <f>ROUND(I808*H808,2)</f>
        <v>0</v>
      </c>
      <c r="K808" s="168" t="s">
        <v>157</v>
      </c>
      <c r="L808" s="173"/>
      <c r="M808" s="174" t="s">
        <v>1</v>
      </c>
      <c r="N808" s="175" t="s">
        <v>42</v>
      </c>
      <c r="P808" s="141">
        <f>O808*H808</f>
        <v>0</v>
      </c>
      <c r="Q808" s="141">
        <v>3.2000000000000003E-4</v>
      </c>
      <c r="R808" s="141">
        <f>Q808*H808</f>
        <v>1.222848E-2</v>
      </c>
      <c r="S808" s="141">
        <v>0</v>
      </c>
      <c r="T808" s="142">
        <f>S808*H808</f>
        <v>0</v>
      </c>
      <c r="AR808" s="143" t="s">
        <v>381</v>
      </c>
      <c r="AT808" s="143" t="s">
        <v>210</v>
      </c>
      <c r="AU808" s="143" t="s">
        <v>87</v>
      </c>
      <c r="AY808" s="17" t="s">
        <v>150</v>
      </c>
      <c r="BE808" s="144">
        <f>IF(N808="základní",J808,0)</f>
        <v>0</v>
      </c>
      <c r="BF808" s="144">
        <f>IF(N808="snížená",J808,0)</f>
        <v>0</v>
      </c>
      <c r="BG808" s="144">
        <f>IF(N808="zákl. přenesená",J808,0)</f>
        <v>0</v>
      </c>
      <c r="BH808" s="144">
        <f>IF(N808="sníž. přenesená",J808,0)</f>
        <v>0</v>
      </c>
      <c r="BI808" s="144">
        <f>IF(N808="nulová",J808,0)</f>
        <v>0</v>
      </c>
      <c r="BJ808" s="17" t="s">
        <v>85</v>
      </c>
      <c r="BK808" s="144">
        <f>ROUND(I808*H808,2)</f>
        <v>0</v>
      </c>
      <c r="BL808" s="17" t="s">
        <v>270</v>
      </c>
      <c r="BM808" s="143" t="s">
        <v>912</v>
      </c>
    </row>
    <row r="809" spans="2:65" s="13" customFormat="1">
      <c r="B809" s="152"/>
      <c r="D809" s="146" t="s">
        <v>160</v>
      </c>
      <c r="E809" s="153" t="s">
        <v>1</v>
      </c>
      <c r="F809" s="154" t="s">
        <v>913</v>
      </c>
      <c r="H809" s="155">
        <v>38.213999999999999</v>
      </c>
      <c r="I809" s="156"/>
      <c r="L809" s="152"/>
      <c r="M809" s="157"/>
      <c r="T809" s="158"/>
      <c r="AT809" s="153" t="s">
        <v>160</v>
      </c>
      <c r="AU809" s="153" t="s">
        <v>87</v>
      </c>
      <c r="AV809" s="13" t="s">
        <v>87</v>
      </c>
      <c r="AW809" s="13" t="s">
        <v>32</v>
      </c>
      <c r="AX809" s="13" t="s">
        <v>85</v>
      </c>
      <c r="AY809" s="153" t="s">
        <v>150</v>
      </c>
    </row>
    <row r="810" spans="2:65" s="1" customFormat="1" ht="33" customHeight="1">
      <c r="B810" s="32"/>
      <c r="C810" s="132" t="s">
        <v>914</v>
      </c>
      <c r="D810" s="132" t="s">
        <v>153</v>
      </c>
      <c r="E810" s="133" t="s">
        <v>915</v>
      </c>
      <c r="F810" s="134" t="s">
        <v>916</v>
      </c>
      <c r="G810" s="135" t="s">
        <v>156</v>
      </c>
      <c r="H810" s="136">
        <v>94.557000000000002</v>
      </c>
      <c r="I810" s="137"/>
      <c r="J810" s="138">
        <f>ROUND(I810*H810,2)</f>
        <v>0</v>
      </c>
      <c r="K810" s="134" t="s">
        <v>157</v>
      </c>
      <c r="L810" s="32"/>
      <c r="M810" s="139" t="s">
        <v>1</v>
      </c>
      <c r="N810" s="140" t="s">
        <v>42</v>
      </c>
      <c r="P810" s="141">
        <f>O810*H810</f>
        <v>0</v>
      </c>
      <c r="Q810" s="141">
        <v>5.0499999999999998E-3</v>
      </c>
      <c r="R810" s="141">
        <f>Q810*H810</f>
        <v>0.47751284999999999</v>
      </c>
      <c r="S810" s="141">
        <v>0</v>
      </c>
      <c r="T810" s="142">
        <f>S810*H810</f>
        <v>0</v>
      </c>
      <c r="AR810" s="143" t="s">
        <v>270</v>
      </c>
      <c r="AT810" s="143" t="s">
        <v>153</v>
      </c>
      <c r="AU810" s="143" t="s">
        <v>87</v>
      </c>
      <c r="AY810" s="17" t="s">
        <v>150</v>
      </c>
      <c r="BE810" s="144">
        <f>IF(N810="základní",J810,0)</f>
        <v>0</v>
      </c>
      <c r="BF810" s="144">
        <f>IF(N810="snížená",J810,0)</f>
        <v>0</v>
      </c>
      <c r="BG810" s="144">
        <f>IF(N810="zákl. přenesená",J810,0)</f>
        <v>0</v>
      </c>
      <c r="BH810" s="144">
        <f>IF(N810="sníž. přenesená",J810,0)</f>
        <v>0</v>
      </c>
      <c r="BI810" s="144">
        <f>IF(N810="nulová",J810,0)</f>
        <v>0</v>
      </c>
      <c r="BJ810" s="17" t="s">
        <v>85</v>
      </c>
      <c r="BK810" s="144">
        <f>ROUND(I810*H810,2)</f>
        <v>0</v>
      </c>
      <c r="BL810" s="17" t="s">
        <v>270</v>
      </c>
      <c r="BM810" s="143" t="s">
        <v>917</v>
      </c>
    </row>
    <row r="811" spans="2:65" s="12" customFormat="1">
      <c r="B811" s="145"/>
      <c r="D811" s="146" t="s">
        <v>160</v>
      </c>
      <c r="E811" s="147" t="s">
        <v>1</v>
      </c>
      <c r="F811" s="148" t="s">
        <v>248</v>
      </c>
      <c r="H811" s="147" t="s">
        <v>1</v>
      </c>
      <c r="I811" s="149"/>
      <c r="L811" s="145"/>
      <c r="M811" s="150"/>
      <c r="T811" s="151"/>
      <c r="AT811" s="147" t="s">
        <v>160</v>
      </c>
      <c r="AU811" s="147" t="s">
        <v>87</v>
      </c>
      <c r="AV811" s="12" t="s">
        <v>85</v>
      </c>
      <c r="AW811" s="12" t="s">
        <v>32</v>
      </c>
      <c r="AX811" s="12" t="s">
        <v>77</v>
      </c>
      <c r="AY811" s="147" t="s">
        <v>150</v>
      </c>
    </row>
    <row r="812" spans="2:65" s="13" customFormat="1" ht="22.5">
      <c r="B812" s="152"/>
      <c r="D812" s="146" t="s">
        <v>160</v>
      </c>
      <c r="E812" s="153" t="s">
        <v>1</v>
      </c>
      <c r="F812" s="154" t="s">
        <v>630</v>
      </c>
      <c r="H812" s="155">
        <v>7.6360000000000001</v>
      </c>
      <c r="I812" s="156"/>
      <c r="L812" s="152"/>
      <c r="M812" s="157"/>
      <c r="T812" s="158"/>
      <c r="AT812" s="153" t="s">
        <v>160</v>
      </c>
      <c r="AU812" s="153" t="s">
        <v>87</v>
      </c>
      <c r="AV812" s="13" t="s">
        <v>87</v>
      </c>
      <c r="AW812" s="13" t="s">
        <v>32</v>
      </c>
      <c r="AX812" s="13" t="s">
        <v>77</v>
      </c>
      <c r="AY812" s="153" t="s">
        <v>150</v>
      </c>
    </row>
    <row r="813" spans="2:65" s="12" customFormat="1">
      <c r="B813" s="145"/>
      <c r="D813" s="146" t="s">
        <v>160</v>
      </c>
      <c r="E813" s="147" t="s">
        <v>1</v>
      </c>
      <c r="F813" s="148" t="s">
        <v>250</v>
      </c>
      <c r="H813" s="147" t="s">
        <v>1</v>
      </c>
      <c r="I813" s="149"/>
      <c r="L813" s="145"/>
      <c r="M813" s="150"/>
      <c r="T813" s="151"/>
      <c r="AT813" s="147" t="s">
        <v>160</v>
      </c>
      <c r="AU813" s="147" t="s">
        <v>87</v>
      </c>
      <c r="AV813" s="12" t="s">
        <v>85</v>
      </c>
      <c r="AW813" s="12" t="s">
        <v>32</v>
      </c>
      <c r="AX813" s="12" t="s">
        <v>77</v>
      </c>
      <c r="AY813" s="147" t="s">
        <v>150</v>
      </c>
    </row>
    <row r="814" spans="2:65" s="13" customFormat="1">
      <c r="B814" s="152"/>
      <c r="D814" s="146" t="s">
        <v>160</v>
      </c>
      <c r="E814" s="153" t="s">
        <v>1</v>
      </c>
      <c r="F814" s="154" t="s">
        <v>631</v>
      </c>
      <c r="H814" s="155">
        <v>11.12</v>
      </c>
      <c r="I814" s="156"/>
      <c r="L814" s="152"/>
      <c r="M814" s="157"/>
      <c r="T814" s="158"/>
      <c r="AT814" s="153" t="s">
        <v>160</v>
      </c>
      <c r="AU814" s="153" t="s">
        <v>87</v>
      </c>
      <c r="AV814" s="13" t="s">
        <v>87</v>
      </c>
      <c r="AW814" s="13" t="s">
        <v>32</v>
      </c>
      <c r="AX814" s="13" t="s">
        <v>77</v>
      </c>
      <c r="AY814" s="153" t="s">
        <v>150</v>
      </c>
    </row>
    <row r="815" spans="2:65" s="12" customFormat="1">
      <c r="B815" s="145"/>
      <c r="D815" s="146" t="s">
        <v>160</v>
      </c>
      <c r="E815" s="147" t="s">
        <v>1</v>
      </c>
      <c r="F815" s="148" t="s">
        <v>193</v>
      </c>
      <c r="H815" s="147" t="s">
        <v>1</v>
      </c>
      <c r="I815" s="149"/>
      <c r="L815" s="145"/>
      <c r="M815" s="150"/>
      <c r="T815" s="151"/>
      <c r="AT815" s="147" t="s">
        <v>160</v>
      </c>
      <c r="AU815" s="147" t="s">
        <v>87</v>
      </c>
      <c r="AV815" s="12" t="s">
        <v>85</v>
      </c>
      <c r="AW815" s="12" t="s">
        <v>32</v>
      </c>
      <c r="AX815" s="12" t="s">
        <v>77</v>
      </c>
      <c r="AY815" s="147" t="s">
        <v>150</v>
      </c>
    </row>
    <row r="816" spans="2:65" s="13" customFormat="1">
      <c r="B816" s="152"/>
      <c r="D816" s="146" t="s">
        <v>160</v>
      </c>
      <c r="E816" s="153" t="s">
        <v>1</v>
      </c>
      <c r="F816" s="154" t="s">
        <v>632</v>
      </c>
      <c r="H816" s="155">
        <v>40.872</v>
      </c>
      <c r="I816" s="156"/>
      <c r="L816" s="152"/>
      <c r="M816" s="157"/>
      <c r="T816" s="158"/>
      <c r="AT816" s="153" t="s">
        <v>160</v>
      </c>
      <c r="AU816" s="153" t="s">
        <v>87</v>
      </c>
      <c r="AV816" s="13" t="s">
        <v>87</v>
      </c>
      <c r="AW816" s="13" t="s">
        <v>32</v>
      </c>
      <c r="AX816" s="13" t="s">
        <v>77</v>
      </c>
      <c r="AY816" s="153" t="s">
        <v>150</v>
      </c>
    </row>
    <row r="817" spans="2:65" s="13" customFormat="1">
      <c r="B817" s="152"/>
      <c r="D817" s="146" t="s">
        <v>160</v>
      </c>
      <c r="E817" s="153" t="s">
        <v>1</v>
      </c>
      <c r="F817" s="154" t="s">
        <v>633</v>
      </c>
      <c r="H817" s="155">
        <v>9.3580000000000005</v>
      </c>
      <c r="I817" s="156"/>
      <c r="L817" s="152"/>
      <c r="M817" s="157"/>
      <c r="T817" s="158"/>
      <c r="AT817" s="153" t="s">
        <v>160</v>
      </c>
      <c r="AU817" s="153" t="s">
        <v>87</v>
      </c>
      <c r="AV817" s="13" t="s">
        <v>87</v>
      </c>
      <c r="AW817" s="13" t="s">
        <v>32</v>
      </c>
      <c r="AX817" s="13" t="s">
        <v>77</v>
      </c>
      <c r="AY817" s="153" t="s">
        <v>150</v>
      </c>
    </row>
    <row r="818" spans="2:65" s="12" customFormat="1">
      <c r="B818" s="145"/>
      <c r="D818" s="146" t="s">
        <v>160</v>
      </c>
      <c r="E818" s="147" t="s">
        <v>1</v>
      </c>
      <c r="F818" s="148" t="s">
        <v>183</v>
      </c>
      <c r="H818" s="147" t="s">
        <v>1</v>
      </c>
      <c r="I818" s="149"/>
      <c r="L818" s="145"/>
      <c r="M818" s="150"/>
      <c r="T818" s="151"/>
      <c r="AT818" s="147" t="s">
        <v>160</v>
      </c>
      <c r="AU818" s="147" t="s">
        <v>87</v>
      </c>
      <c r="AV818" s="12" t="s">
        <v>85</v>
      </c>
      <c r="AW818" s="12" t="s">
        <v>32</v>
      </c>
      <c r="AX818" s="12" t="s">
        <v>77</v>
      </c>
      <c r="AY818" s="147" t="s">
        <v>150</v>
      </c>
    </row>
    <row r="819" spans="2:65" s="13" customFormat="1" ht="22.5">
      <c r="B819" s="152"/>
      <c r="D819" s="146" t="s">
        <v>160</v>
      </c>
      <c r="E819" s="153" t="s">
        <v>1</v>
      </c>
      <c r="F819" s="154" t="s">
        <v>634</v>
      </c>
      <c r="H819" s="155">
        <v>15.249000000000001</v>
      </c>
      <c r="I819" s="156"/>
      <c r="L819" s="152"/>
      <c r="M819" s="157"/>
      <c r="T819" s="158"/>
      <c r="AT819" s="153" t="s">
        <v>160</v>
      </c>
      <c r="AU819" s="153" t="s">
        <v>87</v>
      </c>
      <c r="AV819" s="13" t="s">
        <v>87</v>
      </c>
      <c r="AW819" s="13" t="s">
        <v>32</v>
      </c>
      <c r="AX819" s="13" t="s">
        <v>77</v>
      </c>
      <c r="AY819" s="153" t="s">
        <v>150</v>
      </c>
    </row>
    <row r="820" spans="2:65" s="13" customFormat="1">
      <c r="B820" s="152"/>
      <c r="D820" s="146" t="s">
        <v>160</v>
      </c>
      <c r="E820" s="153" t="s">
        <v>1</v>
      </c>
      <c r="F820" s="154" t="s">
        <v>239</v>
      </c>
      <c r="H820" s="155">
        <v>0.67100000000000004</v>
      </c>
      <c r="I820" s="156"/>
      <c r="L820" s="152"/>
      <c r="M820" s="157"/>
      <c r="T820" s="158"/>
      <c r="AT820" s="153" t="s">
        <v>160</v>
      </c>
      <c r="AU820" s="153" t="s">
        <v>87</v>
      </c>
      <c r="AV820" s="13" t="s">
        <v>87</v>
      </c>
      <c r="AW820" s="13" t="s">
        <v>32</v>
      </c>
      <c r="AX820" s="13" t="s">
        <v>77</v>
      </c>
      <c r="AY820" s="153" t="s">
        <v>150</v>
      </c>
    </row>
    <row r="821" spans="2:65" s="12" customFormat="1">
      <c r="B821" s="145"/>
      <c r="D821" s="146" t="s">
        <v>160</v>
      </c>
      <c r="E821" s="147" t="s">
        <v>1</v>
      </c>
      <c r="F821" s="148" t="s">
        <v>256</v>
      </c>
      <c r="H821" s="147" t="s">
        <v>1</v>
      </c>
      <c r="I821" s="149"/>
      <c r="L821" s="145"/>
      <c r="M821" s="150"/>
      <c r="T821" s="151"/>
      <c r="AT821" s="147" t="s">
        <v>160</v>
      </c>
      <c r="AU821" s="147" t="s">
        <v>87</v>
      </c>
      <c r="AV821" s="12" t="s">
        <v>85</v>
      </c>
      <c r="AW821" s="12" t="s">
        <v>32</v>
      </c>
      <c r="AX821" s="12" t="s">
        <v>77</v>
      </c>
      <c r="AY821" s="147" t="s">
        <v>150</v>
      </c>
    </row>
    <row r="822" spans="2:65" s="13" customFormat="1">
      <c r="B822" s="152"/>
      <c r="D822" s="146" t="s">
        <v>160</v>
      </c>
      <c r="E822" s="153" t="s">
        <v>1</v>
      </c>
      <c r="F822" s="154" t="s">
        <v>635</v>
      </c>
      <c r="H822" s="155">
        <v>9.6509999999999998</v>
      </c>
      <c r="I822" s="156"/>
      <c r="L822" s="152"/>
      <c r="M822" s="157"/>
      <c r="T822" s="158"/>
      <c r="AT822" s="153" t="s">
        <v>160</v>
      </c>
      <c r="AU822" s="153" t="s">
        <v>87</v>
      </c>
      <c r="AV822" s="13" t="s">
        <v>87</v>
      </c>
      <c r="AW822" s="13" t="s">
        <v>32</v>
      </c>
      <c r="AX822" s="13" t="s">
        <v>77</v>
      </c>
      <c r="AY822" s="153" t="s">
        <v>150</v>
      </c>
    </row>
    <row r="823" spans="2:65" s="14" customFormat="1">
      <c r="B823" s="159"/>
      <c r="D823" s="146" t="s">
        <v>160</v>
      </c>
      <c r="E823" s="160" t="s">
        <v>1</v>
      </c>
      <c r="F823" s="161" t="s">
        <v>187</v>
      </c>
      <c r="H823" s="162">
        <v>94.557000000000002</v>
      </c>
      <c r="I823" s="163"/>
      <c r="L823" s="159"/>
      <c r="M823" s="164"/>
      <c r="T823" s="165"/>
      <c r="AT823" s="160" t="s">
        <v>160</v>
      </c>
      <c r="AU823" s="160" t="s">
        <v>87</v>
      </c>
      <c r="AV823" s="14" t="s">
        <v>158</v>
      </c>
      <c r="AW823" s="14" t="s">
        <v>32</v>
      </c>
      <c r="AX823" s="14" t="s">
        <v>85</v>
      </c>
      <c r="AY823" s="160" t="s">
        <v>150</v>
      </c>
    </row>
    <row r="824" spans="2:65" s="1" customFormat="1" ht="16.5" customHeight="1">
      <c r="B824" s="32"/>
      <c r="C824" s="166" t="s">
        <v>918</v>
      </c>
      <c r="D824" s="166" t="s">
        <v>210</v>
      </c>
      <c r="E824" s="167" t="s">
        <v>919</v>
      </c>
      <c r="F824" s="168" t="s">
        <v>920</v>
      </c>
      <c r="G824" s="169" t="s">
        <v>156</v>
      </c>
      <c r="H824" s="170">
        <v>104.01300000000001</v>
      </c>
      <c r="I824" s="171"/>
      <c r="J824" s="172">
        <f>ROUND(I824*H824,2)</f>
        <v>0</v>
      </c>
      <c r="K824" s="168" t="s">
        <v>157</v>
      </c>
      <c r="L824" s="173"/>
      <c r="M824" s="174" t="s">
        <v>1</v>
      </c>
      <c r="N824" s="175" t="s">
        <v>42</v>
      </c>
      <c r="P824" s="141">
        <f>O824*H824</f>
        <v>0</v>
      </c>
      <c r="Q824" s="141">
        <v>0.01</v>
      </c>
      <c r="R824" s="141">
        <f>Q824*H824</f>
        <v>1.04013</v>
      </c>
      <c r="S824" s="141">
        <v>0</v>
      </c>
      <c r="T824" s="142">
        <f>S824*H824</f>
        <v>0</v>
      </c>
      <c r="AR824" s="143" t="s">
        <v>381</v>
      </c>
      <c r="AT824" s="143" t="s">
        <v>210</v>
      </c>
      <c r="AU824" s="143" t="s">
        <v>87</v>
      </c>
      <c r="AY824" s="17" t="s">
        <v>150</v>
      </c>
      <c r="BE824" s="144">
        <f>IF(N824="základní",J824,0)</f>
        <v>0</v>
      </c>
      <c r="BF824" s="144">
        <f>IF(N824="snížená",J824,0)</f>
        <v>0</v>
      </c>
      <c r="BG824" s="144">
        <f>IF(N824="zákl. přenesená",J824,0)</f>
        <v>0</v>
      </c>
      <c r="BH824" s="144">
        <f>IF(N824="sníž. přenesená",J824,0)</f>
        <v>0</v>
      </c>
      <c r="BI824" s="144">
        <f>IF(N824="nulová",J824,0)</f>
        <v>0</v>
      </c>
      <c r="BJ824" s="17" t="s">
        <v>85</v>
      </c>
      <c r="BK824" s="144">
        <f>ROUND(I824*H824,2)</f>
        <v>0</v>
      </c>
      <c r="BL824" s="17" t="s">
        <v>270</v>
      </c>
      <c r="BM824" s="143" t="s">
        <v>921</v>
      </c>
    </row>
    <row r="825" spans="2:65" s="12" customFormat="1">
      <c r="B825" s="145"/>
      <c r="D825" s="146" t="s">
        <v>160</v>
      </c>
      <c r="E825" s="147" t="s">
        <v>1</v>
      </c>
      <c r="F825" s="148" t="s">
        <v>922</v>
      </c>
      <c r="H825" s="147" t="s">
        <v>1</v>
      </c>
      <c r="I825" s="149"/>
      <c r="L825" s="145"/>
      <c r="M825" s="150"/>
      <c r="T825" s="151"/>
      <c r="AT825" s="147" t="s">
        <v>160</v>
      </c>
      <c r="AU825" s="147" t="s">
        <v>87</v>
      </c>
      <c r="AV825" s="12" t="s">
        <v>85</v>
      </c>
      <c r="AW825" s="12" t="s">
        <v>32</v>
      </c>
      <c r="AX825" s="12" t="s">
        <v>77</v>
      </c>
      <c r="AY825" s="147" t="s">
        <v>150</v>
      </c>
    </row>
    <row r="826" spans="2:65" s="13" customFormat="1">
      <c r="B826" s="152"/>
      <c r="D826" s="146" t="s">
        <v>160</v>
      </c>
      <c r="E826" s="153" t="s">
        <v>1</v>
      </c>
      <c r="F826" s="154" t="s">
        <v>923</v>
      </c>
      <c r="H826" s="155">
        <v>104.01300000000001</v>
      </c>
      <c r="I826" s="156"/>
      <c r="L826" s="152"/>
      <c r="M826" s="157"/>
      <c r="T826" s="158"/>
      <c r="AT826" s="153" t="s">
        <v>160</v>
      </c>
      <c r="AU826" s="153" t="s">
        <v>87</v>
      </c>
      <c r="AV826" s="13" t="s">
        <v>87</v>
      </c>
      <c r="AW826" s="13" t="s">
        <v>32</v>
      </c>
      <c r="AX826" s="13" t="s">
        <v>85</v>
      </c>
      <c r="AY826" s="153" t="s">
        <v>150</v>
      </c>
    </row>
    <row r="827" spans="2:65" s="1" customFormat="1" ht="16.5" customHeight="1">
      <c r="B827" s="32"/>
      <c r="C827" s="132" t="s">
        <v>924</v>
      </c>
      <c r="D827" s="132" t="s">
        <v>153</v>
      </c>
      <c r="E827" s="133" t="s">
        <v>925</v>
      </c>
      <c r="F827" s="134" t="s">
        <v>926</v>
      </c>
      <c r="G827" s="135" t="s">
        <v>299</v>
      </c>
      <c r="H827" s="136">
        <v>65.38</v>
      </c>
      <c r="I827" s="137"/>
      <c r="J827" s="138">
        <f>ROUND(I827*H827,2)</f>
        <v>0</v>
      </c>
      <c r="K827" s="134" t="s">
        <v>157</v>
      </c>
      <c r="L827" s="32"/>
      <c r="M827" s="139" t="s">
        <v>1</v>
      </c>
      <c r="N827" s="140" t="s">
        <v>42</v>
      </c>
      <c r="P827" s="141">
        <f>O827*H827</f>
        <v>0</v>
      </c>
      <c r="Q827" s="141">
        <v>3.0000000000000001E-5</v>
      </c>
      <c r="R827" s="141">
        <f>Q827*H827</f>
        <v>1.9613999999999999E-3</v>
      </c>
      <c r="S827" s="141">
        <v>0</v>
      </c>
      <c r="T827" s="142">
        <f>S827*H827</f>
        <v>0</v>
      </c>
      <c r="AR827" s="143" t="s">
        <v>270</v>
      </c>
      <c r="AT827" s="143" t="s">
        <v>153</v>
      </c>
      <c r="AU827" s="143" t="s">
        <v>87</v>
      </c>
      <c r="AY827" s="17" t="s">
        <v>150</v>
      </c>
      <c r="BE827" s="144">
        <f>IF(N827="základní",J827,0)</f>
        <v>0</v>
      </c>
      <c r="BF827" s="144">
        <f>IF(N827="snížená",J827,0)</f>
        <v>0</v>
      </c>
      <c r="BG827" s="144">
        <f>IF(N827="zákl. přenesená",J827,0)</f>
        <v>0</v>
      </c>
      <c r="BH827" s="144">
        <f>IF(N827="sníž. přenesená",J827,0)</f>
        <v>0</v>
      </c>
      <c r="BI827" s="144">
        <f>IF(N827="nulová",J827,0)</f>
        <v>0</v>
      </c>
      <c r="BJ827" s="17" t="s">
        <v>85</v>
      </c>
      <c r="BK827" s="144">
        <f>ROUND(I827*H827,2)</f>
        <v>0</v>
      </c>
      <c r="BL827" s="17" t="s">
        <v>270</v>
      </c>
      <c r="BM827" s="143" t="s">
        <v>927</v>
      </c>
    </row>
    <row r="828" spans="2:65" s="12" customFormat="1">
      <c r="B828" s="145"/>
      <c r="D828" s="146" t="s">
        <v>160</v>
      </c>
      <c r="E828" s="147" t="s">
        <v>1</v>
      </c>
      <c r="F828" s="148" t="s">
        <v>248</v>
      </c>
      <c r="H828" s="147" t="s">
        <v>1</v>
      </c>
      <c r="I828" s="149"/>
      <c r="L828" s="145"/>
      <c r="M828" s="150"/>
      <c r="T828" s="151"/>
      <c r="AT828" s="147" t="s">
        <v>160</v>
      </c>
      <c r="AU828" s="147" t="s">
        <v>87</v>
      </c>
      <c r="AV828" s="12" t="s">
        <v>85</v>
      </c>
      <c r="AW828" s="12" t="s">
        <v>32</v>
      </c>
      <c r="AX828" s="12" t="s">
        <v>77</v>
      </c>
      <c r="AY828" s="147" t="s">
        <v>150</v>
      </c>
    </row>
    <row r="829" spans="2:65" s="13" customFormat="1">
      <c r="B829" s="152"/>
      <c r="D829" s="146" t="s">
        <v>160</v>
      </c>
      <c r="E829" s="153" t="s">
        <v>1</v>
      </c>
      <c r="F829" s="154" t="s">
        <v>928</v>
      </c>
      <c r="H829" s="155">
        <v>11.51</v>
      </c>
      <c r="I829" s="156"/>
      <c r="L829" s="152"/>
      <c r="M829" s="157"/>
      <c r="T829" s="158"/>
      <c r="AT829" s="153" t="s">
        <v>160</v>
      </c>
      <c r="AU829" s="153" t="s">
        <v>87</v>
      </c>
      <c r="AV829" s="13" t="s">
        <v>87</v>
      </c>
      <c r="AW829" s="13" t="s">
        <v>32</v>
      </c>
      <c r="AX829" s="13" t="s">
        <v>77</v>
      </c>
      <c r="AY829" s="153" t="s">
        <v>150</v>
      </c>
    </row>
    <row r="830" spans="2:65" s="12" customFormat="1">
      <c r="B830" s="145"/>
      <c r="D830" s="146" t="s">
        <v>160</v>
      </c>
      <c r="E830" s="147" t="s">
        <v>1</v>
      </c>
      <c r="F830" s="148" t="s">
        <v>250</v>
      </c>
      <c r="H830" s="147" t="s">
        <v>1</v>
      </c>
      <c r="I830" s="149"/>
      <c r="L830" s="145"/>
      <c r="M830" s="150"/>
      <c r="T830" s="151"/>
      <c r="AT830" s="147" t="s">
        <v>160</v>
      </c>
      <c r="AU830" s="147" t="s">
        <v>87</v>
      </c>
      <c r="AV830" s="12" t="s">
        <v>85</v>
      </c>
      <c r="AW830" s="12" t="s">
        <v>32</v>
      </c>
      <c r="AX830" s="12" t="s">
        <v>77</v>
      </c>
      <c r="AY830" s="147" t="s">
        <v>150</v>
      </c>
    </row>
    <row r="831" spans="2:65" s="13" customFormat="1">
      <c r="B831" s="152"/>
      <c r="D831" s="146" t="s">
        <v>160</v>
      </c>
      <c r="E831" s="153" t="s">
        <v>1</v>
      </c>
      <c r="F831" s="154" t="s">
        <v>196</v>
      </c>
      <c r="H831" s="155">
        <v>8</v>
      </c>
      <c r="I831" s="156"/>
      <c r="L831" s="152"/>
      <c r="M831" s="157"/>
      <c r="T831" s="158"/>
      <c r="AT831" s="153" t="s">
        <v>160</v>
      </c>
      <c r="AU831" s="153" t="s">
        <v>87</v>
      </c>
      <c r="AV831" s="13" t="s">
        <v>87</v>
      </c>
      <c r="AW831" s="13" t="s">
        <v>32</v>
      </c>
      <c r="AX831" s="13" t="s">
        <v>77</v>
      </c>
      <c r="AY831" s="153" t="s">
        <v>150</v>
      </c>
    </row>
    <row r="832" spans="2:65" s="12" customFormat="1">
      <c r="B832" s="145"/>
      <c r="D832" s="146" t="s">
        <v>160</v>
      </c>
      <c r="E832" s="147" t="s">
        <v>1</v>
      </c>
      <c r="F832" s="148" t="s">
        <v>193</v>
      </c>
      <c r="H832" s="147" t="s">
        <v>1</v>
      </c>
      <c r="I832" s="149"/>
      <c r="L832" s="145"/>
      <c r="M832" s="150"/>
      <c r="T832" s="151"/>
      <c r="AT832" s="147" t="s">
        <v>160</v>
      </c>
      <c r="AU832" s="147" t="s">
        <v>87</v>
      </c>
      <c r="AV832" s="12" t="s">
        <v>85</v>
      </c>
      <c r="AW832" s="12" t="s">
        <v>32</v>
      </c>
      <c r="AX832" s="12" t="s">
        <v>77</v>
      </c>
      <c r="AY832" s="147" t="s">
        <v>150</v>
      </c>
    </row>
    <row r="833" spans="2:65" s="13" customFormat="1">
      <c r="B833" s="152"/>
      <c r="D833" s="146" t="s">
        <v>160</v>
      </c>
      <c r="E833" s="153" t="s">
        <v>1</v>
      </c>
      <c r="F833" s="154" t="s">
        <v>929</v>
      </c>
      <c r="H833" s="155">
        <v>20.440000000000001</v>
      </c>
      <c r="I833" s="156"/>
      <c r="L833" s="152"/>
      <c r="M833" s="157"/>
      <c r="T833" s="158"/>
      <c r="AT833" s="153" t="s">
        <v>160</v>
      </c>
      <c r="AU833" s="153" t="s">
        <v>87</v>
      </c>
      <c r="AV833" s="13" t="s">
        <v>87</v>
      </c>
      <c r="AW833" s="13" t="s">
        <v>32</v>
      </c>
      <c r="AX833" s="13" t="s">
        <v>77</v>
      </c>
      <c r="AY833" s="153" t="s">
        <v>150</v>
      </c>
    </row>
    <row r="834" spans="2:65" s="12" customFormat="1">
      <c r="B834" s="145"/>
      <c r="D834" s="146" t="s">
        <v>160</v>
      </c>
      <c r="E834" s="147" t="s">
        <v>1</v>
      </c>
      <c r="F834" s="148" t="s">
        <v>183</v>
      </c>
      <c r="H834" s="147" t="s">
        <v>1</v>
      </c>
      <c r="I834" s="149"/>
      <c r="L834" s="145"/>
      <c r="M834" s="150"/>
      <c r="T834" s="151"/>
      <c r="AT834" s="147" t="s">
        <v>160</v>
      </c>
      <c r="AU834" s="147" t="s">
        <v>87</v>
      </c>
      <c r="AV834" s="12" t="s">
        <v>85</v>
      </c>
      <c r="AW834" s="12" t="s">
        <v>32</v>
      </c>
      <c r="AX834" s="12" t="s">
        <v>77</v>
      </c>
      <c r="AY834" s="147" t="s">
        <v>150</v>
      </c>
    </row>
    <row r="835" spans="2:65" s="13" customFormat="1">
      <c r="B835" s="152"/>
      <c r="D835" s="146" t="s">
        <v>160</v>
      </c>
      <c r="E835" s="153" t="s">
        <v>1</v>
      </c>
      <c r="F835" s="154" t="s">
        <v>930</v>
      </c>
      <c r="H835" s="155">
        <v>16.190000000000001</v>
      </c>
      <c r="I835" s="156"/>
      <c r="L835" s="152"/>
      <c r="M835" s="157"/>
      <c r="T835" s="158"/>
      <c r="AT835" s="153" t="s">
        <v>160</v>
      </c>
      <c r="AU835" s="153" t="s">
        <v>87</v>
      </c>
      <c r="AV835" s="13" t="s">
        <v>87</v>
      </c>
      <c r="AW835" s="13" t="s">
        <v>32</v>
      </c>
      <c r="AX835" s="13" t="s">
        <v>77</v>
      </c>
      <c r="AY835" s="153" t="s">
        <v>150</v>
      </c>
    </row>
    <row r="836" spans="2:65" s="12" customFormat="1">
      <c r="B836" s="145"/>
      <c r="D836" s="146" t="s">
        <v>160</v>
      </c>
      <c r="E836" s="147" t="s">
        <v>1</v>
      </c>
      <c r="F836" s="148" t="s">
        <v>256</v>
      </c>
      <c r="H836" s="147" t="s">
        <v>1</v>
      </c>
      <c r="I836" s="149"/>
      <c r="L836" s="145"/>
      <c r="M836" s="150"/>
      <c r="T836" s="151"/>
      <c r="AT836" s="147" t="s">
        <v>160</v>
      </c>
      <c r="AU836" s="147" t="s">
        <v>87</v>
      </c>
      <c r="AV836" s="12" t="s">
        <v>85</v>
      </c>
      <c r="AW836" s="12" t="s">
        <v>32</v>
      </c>
      <c r="AX836" s="12" t="s">
        <v>77</v>
      </c>
      <c r="AY836" s="147" t="s">
        <v>150</v>
      </c>
    </row>
    <row r="837" spans="2:65" s="13" customFormat="1">
      <c r="B837" s="152"/>
      <c r="D837" s="146" t="s">
        <v>160</v>
      </c>
      <c r="E837" s="153" t="s">
        <v>1</v>
      </c>
      <c r="F837" s="154" t="s">
        <v>931</v>
      </c>
      <c r="H837" s="155">
        <v>9.24</v>
      </c>
      <c r="I837" s="156"/>
      <c r="L837" s="152"/>
      <c r="M837" s="157"/>
      <c r="T837" s="158"/>
      <c r="AT837" s="153" t="s">
        <v>160</v>
      </c>
      <c r="AU837" s="153" t="s">
        <v>87</v>
      </c>
      <c r="AV837" s="13" t="s">
        <v>87</v>
      </c>
      <c r="AW837" s="13" t="s">
        <v>32</v>
      </c>
      <c r="AX837" s="13" t="s">
        <v>77</v>
      </c>
      <c r="AY837" s="153" t="s">
        <v>150</v>
      </c>
    </row>
    <row r="838" spans="2:65" s="14" customFormat="1">
      <c r="B838" s="159"/>
      <c r="D838" s="146" t="s">
        <v>160</v>
      </c>
      <c r="E838" s="160" t="s">
        <v>1</v>
      </c>
      <c r="F838" s="161" t="s">
        <v>187</v>
      </c>
      <c r="H838" s="162">
        <v>65.38</v>
      </c>
      <c r="I838" s="163"/>
      <c r="L838" s="159"/>
      <c r="M838" s="164"/>
      <c r="T838" s="165"/>
      <c r="AT838" s="160" t="s">
        <v>160</v>
      </c>
      <c r="AU838" s="160" t="s">
        <v>87</v>
      </c>
      <c r="AV838" s="14" t="s">
        <v>158</v>
      </c>
      <c r="AW838" s="14" t="s">
        <v>32</v>
      </c>
      <c r="AX838" s="14" t="s">
        <v>85</v>
      </c>
      <c r="AY838" s="160" t="s">
        <v>150</v>
      </c>
    </row>
    <row r="839" spans="2:65" s="1" customFormat="1" ht="24.2" customHeight="1">
      <c r="B839" s="32"/>
      <c r="C839" s="132" t="s">
        <v>932</v>
      </c>
      <c r="D839" s="132" t="s">
        <v>153</v>
      </c>
      <c r="E839" s="133" t="s">
        <v>933</v>
      </c>
      <c r="F839" s="134" t="s">
        <v>934</v>
      </c>
      <c r="G839" s="135" t="s">
        <v>299</v>
      </c>
      <c r="H839" s="136">
        <v>35.71</v>
      </c>
      <c r="I839" s="137"/>
      <c r="J839" s="138">
        <f>ROUND(I839*H839,2)</f>
        <v>0</v>
      </c>
      <c r="K839" s="134" t="s">
        <v>157</v>
      </c>
      <c r="L839" s="32"/>
      <c r="M839" s="139" t="s">
        <v>1</v>
      </c>
      <c r="N839" s="140" t="s">
        <v>42</v>
      </c>
      <c r="P839" s="141">
        <f>O839*H839</f>
        <v>0</v>
      </c>
      <c r="Q839" s="141">
        <v>0</v>
      </c>
      <c r="R839" s="141">
        <f>Q839*H839</f>
        <v>0</v>
      </c>
      <c r="S839" s="141">
        <v>0</v>
      </c>
      <c r="T839" s="142">
        <f>S839*H839</f>
        <v>0</v>
      </c>
      <c r="AR839" s="143" t="s">
        <v>270</v>
      </c>
      <c r="AT839" s="143" t="s">
        <v>153</v>
      </c>
      <c r="AU839" s="143" t="s">
        <v>87</v>
      </c>
      <c r="AY839" s="17" t="s">
        <v>150</v>
      </c>
      <c r="BE839" s="144">
        <f>IF(N839="základní",J839,0)</f>
        <v>0</v>
      </c>
      <c r="BF839" s="144">
        <f>IF(N839="snížená",J839,0)</f>
        <v>0</v>
      </c>
      <c r="BG839" s="144">
        <f>IF(N839="zákl. přenesená",J839,0)</f>
        <v>0</v>
      </c>
      <c r="BH839" s="144">
        <f>IF(N839="sníž. přenesená",J839,0)</f>
        <v>0</v>
      </c>
      <c r="BI839" s="144">
        <f>IF(N839="nulová",J839,0)</f>
        <v>0</v>
      </c>
      <c r="BJ839" s="17" t="s">
        <v>85</v>
      </c>
      <c r="BK839" s="144">
        <f>ROUND(I839*H839,2)</f>
        <v>0</v>
      </c>
      <c r="BL839" s="17" t="s">
        <v>270</v>
      </c>
      <c r="BM839" s="143" t="s">
        <v>935</v>
      </c>
    </row>
    <row r="840" spans="2:65" s="12" customFormat="1">
      <c r="B840" s="145"/>
      <c r="D840" s="146" t="s">
        <v>160</v>
      </c>
      <c r="E840" s="147" t="s">
        <v>1</v>
      </c>
      <c r="F840" s="148" t="s">
        <v>248</v>
      </c>
      <c r="H840" s="147" t="s">
        <v>1</v>
      </c>
      <c r="I840" s="149"/>
      <c r="L840" s="145"/>
      <c r="M840" s="150"/>
      <c r="T840" s="151"/>
      <c r="AT840" s="147" t="s">
        <v>160</v>
      </c>
      <c r="AU840" s="147" t="s">
        <v>87</v>
      </c>
      <c r="AV840" s="12" t="s">
        <v>85</v>
      </c>
      <c r="AW840" s="12" t="s">
        <v>32</v>
      </c>
      <c r="AX840" s="12" t="s">
        <v>77</v>
      </c>
      <c r="AY840" s="147" t="s">
        <v>150</v>
      </c>
    </row>
    <row r="841" spans="2:65" s="13" customFormat="1">
      <c r="B841" s="152"/>
      <c r="D841" s="146" t="s">
        <v>160</v>
      </c>
      <c r="E841" s="153" t="s">
        <v>1</v>
      </c>
      <c r="F841" s="154" t="s">
        <v>936</v>
      </c>
      <c r="H841" s="155">
        <v>3.15</v>
      </c>
      <c r="I841" s="156"/>
      <c r="L841" s="152"/>
      <c r="M841" s="157"/>
      <c r="T841" s="158"/>
      <c r="AT841" s="153" t="s">
        <v>160</v>
      </c>
      <c r="AU841" s="153" t="s">
        <v>87</v>
      </c>
      <c r="AV841" s="13" t="s">
        <v>87</v>
      </c>
      <c r="AW841" s="13" t="s">
        <v>32</v>
      </c>
      <c r="AX841" s="13" t="s">
        <v>77</v>
      </c>
      <c r="AY841" s="153" t="s">
        <v>150</v>
      </c>
    </row>
    <row r="842" spans="2:65" s="12" customFormat="1">
      <c r="B842" s="145"/>
      <c r="D842" s="146" t="s">
        <v>160</v>
      </c>
      <c r="E842" s="147" t="s">
        <v>1</v>
      </c>
      <c r="F842" s="148" t="s">
        <v>193</v>
      </c>
      <c r="H842" s="147" t="s">
        <v>1</v>
      </c>
      <c r="I842" s="149"/>
      <c r="L842" s="145"/>
      <c r="M842" s="150"/>
      <c r="T842" s="151"/>
      <c r="AT842" s="147" t="s">
        <v>160</v>
      </c>
      <c r="AU842" s="147" t="s">
        <v>87</v>
      </c>
      <c r="AV842" s="12" t="s">
        <v>85</v>
      </c>
      <c r="AW842" s="12" t="s">
        <v>32</v>
      </c>
      <c r="AX842" s="12" t="s">
        <v>77</v>
      </c>
      <c r="AY842" s="147" t="s">
        <v>150</v>
      </c>
    </row>
    <row r="843" spans="2:65" s="13" customFormat="1">
      <c r="B843" s="152"/>
      <c r="D843" s="146" t="s">
        <v>160</v>
      </c>
      <c r="E843" s="153" t="s">
        <v>1</v>
      </c>
      <c r="F843" s="154" t="s">
        <v>937</v>
      </c>
      <c r="H843" s="155">
        <v>22.54</v>
      </c>
      <c r="I843" s="156"/>
      <c r="L843" s="152"/>
      <c r="M843" s="157"/>
      <c r="T843" s="158"/>
      <c r="AT843" s="153" t="s">
        <v>160</v>
      </c>
      <c r="AU843" s="153" t="s">
        <v>87</v>
      </c>
      <c r="AV843" s="13" t="s">
        <v>87</v>
      </c>
      <c r="AW843" s="13" t="s">
        <v>32</v>
      </c>
      <c r="AX843" s="13" t="s">
        <v>77</v>
      </c>
      <c r="AY843" s="153" t="s">
        <v>150</v>
      </c>
    </row>
    <row r="844" spans="2:65" s="12" customFormat="1">
      <c r="B844" s="145"/>
      <c r="D844" s="146" t="s">
        <v>160</v>
      </c>
      <c r="E844" s="147" t="s">
        <v>1</v>
      </c>
      <c r="F844" s="148" t="s">
        <v>183</v>
      </c>
      <c r="H844" s="147" t="s">
        <v>1</v>
      </c>
      <c r="I844" s="149"/>
      <c r="L844" s="145"/>
      <c r="M844" s="150"/>
      <c r="T844" s="151"/>
      <c r="AT844" s="147" t="s">
        <v>160</v>
      </c>
      <c r="AU844" s="147" t="s">
        <v>87</v>
      </c>
      <c r="AV844" s="12" t="s">
        <v>85</v>
      </c>
      <c r="AW844" s="12" t="s">
        <v>32</v>
      </c>
      <c r="AX844" s="12" t="s">
        <v>77</v>
      </c>
      <c r="AY844" s="147" t="s">
        <v>150</v>
      </c>
    </row>
    <row r="845" spans="2:65" s="13" customFormat="1">
      <c r="B845" s="152"/>
      <c r="D845" s="146" t="s">
        <v>160</v>
      </c>
      <c r="E845" s="153" t="s">
        <v>1</v>
      </c>
      <c r="F845" s="154" t="s">
        <v>938</v>
      </c>
      <c r="H845" s="155">
        <v>9.08</v>
      </c>
      <c r="I845" s="156"/>
      <c r="L845" s="152"/>
      <c r="M845" s="157"/>
      <c r="T845" s="158"/>
      <c r="AT845" s="153" t="s">
        <v>160</v>
      </c>
      <c r="AU845" s="153" t="s">
        <v>87</v>
      </c>
      <c r="AV845" s="13" t="s">
        <v>87</v>
      </c>
      <c r="AW845" s="13" t="s">
        <v>32</v>
      </c>
      <c r="AX845" s="13" t="s">
        <v>77</v>
      </c>
      <c r="AY845" s="153" t="s">
        <v>150</v>
      </c>
    </row>
    <row r="846" spans="2:65" s="12" customFormat="1">
      <c r="B846" s="145"/>
      <c r="D846" s="146" t="s">
        <v>160</v>
      </c>
      <c r="E846" s="147" t="s">
        <v>1</v>
      </c>
      <c r="F846" s="148" t="s">
        <v>256</v>
      </c>
      <c r="H846" s="147" t="s">
        <v>1</v>
      </c>
      <c r="I846" s="149"/>
      <c r="L846" s="145"/>
      <c r="M846" s="150"/>
      <c r="T846" s="151"/>
      <c r="AT846" s="147" t="s">
        <v>160</v>
      </c>
      <c r="AU846" s="147" t="s">
        <v>87</v>
      </c>
      <c r="AV846" s="12" t="s">
        <v>85</v>
      </c>
      <c r="AW846" s="12" t="s">
        <v>32</v>
      </c>
      <c r="AX846" s="12" t="s">
        <v>77</v>
      </c>
      <c r="AY846" s="147" t="s">
        <v>150</v>
      </c>
    </row>
    <row r="847" spans="2:65" s="13" customFormat="1">
      <c r="B847" s="152"/>
      <c r="D847" s="146" t="s">
        <v>160</v>
      </c>
      <c r="E847" s="153" t="s">
        <v>1</v>
      </c>
      <c r="F847" s="154" t="s">
        <v>939</v>
      </c>
      <c r="H847" s="155">
        <v>0.94</v>
      </c>
      <c r="I847" s="156"/>
      <c r="L847" s="152"/>
      <c r="M847" s="157"/>
      <c r="T847" s="158"/>
      <c r="AT847" s="153" t="s">
        <v>160</v>
      </c>
      <c r="AU847" s="153" t="s">
        <v>87</v>
      </c>
      <c r="AV847" s="13" t="s">
        <v>87</v>
      </c>
      <c r="AW847" s="13" t="s">
        <v>32</v>
      </c>
      <c r="AX847" s="13" t="s">
        <v>77</v>
      </c>
      <c r="AY847" s="153" t="s">
        <v>150</v>
      </c>
    </row>
    <row r="848" spans="2:65" s="14" customFormat="1">
      <c r="B848" s="159"/>
      <c r="D848" s="146" t="s">
        <v>160</v>
      </c>
      <c r="E848" s="160" t="s">
        <v>1</v>
      </c>
      <c r="F848" s="161" t="s">
        <v>187</v>
      </c>
      <c r="H848" s="162">
        <v>35.709999999999994</v>
      </c>
      <c r="I848" s="163"/>
      <c r="L848" s="159"/>
      <c r="M848" s="164"/>
      <c r="T848" s="165"/>
      <c r="AT848" s="160" t="s">
        <v>160</v>
      </c>
      <c r="AU848" s="160" t="s">
        <v>87</v>
      </c>
      <c r="AV848" s="14" t="s">
        <v>158</v>
      </c>
      <c r="AW848" s="14" t="s">
        <v>32</v>
      </c>
      <c r="AX848" s="14" t="s">
        <v>85</v>
      </c>
      <c r="AY848" s="160" t="s">
        <v>150</v>
      </c>
    </row>
    <row r="849" spans="2:65" s="1" customFormat="1" ht="24.2" customHeight="1">
      <c r="B849" s="32"/>
      <c r="C849" s="132" t="s">
        <v>940</v>
      </c>
      <c r="D849" s="132" t="s">
        <v>153</v>
      </c>
      <c r="E849" s="133" t="s">
        <v>941</v>
      </c>
      <c r="F849" s="134" t="s">
        <v>942</v>
      </c>
      <c r="G849" s="135" t="s">
        <v>204</v>
      </c>
      <c r="H849" s="136">
        <v>1.9930000000000001</v>
      </c>
      <c r="I849" s="137"/>
      <c r="J849" s="138">
        <f>ROUND(I849*H849,2)</f>
        <v>0</v>
      </c>
      <c r="K849" s="134" t="s">
        <v>157</v>
      </c>
      <c r="L849" s="32"/>
      <c r="M849" s="139" t="s">
        <v>1</v>
      </c>
      <c r="N849" s="140" t="s">
        <v>42</v>
      </c>
      <c r="P849" s="141">
        <f>O849*H849</f>
        <v>0</v>
      </c>
      <c r="Q849" s="141">
        <v>0</v>
      </c>
      <c r="R849" s="141">
        <f>Q849*H849</f>
        <v>0</v>
      </c>
      <c r="S849" s="141">
        <v>0</v>
      </c>
      <c r="T849" s="142">
        <f>S849*H849</f>
        <v>0</v>
      </c>
      <c r="AR849" s="143" t="s">
        <v>270</v>
      </c>
      <c r="AT849" s="143" t="s">
        <v>153</v>
      </c>
      <c r="AU849" s="143" t="s">
        <v>87</v>
      </c>
      <c r="AY849" s="17" t="s">
        <v>150</v>
      </c>
      <c r="BE849" s="144">
        <f>IF(N849="základní",J849,0)</f>
        <v>0</v>
      </c>
      <c r="BF849" s="144">
        <f>IF(N849="snížená",J849,0)</f>
        <v>0</v>
      </c>
      <c r="BG849" s="144">
        <f>IF(N849="zákl. přenesená",J849,0)</f>
        <v>0</v>
      </c>
      <c r="BH849" s="144">
        <f>IF(N849="sníž. přenesená",J849,0)</f>
        <v>0</v>
      </c>
      <c r="BI849" s="144">
        <f>IF(N849="nulová",J849,0)</f>
        <v>0</v>
      </c>
      <c r="BJ849" s="17" t="s">
        <v>85</v>
      </c>
      <c r="BK849" s="144">
        <f>ROUND(I849*H849,2)</f>
        <v>0</v>
      </c>
      <c r="BL849" s="17" t="s">
        <v>270</v>
      </c>
      <c r="BM849" s="143" t="s">
        <v>943</v>
      </c>
    </row>
    <row r="850" spans="2:65" s="11" customFormat="1" ht="22.9" customHeight="1">
      <c r="B850" s="120"/>
      <c r="D850" s="121" t="s">
        <v>76</v>
      </c>
      <c r="E850" s="130" t="s">
        <v>944</v>
      </c>
      <c r="F850" s="130" t="s">
        <v>945</v>
      </c>
      <c r="I850" s="123"/>
      <c r="J850" s="131">
        <f>BK850</f>
        <v>0</v>
      </c>
      <c r="L850" s="120"/>
      <c r="M850" s="125"/>
      <c r="P850" s="126">
        <f>SUM(P851:P867)</f>
        <v>0</v>
      </c>
      <c r="R850" s="126">
        <f>SUM(R851:R867)</f>
        <v>1.0275099999999999E-2</v>
      </c>
      <c r="T850" s="127">
        <f>SUM(T851:T867)</f>
        <v>0</v>
      </c>
      <c r="AR850" s="121" t="s">
        <v>87</v>
      </c>
      <c r="AT850" s="128" t="s">
        <v>76</v>
      </c>
      <c r="AU850" s="128" t="s">
        <v>85</v>
      </c>
      <c r="AY850" s="121" t="s">
        <v>150</v>
      </c>
      <c r="BK850" s="129">
        <f>SUM(BK851:BK867)</f>
        <v>0</v>
      </c>
    </row>
    <row r="851" spans="2:65" s="1" customFormat="1" ht="24.2" customHeight="1">
      <c r="B851" s="32"/>
      <c r="C851" s="132" t="s">
        <v>946</v>
      </c>
      <c r="D851" s="132" t="s">
        <v>153</v>
      </c>
      <c r="E851" s="133" t="s">
        <v>947</v>
      </c>
      <c r="F851" s="134" t="s">
        <v>948</v>
      </c>
      <c r="G851" s="135" t="s">
        <v>156</v>
      </c>
      <c r="H851" s="136">
        <v>30.204999999999998</v>
      </c>
      <c r="I851" s="137"/>
      <c r="J851" s="138">
        <f>ROUND(I851*H851,2)</f>
        <v>0</v>
      </c>
      <c r="K851" s="134" t="s">
        <v>157</v>
      </c>
      <c r="L851" s="32"/>
      <c r="M851" s="139" t="s">
        <v>1</v>
      </c>
      <c r="N851" s="140" t="s">
        <v>42</v>
      </c>
      <c r="P851" s="141">
        <f>O851*H851</f>
        <v>0</v>
      </c>
      <c r="Q851" s="141">
        <v>8.0000000000000007E-5</v>
      </c>
      <c r="R851" s="141">
        <f>Q851*H851</f>
        <v>2.4164E-3</v>
      </c>
      <c r="S851" s="141">
        <v>0</v>
      </c>
      <c r="T851" s="142">
        <f>S851*H851</f>
        <v>0</v>
      </c>
      <c r="AR851" s="143" t="s">
        <v>270</v>
      </c>
      <c r="AT851" s="143" t="s">
        <v>153</v>
      </c>
      <c r="AU851" s="143" t="s">
        <v>87</v>
      </c>
      <c r="AY851" s="17" t="s">
        <v>150</v>
      </c>
      <c r="BE851" s="144">
        <f>IF(N851="základní",J851,0)</f>
        <v>0</v>
      </c>
      <c r="BF851" s="144">
        <f>IF(N851="snížená",J851,0)</f>
        <v>0</v>
      </c>
      <c r="BG851" s="144">
        <f>IF(N851="zákl. přenesená",J851,0)</f>
        <v>0</v>
      </c>
      <c r="BH851" s="144">
        <f>IF(N851="sníž. přenesená",J851,0)</f>
        <v>0</v>
      </c>
      <c r="BI851" s="144">
        <f>IF(N851="nulová",J851,0)</f>
        <v>0</v>
      </c>
      <c r="BJ851" s="17" t="s">
        <v>85</v>
      </c>
      <c r="BK851" s="144">
        <f>ROUND(I851*H851,2)</f>
        <v>0</v>
      </c>
      <c r="BL851" s="17" t="s">
        <v>270</v>
      </c>
      <c r="BM851" s="143" t="s">
        <v>949</v>
      </c>
    </row>
    <row r="852" spans="2:65" s="12" customFormat="1">
      <c r="B852" s="145"/>
      <c r="D852" s="146" t="s">
        <v>160</v>
      </c>
      <c r="E852" s="147" t="s">
        <v>1</v>
      </c>
      <c r="F852" s="148" t="s">
        <v>950</v>
      </c>
      <c r="H852" s="147" t="s">
        <v>1</v>
      </c>
      <c r="I852" s="149"/>
      <c r="L852" s="145"/>
      <c r="M852" s="150"/>
      <c r="T852" s="151"/>
      <c r="AT852" s="147" t="s">
        <v>160</v>
      </c>
      <c r="AU852" s="147" t="s">
        <v>87</v>
      </c>
      <c r="AV852" s="12" t="s">
        <v>85</v>
      </c>
      <c r="AW852" s="12" t="s">
        <v>32</v>
      </c>
      <c r="AX852" s="12" t="s">
        <v>77</v>
      </c>
      <c r="AY852" s="147" t="s">
        <v>150</v>
      </c>
    </row>
    <row r="853" spans="2:65" s="13" customFormat="1">
      <c r="B853" s="152"/>
      <c r="D853" s="146" t="s">
        <v>160</v>
      </c>
      <c r="E853" s="153" t="s">
        <v>1</v>
      </c>
      <c r="F853" s="154" t="s">
        <v>951</v>
      </c>
      <c r="H853" s="155">
        <v>10.725</v>
      </c>
      <c r="I853" s="156"/>
      <c r="L853" s="152"/>
      <c r="M853" s="157"/>
      <c r="T853" s="158"/>
      <c r="AT853" s="153" t="s">
        <v>160</v>
      </c>
      <c r="AU853" s="153" t="s">
        <v>87</v>
      </c>
      <c r="AV853" s="13" t="s">
        <v>87</v>
      </c>
      <c r="AW853" s="13" t="s">
        <v>32</v>
      </c>
      <c r="AX853" s="13" t="s">
        <v>77</v>
      </c>
      <c r="AY853" s="153" t="s">
        <v>150</v>
      </c>
    </row>
    <row r="854" spans="2:65" s="12" customFormat="1">
      <c r="B854" s="145"/>
      <c r="D854" s="146" t="s">
        <v>160</v>
      </c>
      <c r="E854" s="147" t="s">
        <v>1</v>
      </c>
      <c r="F854" s="148" t="s">
        <v>206</v>
      </c>
      <c r="H854" s="147" t="s">
        <v>1</v>
      </c>
      <c r="I854" s="149"/>
      <c r="L854" s="145"/>
      <c r="M854" s="150"/>
      <c r="T854" s="151"/>
      <c r="AT854" s="147" t="s">
        <v>160</v>
      </c>
      <c r="AU854" s="147" t="s">
        <v>87</v>
      </c>
      <c r="AV854" s="12" t="s">
        <v>85</v>
      </c>
      <c r="AW854" s="12" t="s">
        <v>32</v>
      </c>
      <c r="AX854" s="12" t="s">
        <v>77</v>
      </c>
      <c r="AY854" s="147" t="s">
        <v>150</v>
      </c>
    </row>
    <row r="855" spans="2:65" s="13" customFormat="1">
      <c r="B855" s="152"/>
      <c r="D855" s="146" t="s">
        <v>160</v>
      </c>
      <c r="E855" s="153" t="s">
        <v>1</v>
      </c>
      <c r="F855" s="154" t="s">
        <v>952</v>
      </c>
      <c r="H855" s="155">
        <v>4.4800000000000004</v>
      </c>
      <c r="I855" s="156"/>
      <c r="L855" s="152"/>
      <c r="M855" s="157"/>
      <c r="T855" s="158"/>
      <c r="AT855" s="153" t="s">
        <v>160</v>
      </c>
      <c r="AU855" s="153" t="s">
        <v>87</v>
      </c>
      <c r="AV855" s="13" t="s">
        <v>87</v>
      </c>
      <c r="AW855" s="13" t="s">
        <v>32</v>
      </c>
      <c r="AX855" s="13" t="s">
        <v>77</v>
      </c>
      <c r="AY855" s="153" t="s">
        <v>150</v>
      </c>
    </row>
    <row r="856" spans="2:65" s="12" customFormat="1">
      <c r="B856" s="145"/>
      <c r="D856" s="146" t="s">
        <v>160</v>
      </c>
      <c r="E856" s="147" t="s">
        <v>1</v>
      </c>
      <c r="F856" s="148" t="s">
        <v>953</v>
      </c>
      <c r="H856" s="147" t="s">
        <v>1</v>
      </c>
      <c r="I856" s="149"/>
      <c r="L856" s="145"/>
      <c r="M856" s="150"/>
      <c r="T856" s="151"/>
      <c r="AT856" s="147" t="s">
        <v>160</v>
      </c>
      <c r="AU856" s="147" t="s">
        <v>87</v>
      </c>
      <c r="AV856" s="12" t="s">
        <v>85</v>
      </c>
      <c r="AW856" s="12" t="s">
        <v>32</v>
      </c>
      <c r="AX856" s="12" t="s">
        <v>77</v>
      </c>
      <c r="AY856" s="147" t="s">
        <v>150</v>
      </c>
    </row>
    <row r="857" spans="2:65" s="13" customFormat="1">
      <c r="B857" s="152"/>
      <c r="D857" s="146" t="s">
        <v>160</v>
      </c>
      <c r="E857" s="153" t="s">
        <v>1</v>
      </c>
      <c r="F857" s="154" t="s">
        <v>266</v>
      </c>
      <c r="H857" s="155">
        <v>15</v>
      </c>
      <c r="I857" s="156"/>
      <c r="L857" s="152"/>
      <c r="M857" s="157"/>
      <c r="T857" s="158"/>
      <c r="AT857" s="153" t="s">
        <v>160</v>
      </c>
      <c r="AU857" s="153" t="s">
        <v>87</v>
      </c>
      <c r="AV857" s="13" t="s">
        <v>87</v>
      </c>
      <c r="AW857" s="13" t="s">
        <v>32</v>
      </c>
      <c r="AX857" s="13" t="s">
        <v>77</v>
      </c>
      <c r="AY857" s="153" t="s">
        <v>150</v>
      </c>
    </row>
    <row r="858" spans="2:65" s="14" customFormat="1">
      <c r="B858" s="159"/>
      <c r="D858" s="146" t="s">
        <v>160</v>
      </c>
      <c r="E858" s="160" t="s">
        <v>1</v>
      </c>
      <c r="F858" s="161" t="s">
        <v>187</v>
      </c>
      <c r="H858" s="162">
        <v>30.204999999999998</v>
      </c>
      <c r="I858" s="163"/>
      <c r="L858" s="159"/>
      <c r="M858" s="164"/>
      <c r="T858" s="165"/>
      <c r="AT858" s="160" t="s">
        <v>160</v>
      </c>
      <c r="AU858" s="160" t="s">
        <v>87</v>
      </c>
      <c r="AV858" s="14" t="s">
        <v>158</v>
      </c>
      <c r="AW858" s="14" t="s">
        <v>32</v>
      </c>
      <c r="AX858" s="14" t="s">
        <v>85</v>
      </c>
      <c r="AY858" s="160" t="s">
        <v>150</v>
      </c>
    </row>
    <row r="859" spans="2:65" s="1" customFormat="1" ht="24.2" customHeight="1">
      <c r="B859" s="32"/>
      <c r="C859" s="132" t="s">
        <v>954</v>
      </c>
      <c r="D859" s="132" t="s">
        <v>153</v>
      </c>
      <c r="E859" s="133" t="s">
        <v>955</v>
      </c>
      <c r="F859" s="134" t="s">
        <v>956</v>
      </c>
      <c r="G859" s="135" t="s">
        <v>156</v>
      </c>
      <c r="H859" s="136">
        <v>30.204999999999998</v>
      </c>
      <c r="I859" s="137"/>
      <c r="J859" s="138">
        <f>ROUND(I859*H859,2)</f>
        <v>0</v>
      </c>
      <c r="K859" s="134" t="s">
        <v>157</v>
      </c>
      <c r="L859" s="32"/>
      <c r="M859" s="139" t="s">
        <v>1</v>
      </c>
      <c r="N859" s="140" t="s">
        <v>42</v>
      </c>
      <c r="P859" s="141">
        <f>O859*H859</f>
        <v>0</v>
      </c>
      <c r="Q859" s="141">
        <v>1.3999999999999999E-4</v>
      </c>
      <c r="R859" s="141">
        <f>Q859*H859</f>
        <v>4.2286999999999993E-3</v>
      </c>
      <c r="S859" s="141">
        <v>0</v>
      </c>
      <c r="T859" s="142">
        <f>S859*H859</f>
        <v>0</v>
      </c>
      <c r="AR859" s="143" t="s">
        <v>270</v>
      </c>
      <c r="AT859" s="143" t="s">
        <v>153</v>
      </c>
      <c r="AU859" s="143" t="s">
        <v>87</v>
      </c>
      <c r="AY859" s="17" t="s">
        <v>150</v>
      </c>
      <c r="BE859" s="144">
        <f>IF(N859="základní",J859,0)</f>
        <v>0</v>
      </c>
      <c r="BF859" s="144">
        <f>IF(N859="snížená",J859,0)</f>
        <v>0</v>
      </c>
      <c r="BG859" s="144">
        <f>IF(N859="zákl. přenesená",J859,0)</f>
        <v>0</v>
      </c>
      <c r="BH859" s="144">
        <f>IF(N859="sníž. přenesená",J859,0)</f>
        <v>0</v>
      </c>
      <c r="BI859" s="144">
        <f>IF(N859="nulová",J859,0)</f>
        <v>0</v>
      </c>
      <c r="BJ859" s="17" t="s">
        <v>85</v>
      </c>
      <c r="BK859" s="144">
        <f>ROUND(I859*H859,2)</f>
        <v>0</v>
      </c>
      <c r="BL859" s="17" t="s">
        <v>270</v>
      </c>
      <c r="BM859" s="143" t="s">
        <v>957</v>
      </c>
    </row>
    <row r="860" spans="2:65" s="12" customFormat="1">
      <c r="B860" s="145"/>
      <c r="D860" s="146" t="s">
        <v>160</v>
      </c>
      <c r="E860" s="147" t="s">
        <v>1</v>
      </c>
      <c r="F860" s="148" t="s">
        <v>950</v>
      </c>
      <c r="H860" s="147" t="s">
        <v>1</v>
      </c>
      <c r="I860" s="149"/>
      <c r="L860" s="145"/>
      <c r="M860" s="150"/>
      <c r="T860" s="151"/>
      <c r="AT860" s="147" t="s">
        <v>160</v>
      </c>
      <c r="AU860" s="147" t="s">
        <v>87</v>
      </c>
      <c r="AV860" s="12" t="s">
        <v>85</v>
      </c>
      <c r="AW860" s="12" t="s">
        <v>32</v>
      </c>
      <c r="AX860" s="12" t="s">
        <v>77</v>
      </c>
      <c r="AY860" s="147" t="s">
        <v>150</v>
      </c>
    </row>
    <row r="861" spans="2:65" s="13" customFormat="1">
      <c r="B861" s="152"/>
      <c r="D861" s="146" t="s">
        <v>160</v>
      </c>
      <c r="E861" s="153" t="s">
        <v>1</v>
      </c>
      <c r="F861" s="154" t="s">
        <v>951</v>
      </c>
      <c r="H861" s="155">
        <v>10.725</v>
      </c>
      <c r="I861" s="156"/>
      <c r="L861" s="152"/>
      <c r="M861" s="157"/>
      <c r="T861" s="158"/>
      <c r="AT861" s="153" t="s">
        <v>160</v>
      </c>
      <c r="AU861" s="153" t="s">
        <v>87</v>
      </c>
      <c r="AV861" s="13" t="s">
        <v>87</v>
      </c>
      <c r="AW861" s="13" t="s">
        <v>32</v>
      </c>
      <c r="AX861" s="13" t="s">
        <v>77</v>
      </c>
      <c r="AY861" s="153" t="s">
        <v>150</v>
      </c>
    </row>
    <row r="862" spans="2:65" s="12" customFormat="1">
      <c r="B862" s="145"/>
      <c r="D862" s="146" t="s">
        <v>160</v>
      </c>
      <c r="E862" s="147" t="s">
        <v>1</v>
      </c>
      <c r="F862" s="148" t="s">
        <v>206</v>
      </c>
      <c r="H862" s="147" t="s">
        <v>1</v>
      </c>
      <c r="I862" s="149"/>
      <c r="L862" s="145"/>
      <c r="M862" s="150"/>
      <c r="T862" s="151"/>
      <c r="AT862" s="147" t="s">
        <v>160</v>
      </c>
      <c r="AU862" s="147" t="s">
        <v>87</v>
      </c>
      <c r="AV862" s="12" t="s">
        <v>85</v>
      </c>
      <c r="AW862" s="12" t="s">
        <v>32</v>
      </c>
      <c r="AX862" s="12" t="s">
        <v>77</v>
      </c>
      <c r="AY862" s="147" t="s">
        <v>150</v>
      </c>
    </row>
    <row r="863" spans="2:65" s="13" customFormat="1">
      <c r="B863" s="152"/>
      <c r="D863" s="146" t="s">
        <v>160</v>
      </c>
      <c r="E863" s="153" t="s">
        <v>1</v>
      </c>
      <c r="F863" s="154" t="s">
        <v>952</v>
      </c>
      <c r="H863" s="155">
        <v>4.4800000000000004</v>
      </c>
      <c r="I863" s="156"/>
      <c r="L863" s="152"/>
      <c r="M863" s="157"/>
      <c r="T863" s="158"/>
      <c r="AT863" s="153" t="s">
        <v>160</v>
      </c>
      <c r="AU863" s="153" t="s">
        <v>87</v>
      </c>
      <c r="AV863" s="13" t="s">
        <v>87</v>
      </c>
      <c r="AW863" s="13" t="s">
        <v>32</v>
      </c>
      <c r="AX863" s="13" t="s">
        <v>77</v>
      </c>
      <c r="AY863" s="153" t="s">
        <v>150</v>
      </c>
    </row>
    <row r="864" spans="2:65" s="12" customFormat="1">
      <c r="B864" s="145"/>
      <c r="D864" s="146" t="s">
        <v>160</v>
      </c>
      <c r="E864" s="147" t="s">
        <v>1</v>
      </c>
      <c r="F864" s="148" t="s">
        <v>953</v>
      </c>
      <c r="H864" s="147" t="s">
        <v>1</v>
      </c>
      <c r="I864" s="149"/>
      <c r="L864" s="145"/>
      <c r="M864" s="150"/>
      <c r="T864" s="151"/>
      <c r="AT864" s="147" t="s">
        <v>160</v>
      </c>
      <c r="AU864" s="147" t="s">
        <v>87</v>
      </c>
      <c r="AV864" s="12" t="s">
        <v>85</v>
      </c>
      <c r="AW864" s="12" t="s">
        <v>32</v>
      </c>
      <c r="AX864" s="12" t="s">
        <v>77</v>
      </c>
      <c r="AY864" s="147" t="s">
        <v>150</v>
      </c>
    </row>
    <row r="865" spans="2:65" s="13" customFormat="1">
      <c r="B865" s="152"/>
      <c r="D865" s="146" t="s">
        <v>160</v>
      </c>
      <c r="E865" s="153" t="s">
        <v>1</v>
      </c>
      <c r="F865" s="154" t="s">
        <v>266</v>
      </c>
      <c r="H865" s="155">
        <v>15</v>
      </c>
      <c r="I865" s="156"/>
      <c r="L865" s="152"/>
      <c r="M865" s="157"/>
      <c r="T865" s="158"/>
      <c r="AT865" s="153" t="s">
        <v>160</v>
      </c>
      <c r="AU865" s="153" t="s">
        <v>87</v>
      </c>
      <c r="AV865" s="13" t="s">
        <v>87</v>
      </c>
      <c r="AW865" s="13" t="s">
        <v>32</v>
      </c>
      <c r="AX865" s="13" t="s">
        <v>77</v>
      </c>
      <c r="AY865" s="153" t="s">
        <v>150</v>
      </c>
    </row>
    <row r="866" spans="2:65" s="14" customFormat="1">
      <c r="B866" s="159"/>
      <c r="D866" s="146" t="s">
        <v>160</v>
      </c>
      <c r="E866" s="160" t="s">
        <v>1</v>
      </c>
      <c r="F866" s="161" t="s">
        <v>187</v>
      </c>
      <c r="H866" s="162">
        <v>30.204999999999998</v>
      </c>
      <c r="I866" s="163"/>
      <c r="L866" s="159"/>
      <c r="M866" s="164"/>
      <c r="T866" s="165"/>
      <c r="AT866" s="160" t="s">
        <v>160</v>
      </c>
      <c r="AU866" s="160" t="s">
        <v>87</v>
      </c>
      <c r="AV866" s="14" t="s">
        <v>158</v>
      </c>
      <c r="AW866" s="14" t="s">
        <v>32</v>
      </c>
      <c r="AX866" s="14" t="s">
        <v>85</v>
      </c>
      <c r="AY866" s="160" t="s">
        <v>150</v>
      </c>
    </row>
    <row r="867" spans="2:65" s="1" customFormat="1" ht="24.2" customHeight="1">
      <c r="B867" s="32"/>
      <c r="C867" s="132" t="s">
        <v>958</v>
      </c>
      <c r="D867" s="132" t="s">
        <v>153</v>
      </c>
      <c r="E867" s="133" t="s">
        <v>959</v>
      </c>
      <c r="F867" s="134" t="s">
        <v>960</v>
      </c>
      <c r="G867" s="135" t="s">
        <v>156</v>
      </c>
      <c r="H867" s="136">
        <v>30.25</v>
      </c>
      <c r="I867" s="137"/>
      <c r="J867" s="138">
        <f>ROUND(I867*H867,2)</f>
        <v>0</v>
      </c>
      <c r="K867" s="134" t="s">
        <v>157</v>
      </c>
      <c r="L867" s="32"/>
      <c r="M867" s="139" t="s">
        <v>1</v>
      </c>
      <c r="N867" s="140" t="s">
        <v>42</v>
      </c>
      <c r="P867" s="141">
        <f>O867*H867</f>
        <v>0</v>
      </c>
      <c r="Q867" s="141">
        <v>1.2E-4</v>
      </c>
      <c r="R867" s="141">
        <f>Q867*H867</f>
        <v>3.63E-3</v>
      </c>
      <c r="S867" s="141">
        <v>0</v>
      </c>
      <c r="T867" s="142">
        <f>S867*H867</f>
        <v>0</v>
      </c>
      <c r="AR867" s="143" t="s">
        <v>270</v>
      </c>
      <c r="AT867" s="143" t="s">
        <v>153</v>
      </c>
      <c r="AU867" s="143" t="s">
        <v>87</v>
      </c>
      <c r="AY867" s="17" t="s">
        <v>150</v>
      </c>
      <c r="BE867" s="144">
        <f>IF(N867="základní",J867,0)</f>
        <v>0</v>
      </c>
      <c r="BF867" s="144">
        <f>IF(N867="snížená",J867,0)</f>
        <v>0</v>
      </c>
      <c r="BG867" s="144">
        <f>IF(N867="zákl. přenesená",J867,0)</f>
        <v>0</v>
      </c>
      <c r="BH867" s="144">
        <f>IF(N867="sníž. přenesená",J867,0)</f>
        <v>0</v>
      </c>
      <c r="BI867" s="144">
        <f>IF(N867="nulová",J867,0)</f>
        <v>0</v>
      </c>
      <c r="BJ867" s="17" t="s">
        <v>85</v>
      </c>
      <c r="BK867" s="144">
        <f>ROUND(I867*H867,2)</f>
        <v>0</v>
      </c>
      <c r="BL867" s="17" t="s">
        <v>270</v>
      </c>
      <c r="BM867" s="143" t="s">
        <v>961</v>
      </c>
    </row>
    <row r="868" spans="2:65" s="11" customFormat="1" ht="22.9" customHeight="1">
      <c r="B868" s="120"/>
      <c r="D868" s="121" t="s">
        <v>76</v>
      </c>
      <c r="E868" s="130" t="s">
        <v>962</v>
      </c>
      <c r="F868" s="130" t="s">
        <v>963</v>
      </c>
      <c r="I868" s="123"/>
      <c r="J868" s="131">
        <f>BK868</f>
        <v>0</v>
      </c>
      <c r="L868" s="120"/>
      <c r="M868" s="125"/>
      <c r="P868" s="126">
        <f>SUM(P869:P902)</f>
        <v>0</v>
      </c>
      <c r="R868" s="126">
        <f>SUM(R869:R902)</f>
        <v>0.4670589</v>
      </c>
      <c r="T868" s="127">
        <f>SUM(T869:T902)</f>
        <v>9.753995E-2</v>
      </c>
      <c r="AR868" s="121" t="s">
        <v>87</v>
      </c>
      <c r="AT868" s="128" t="s">
        <v>76</v>
      </c>
      <c r="AU868" s="128" t="s">
        <v>85</v>
      </c>
      <c r="AY868" s="121" t="s">
        <v>150</v>
      </c>
      <c r="BK868" s="129">
        <f>SUM(BK869:BK902)</f>
        <v>0</v>
      </c>
    </row>
    <row r="869" spans="2:65" s="1" customFormat="1" ht="16.5" customHeight="1">
      <c r="B869" s="32"/>
      <c r="C869" s="132" t="s">
        <v>964</v>
      </c>
      <c r="D869" s="132" t="s">
        <v>153</v>
      </c>
      <c r="E869" s="133" t="s">
        <v>965</v>
      </c>
      <c r="F869" s="134" t="s">
        <v>966</v>
      </c>
      <c r="G869" s="135" t="s">
        <v>156</v>
      </c>
      <c r="H869" s="136">
        <v>314.64499999999998</v>
      </c>
      <c r="I869" s="137"/>
      <c r="J869" s="138">
        <f>ROUND(I869*H869,2)</f>
        <v>0</v>
      </c>
      <c r="K869" s="134" t="s">
        <v>157</v>
      </c>
      <c r="L869" s="32"/>
      <c r="M869" s="139" t="s">
        <v>1</v>
      </c>
      <c r="N869" s="140" t="s">
        <v>42</v>
      </c>
      <c r="P869" s="141">
        <f>O869*H869</f>
        <v>0</v>
      </c>
      <c r="Q869" s="141">
        <v>1E-3</v>
      </c>
      <c r="R869" s="141">
        <f>Q869*H869</f>
        <v>0.31464500000000001</v>
      </c>
      <c r="S869" s="141">
        <v>3.1E-4</v>
      </c>
      <c r="T869" s="142">
        <f>S869*H869</f>
        <v>9.753995E-2</v>
      </c>
      <c r="AR869" s="143" t="s">
        <v>270</v>
      </c>
      <c r="AT869" s="143" t="s">
        <v>153</v>
      </c>
      <c r="AU869" s="143" t="s">
        <v>87</v>
      </c>
      <c r="AY869" s="17" t="s">
        <v>150</v>
      </c>
      <c r="BE869" s="144">
        <f>IF(N869="základní",J869,0)</f>
        <v>0</v>
      </c>
      <c r="BF869" s="144">
        <f>IF(N869="snížená",J869,0)</f>
        <v>0</v>
      </c>
      <c r="BG869" s="144">
        <f>IF(N869="zákl. přenesená",J869,0)</f>
        <v>0</v>
      </c>
      <c r="BH869" s="144">
        <f>IF(N869="sníž. přenesená",J869,0)</f>
        <v>0</v>
      </c>
      <c r="BI869" s="144">
        <f>IF(N869="nulová",J869,0)</f>
        <v>0</v>
      </c>
      <c r="BJ869" s="17" t="s">
        <v>85</v>
      </c>
      <c r="BK869" s="144">
        <f>ROUND(I869*H869,2)</f>
        <v>0</v>
      </c>
      <c r="BL869" s="17" t="s">
        <v>270</v>
      </c>
      <c r="BM869" s="143" t="s">
        <v>967</v>
      </c>
    </row>
    <row r="870" spans="2:65" s="12" customFormat="1">
      <c r="B870" s="145"/>
      <c r="D870" s="146" t="s">
        <v>160</v>
      </c>
      <c r="E870" s="147" t="s">
        <v>1</v>
      </c>
      <c r="F870" s="148" t="s">
        <v>234</v>
      </c>
      <c r="H870" s="147" t="s">
        <v>1</v>
      </c>
      <c r="I870" s="149"/>
      <c r="L870" s="145"/>
      <c r="M870" s="150"/>
      <c r="T870" s="151"/>
      <c r="AT870" s="147" t="s">
        <v>160</v>
      </c>
      <c r="AU870" s="147" t="s">
        <v>87</v>
      </c>
      <c r="AV870" s="12" t="s">
        <v>85</v>
      </c>
      <c r="AW870" s="12" t="s">
        <v>32</v>
      </c>
      <c r="AX870" s="12" t="s">
        <v>77</v>
      </c>
      <c r="AY870" s="147" t="s">
        <v>150</v>
      </c>
    </row>
    <row r="871" spans="2:65" s="13" customFormat="1">
      <c r="B871" s="152"/>
      <c r="D871" s="146" t="s">
        <v>160</v>
      </c>
      <c r="E871" s="153" t="s">
        <v>1</v>
      </c>
      <c r="F871" s="154" t="s">
        <v>968</v>
      </c>
      <c r="H871" s="155">
        <v>10.065</v>
      </c>
      <c r="I871" s="156"/>
      <c r="L871" s="152"/>
      <c r="M871" s="157"/>
      <c r="T871" s="158"/>
      <c r="AT871" s="153" t="s">
        <v>160</v>
      </c>
      <c r="AU871" s="153" t="s">
        <v>87</v>
      </c>
      <c r="AV871" s="13" t="s">
        <v>87</v>
      </c>
      <c r="AW871" s="13" t="s">
        <v>32</v>
      </c>
      <c r="AX871" s="13" t="s">
        <v>77</v>
      </c>
      <c r="AY871" s="153" t="s">
        <v>150</v>
      </c>
    </row>
    <row r="872" spans="2:65" s="12" customFormat="1">
      <c r="B872" s="145"/>
      <c r="D872" s="146" t="s">
        <v>160</v>
      </c>
      <c r="E872" s="147" t="s">
        <v>1</v>
      </c>
      <c r="F872" s="148" t="s">
        <v>181</v>
      </c>
      <c r="H872" s="147" t="s">
        <v>1</v>
      </c>
      <c r="I872" s="149"/>
      <c r="L872" s="145"/>
      <c r="M872" s="150"/>
      <c r="T872" s="151"/>
      <c r="AT872" s="147" t="s">
        <v>160</v>
      </c>
      <c r="AU872" s="147" t="s">
        <v>87</v>
      </c>
      <c r="AV872" s="12" t="s">
        <v>85</v>
      </c>
      <c r="AW872" s="12" t="s">
        <v>32</v>
      </c>
      <c r="AX872" s="12" t="s">
        <v>77</v>
      </c>
      <c r="AY872" s="147" t="s">
        <v>150</v>
      </c>
    </row>
    <row r="873" spans="2:65" s="13" customFormat="1">
      <c r="B873" s="152"/>
      <c r="D873" s="146" t="s">
        <v>160</v>
      </c>
      <c r="E873" s="153" t="s">
        <v>1</v>
      </c>
      <c r="F873" s="154" t="s">
        <v>969</v>
      </c>
      <c r="H873" s="155">
        <v>38.729999999999997</v>
      </c>
      <c r="I873" s="156"/>
      <c r="L873" s="152"/>
      <c r="M873" s="157"/>
      <c r="T873" s="158"/>
      <c r="AT873" s="153" t="s">
        <v>160</v>
      </c>
      <c r="AU873" s="153" t="s">
        <v>87</v>
      </c>
      <c r="AV873" s="13" t="s">
        <v>87</v>
      </c>
      <c r="AW873" s="13" t="s">
        <v>32</v>
      </c>
      <c r="AX873" s="13" t="s">
        <v>77</v>
      </c>
      <c r="AY873" s="153" t="s">
        <v>150</v>
      </c>
    </row>
    <row r="874" spans="2:65" s="12" customFormat="1">
      <c r="B874" s="145"/>
      <c r="D874" s="146" t="s">
        <v>160</v>
      </c>
      <c r="E874" s="147" t="s">
        <v>1</v>
      </c>
      <c r="F874" s="148" t="s">
        <v>161</v>
      </c>
      <c r="H874" s="147" t="s">
        <v>1</v>
      </c>
      <c r="I874" s="149"/>
      <c r="L874" s="145"/>
      <c r="M874" s="150"/>
      <c r="T874" s="151"/>
      <c r="AT874" s="147" t="s">
        <v>160</v>
      </c>
      <c r="AU874" s="147" t="s">
        <v>87</v>
      </c>
      <c r="AV874" s="12" t="s">
        <v>85</v>
      </c>
      <c r="AW874" s="12" t="s">
        <v>32</v>
      </c>
      <c r="AX874" s="12" t="s">
        <v>77</v>
      </c>
      <c r="AY874" s="147" t="s">
        <v>150</v>
      </c>
    </row>
    <row r="875" spans="2:65" s="13" customFormat="1">
      <c r="B875" s="152"/>
      <c r="D875" s="146" t="s">
        <v>160</v>
      </c>
      <c r="E875" s="153" t="s">
        <v>1</v>
      </c>
      <c r="F875" s="154" t="s">
        <v>970</v>
      </c>
      <c r="H875" s="155">
        <v>39.42</v>
      </c>
      <c r="I875" s="156"/>
      <c r="L875" s="152"/>
      <c r="M875" s="157"/>
      <c r="T875" s="158"/>
      <c r="AT875" s="153" t="s">
        <v>160</v>
      </c>
      <c r="AU875" s="153" t="s">
        <v>87</v>
      </c>
      <c r="AV875" s="13" t="s">
        <v>87</v>
      </c>
      <c r="AW875" s="13" t="s">
        <v>32</v>
      </c>
      <c r="AX875" s="13" t="s">
        <v>77</v>
      </c>
      <c r="AY875" s="153" t="s">
        <v>150</v>
      </c>
    </row>
    <row r="876" spans="2:65" s="12" customFormat="1">
      <c r="B876" s="145"/>
      <c r="D876" s="146" t="s">
        <v>160</v>
      </c>
      <c r="E876" s="147" t="s">
        <v>1</v>
      </c>
      <c r="F876" s="148" t="s">
        <v>185</v>
      </c>
      <c r="H876" s="147" t="s">
        <v>1</v>
      </c>
      <c r="I876" s="149"/>
      <c r="L876" s="145"/>
      <c r="M876" s="150"/>
      <c r="T876" s="151"/>
      <c r="AT876" s="147" t="s">
        <v>160</v>
      </c>
      <c r="AU876" s="147" t="s">
        <v>87</v>
      </c>
      <c r="AV876" s="12" t="s">
        <v>85</v>
      </c>
      <c r="AW876" s="12" t="s">
        <v>32</v>
      </c>
      <c r="AX876" s="12" t="s">
        <v>77</v>
      </c>
      <c r="AY876" s="147" t="s">
        <v>150</v>
      </c>
    </row>
    <row r="877" spans="2:65" s="13" customFormat="1">
      <c r="B877" s="152"/>
      <c r="D877" s="146" t="s">
        <v>160</v>
      </c>
      <c r="E877" s="153" t="s">
        <v>1</v>
      </c>
      <c r="F877" s="154" t="s">
        <v>971</v>
      </c>
      <c r="H877" s="155">
        <v>34.65</v>
      </c>
      <c r="I877" s="156"/>
      <c r="L877" s="152"/>
      <c r="M877" s="157"/>
      <c r="T877" s="158"/>
      <c r="AT877" s="153" t="s">
        <v>160</v>
      </c>
      <c r="AU877" s="153" t="s">
        <v>87</v>
      </c>
      <c r="AV877" s="13" t="s">
        <v>87</v>
      </c>
      <c r="AW877" s="13" t="s">
        <v>32</v>
      </c>
      <c r="AX877" s="13" t="s">
        <v>77</v>
      </c>
      <c r="AY877" s="153" t="s">
        <v>150</v>
      </c>
    </row>
    <row r="878" spans="2:65" s="12" customFormat="1">
      <c r="B878" s="145"/>
      <c r="D878" s="146" t="s">
        <v>160</v>
      </c>
      <c r="E878" s="147" t="s">
        <v>1</v>
      </c>
      <c r="F878" s="148" t="s">
        <v>248</v>
      </c>
      <c r="H878" s="147" t="s">
        <v>1</v>
      </c>
      <c r="I878" s="149"/>
      <c r="L878" s="145"/>
      <c r="M878" s="150"/>
      <c r="T878" s="151"/>
      <c r="AT878" s="147" t="s">
        <v>160</v>
      </c>
      <c r="AU878" s="147" t="s">
        <v>87</v>
      </c>
      <c r="AV878" s="12" t="s">
        <v>85</v>
      </c>
      <c r="AW878" s="12" t="s">
        <v>32</v>
      </c>
      <c r="AX878" s="12" t="s">
        <v>77</v>
      </c>
      <c r="AY878" s="147" t="s">
        <v>150</v>
      </c>
    </row>
    <row r="879" spans="2:65" s="13" customFormat="1">
      <c r="B879" s="152"/>
      <c r="D879" s="146" t="s">
        <v>160</v>
      </c>
      <c r="E879" s="153" t="s">
        <v>1</v>
      </c>
      <c r="F879" s="154" t="s">
        <v>972</v>
      </c>
      <c r="H879" s="155">
        <v>6.03</v>
      </c>
      <c r="I879" s="156"/>
      <c r="L879" s="152"/>
      <c r="M879" s="157"/>
      <c r="T879" s="158"/>
      <c r="AT879" s="153" t="s">
        <v>160</v>
      </c>
      <c r="AU879" s="153" t="s">
        <v>87</v>
      </c>
      <c r="AV879" s="13" t="s">
        <v>87</v>
      </c>
      <c r="AW879" s="13" t="s">
        <v>32</v>
      </c>
      <c r="AX879" s="13" t="s">
        <v>77</v>
      </c>
      <c r="AY879" s="153" t="s">
        <v>150</v>
      </c>
    </row>
    <row r="880" spans="2:65" s="12" customFormat="1">
      <c r="B880" s="145"/>
      <c r="D880" s="146" t="s">
        <v>160</v>
      </c>
      <c r="E880" s="147" t="s">
        <v>1</v>
      </c>
      <c r="F880" s="148" t="s">
        <v>250</v>
      </c>
      <c r="H880" s="147" t="s">
        <v>1</v>
      </c>
      <c r="I880" s="149"/>
      <c r="L880" s="145"/>
      <c r="M880" s="150"/>
      <c r="T880" s="151"/>
      <c r="AT880" s="147" t="s">
        <v>160</v>
      </c>
      <c r="AU880" s="147" t="s">
        <v>87</v>
      </c>
      <c r="AV880" s="12" t="s">
        <v>85</v>
      </c>
      <c r="AW880" s="12" t="s">
        <v>32</v>
      </c>
      <c r="AX880" s="12" t="s">
        <v>77</v>
      </c>
      <c r="AY880" s="147" t="s">
        <v>150</v>
      </c>
    </row>
    <row r="881" spans="2:65" s="13" customFormat="1">
      <c r="B881" s="152"/>
      <c r="D881" s="146" t="s">
        <v>160</v>
      </c>
      <c r="E881" s="153" t="s">
        <v>1</v>
      </c>
      <c r="F881" s="154" t="s">
        <v>973</v>
      </c>
      <c r="H881" s="155">
        <v>7.7</v>
      </c>
      <c r="I881" s="156"/>
      <c r="L881" s="152"/>
      <c r="M881" s="157"/>
      <c r="T881" s="158"/>
      <c r="AT881" s="153" t="s">
        <v>160</v>
      </c>
      <c r="AU881" s="153" t="s">
        <v>87</v>
      </c>
      <c r="AV881" s="13" t="s">
        <v>87</v>
      </c>
      <c r="AW881" s="13" t="s">
        <v>32</v>
      </c>
      <c r="AX881" s="13" t="s">
        <v>77</v>
      </c>
      <c r="AY881" s="153" t="s">
        <v>150</v>
      </c>
    </row>
    <row r="882" spans="2:65" s="12" customFormat="1">
      <c r="B882" s="145"/>
      <c r="D882" s="146" t="s">
        <v>160</v>
      </c>
      <c r="E882" s="147" t="s">
        <v>1</v>
      </c>
      <c r="F882" s="148" t="s">
        <v>237</v>
      </c>
      <c r="H882" s="147" t="s">
        <v>1</v>
      </c>
      <c r="I882" s="149"/>
      <c r="L882" s="145"/>
      <c r="M882" s="150"/>
      <c r="T882" s="151"/>
      <c r="AT882" s="147" t="s">
        <v>160</v>
      </c>
      <c r="AU882" s="147" t="s">
        <v>87</v>
      </c>
      <c r="AV882" s="12" t="s">
        <v>85</v>
      </c>
      <c r="AW882" s="12" t="s">
        <v>32</v>
      </c>
      <c r="AX882" s="12" t="s">
        <v>77</v>
      </c>
      <c r="AY882" s="147" t="s">
        <v>150</v>
      </c>
    </row>
    <row r="883" spans="2:65" s="13" customFormat="1">
      <c r="B883" s="152"/>
      <c r="D883" s="146" t="s">
        <v>160</v>
      </c>
      <c r="E883" s="153" t="s">
        <v>1</v>
      </c>
      <c r="F883" s="154" t="s">
        <v>974</v>
      </c>
      <c r="H883" s="155">
        <v>44.65</v>
      </c>
      <c r="I883" s="156"/>
      <c r="L883" s="152"/>
      <c r="M883" s="157"/>
      <c r="T883" s="158"/>
      <c r="AT883" s="153" t="s">
        <v>160</v>
      </c>
      <c r="AU883" s="153" t="s">
        <v>87</v>
      </c>
      <c r="AV883" s="13" t="s">
        <v>87</v>
      </c>
      <c r="AW883" s="13" t="s">
        <v>32</v>
      </c>
      <c r="AX883" s="13" t="s">
        <v>77</v>
      </c>
      <c r="AY883" s="153" t="s">
        <v>150</v>
      </c>
    </row>
    <row r="884" spans="2:65" s="12" customFormat="1">
      <c r="B884" s="145"/>
      <c r="D884" s="146" t="s">
        <v>160</v>
      </c>
      <c r="E884" s="147" t="s">
        <v>1</v>
      </c>
      <c r="F884" s="148" t="s">
        <v>193</v>
      </c>
      <c r="H884" s="147" t="s">
        <v>1</v>
      </c>
      <c r="I884" s="149"/>
      <c r="L884" s="145"/>
      <c r="M884" s="150"/>
      <c r="T884" s="151"/>
      <c r="AT884" s="147" t="s">
        <v>160</v>
      </c>
      <c r="AU884" s="147" t="s">
        <v>87</v>
      </c>
      <c r="AV884" s="12" t="s">
        <v>85</v>
      </c>
      <c r="AW884" s="12" t="s">
        <v>32</v>
      </c>
      <c r="AX884" s="12" t="s">
        <v>77</v>
      </c>
      <c r="AY884" s="147" t="s">
        <v>150</v>
      </c>
    </row>
    <row r="885" spans="2:65" s="13" customFormat="1">
      <c r="B885" s="152"/>
      <c r="D885" s="146" t="s">
        <v>160</v>
      </c>
      <c r="E885" s="153" t="s">
        <v>1</v>
      </c>
      <c r="F885" s="154" t="s">
        <v>975</v>
      </c>
      <c r="H885" s="155">
        <v>105.4</v>
      </c>
      <c r="I885" s="156"/>
      <c r="L885" s="152"/>
      <c r="M885" s="157"/>
      <c r="T885" s="158"/>
      <c r="AT885" s="153" t="s">
        <v>160</v>
      </c>
      <c r="AU885" s="153" t="s">
        <v>87</v>
      </c>
      <c r="AV885" s="13" t="s">
        <v>87</v>
      </c>
      <c r="AW885" s="13" t="s">
        <v>32</v>
      </c>
      <c r="AX885" s="13" t="s">
        <v>77</v>
      </c>
      <c r="AY885" s="153" t="s">
        <v>150</v>
      </c>
    </row>
    <row r="886" spans="2:65" s="12" customFormat="1">
      <c r="B886" s="145"/>
      <c r="D886" s="146" t="s">
        <v>160</v>
      </c>
      <c r="E886" s="147" t="s">
        <v>1</v>
      </c>
      <c r="F886" s="148" t="s">
        <v>183</v>
      </c>
      <c r="H886" s="147" t="s">
        <v>1</v>
      </c>
      <c r="I886" s="149"/>
      <c r="L886" s="145"/>
      <c r="M886" s="150"/>
      <c r="T886" s="151"/>
      <c r="AT886" s="147" t="s">
        <v>160</v>
      </c>
      <c r="AU886" s="147" t="s">
        <v>87</v>
      </c>
      <c r="AV886" s="12" t="s">
        <v>85</v>
      </c>
      <c r="AW886" s="12" t="s">
        <v>32</v>
      </c>
      <c r="AX886" s="12" t="s">
        <v>77</v>
      </c>
      <c r="AY886" s="147" t="s">
        <v>150</v>
      </c>
    </row>
    <row r="887" spans="2:65" s="13" customFormat="1">
      <c r="B887" s="152"/>
      <c r="D887" s="146" t="s">
        <v>160</v>
      </c>
      <c r="E887" s="153" t="s">
        <v>1</v>
      </c>
      <c r="F887" s="154" t="s">
        <v>976</v>
      </c>
      <c r="H887" s="155">
        <v>17.829999999999998</v>
      </c>
      <c r="I887" s="156"/>
      <c r="L887" s="152"/>
      <c r="M887" s="157"/>
      <c r="T887" s="158"/>
      <c r="AT887" s="153" t="s">
        <v>160</v>
      </c>
      <c r="AU887" s="153" t="s">
        <v>87</v>
      </c>
      <c r="AV887" s="13" t="s">
        <v>87</v>
      </c>
      <c r="AW887" s="13" t="s">
        <v>32</v>
      </c>
      <c r="AX887" s="13" t="s">
        <v>77</v>
      </c>
      <c r="AY887" s="153" t="s">
        <v>150</v>
      </c>
    </row>
    <row r="888" spans="2:65" s="12" customFormat="1">
      <c r="B888" s="145"/>
      <c r="D888" s="146" t="s">
        <v>160</v>
      </c>
      <c r="E888" s="147" t="s">
        <v>1</v>
      </c>
      <c r="F888" s="148" t="s">
        <v>256</v>
      </c>
      <c r="H888" s="147" t="s">
        <v>1</v>
      </c>
      <c r="I888" s="149"/>
      <c r="L888" s="145"/>
      <c r="M888" s="150"/>
      <c r="T888" s="151"/>
      <c r="AT888" s="147" t="s">
        <v>160</v>
      </c>
      <c r="AU888" s="147" t="s">
        <v>87</v>
      </c>
      <c r="AV888" s="12" t="s">
        <v>85</v>
      </c>
      <c r="AW888" s="12" t="s">
        <v>32</v>
      </c>
      <c r="AX888" s="12" t="s">
        <v>77</v>
      </c>
      <c r="AY888" s="147" t="s">
        <v>150</v>
      </c>
    </row>
    <row r="889" spans="2:65" s="13" customFormat="1">
      <c r="B889" s="152"/>
      <c r="D889" s="146" t="s">
        <v>160</v>
      </c>
      <c r="E889" s="153" t="s">
        <v>1</v>
      </c>
      <c r="F889" s="154" t="s">
        <v>977</v>
      </c>
      <c r="H889" s="155">
        <v>10.17</v>
      </c>
      <c r="I889" s="156"/>
      <c r="L889" s="152"/>
      <c r="M889" s="157"/>
      <c r="T889" s="158"/>
      <c r="AT889" s="153" t="s">
        <v>160</v>
      </c>
      <c r="AU889" s="153" t="s">
        <v>87</v>
      </c>
      <c r="AV889" s="13" t="s">
        <v>87</v>
      </c>
      <c r="AW889" s="13" t="s">
        <v>32</v>
      </c>
      <c r="AX889" s="13" t="s">
        <v>77</v>
      </c>
      <c r="AY889" s="153" t="s">
        <v>150</v>
      </c>
    </row>
    <row r="890" spans="2:65" s="14" customFormat="1">
      <c r="B890" s="159"/>
      <c r="D890" s="146" t="s">
        <v>160</v>
      </c>
      <c r="E890" s="160" t="s">
        <v>1</v>
      </c>
      <c r="F890" s="161" t="s">
        <v>187</v>
      </c>
      <c r="H890" s="162">
        <v>314.64499999999998</v>
      </c>
      <c r="I890" s="163"/>
      <c r="L890" s="159"/>
      <c r="M890" s="164"/>
      <c r="T890" s="165"/>
      <c r="AT890" s="160" t="s">
        <v>160</v>
      </c>
      <c r="AU890" s="160" t="s">
        <v>87</v>
      </c>
      <c r="AV890" s="14" t="s">
        <v>158</v>
      </c>
      <c r="AW890" s="14" t="s">
        <v>32</v>
      </c>
      <c r="AX890" s="14" t="s">
        <v>85</v>
      </c>
      <c r="AY890" s="160" t="s">
        <v>150</v>
      </c>
    </row>
    <row r="891" spans="2:65" s="1" customFormat="1" ht="24.2" customHeight="1">
      <c r="B891" s="32"/>
      <c r="C891" s="132" t="s">
        <v>978</v>
      </c>
      <c r="D891" s="132" t="s">
        <v>153</v>
      </c>
      <c r="E891" s="133" t="s">
        <v>979</v>
      </c>
      <c r="F891" s="134" t="s">
        <v>980</v>
      </c>
      <c r="G891" s="135" t="s">
        <v>156</v>
      </c>
      <c r="H891" s="136">
        <v>353.03100000000001</v>
      </c>
      <c r="I891" s="137"/>
      <c r="J891" s="138">
        <f>ROUND(I891*H891,2)</f>
        <v>0</v>
      </c>
      <c r="K891" s="134" t="s">
        <v>157</v>
      </c>
      <c r="L891" s="32"/>
      <c r="M891" s="139" t="s">
        <v>1</v>
      </c>
      <c r="N891" s="140" t="s">
        <v>42</v>
      </c>
      <c r="P891" s="141">
        <f>O891*H891</f>
        <v>0</v>
      </c>
      <c r="Q891" s="141">
        <v>2.0000000000000001E-4</v>
      </c>
      <c r="R891" s="141">
        <f>Q891*H891</f>
        <v>7.0606200000000008E-2</v>
      </c>
      <c r="S891" s="141">
        <v>0</v>
      </c>
      <c r="T891" s="142">
        <f>S891*H891</f>
        <v>0</v>
      </c>
      <c r="AR891" s="143" t="s">
        <v>270</v>
      </c>
      <c r="AT891" s="143" t="s">
        <v>153</v>
      </c>
      <c r="AU891" s="143" t="s">
        <v>87</v>
      </c>
      <c r="AY891" s="17" t="s">
        <v>150</v>
      </c>
      <c r="BE891" s="144">
        <f>IF(N891="základní",J891,0)</f>
        <v>0</v>
      </c>
      <c r="BF891" s="144">
        <f>IF(N891="snížená",J891,0)</f>
        <v>0</v>
      </c>
      <c r="BG891" s="144">
        <f>IF(N891="zákl. přenesená",J891,0)</f>
        <v>0</v>
      </c>
      <c r="BH891" s="144">
        <f>IF(N891="sníž. přenesená",J891,0)</f>
        <v>0</v>
      </c>
      <c r="BI891" s="144">
        <f>IF(N891="nulová",J891,0)</f>
        <v>0</v>
      </c>
      <c r="BJ891" s="17" t="s">
        <v>85</v>
      </c>
      <c r="BK891" s="144">
        <f>ROUND(I891*H891,2)</f>
        <v>0</v>
      </c>
      <c r="BL891" s="17" t="s">
        <v>270</v>
      </c>
      <c r="BM891" s="143" t="s">
        <v>981</v>
      </c>
    </row>
    <row r="892" spans="2:65" s="12" customFormat="1">
      <c r="B892" s="145"/>
      <c r="D892" s="146" t="s">
        <v>160</v>
      </c>
      <c r="E892" s="147" t="s">
        <v>1</v>
      </c>
      <c r="F892" s="148" t="s">
        <v>982</v>
      </c>
      <c r="H892" s="147" t="s">
        <v>1</v>
      </c>
      <c r="I892" s="149"/>
      <c r="L892" s="145"/>
      <c r="M892" s="150"/>
      <c r="T892" s="151"/>
      <c r="AT892" s="147" t="s">
        <v>160</v>
      </c>
      <c r="AU892" s="147" t="s">
        <v>87</v>
      </c>
      <c r="AV892" s="12" t="s">
        <v>85</v>
      </c>
      <c r="AW892" s="12" t="s">
        <v>32</v>
      </c>
      <c r="AX892" s="12" t="s">
        <v>77</v>
      </c>
      <c r="AY892" s="147" t="s">
        <v>150</v>
      </c>
    </row>
    <row r="893" spans="2:65" s="13" customFormat="1">
      <c r="B893" s="152"/>
      <c r="D893" s="146" t="s">
        <v>160</v>
      </c>
      <c r="E893" s="153" t="s">
        <v>1</v>
      </c>
      <c r="F893" s="154" t="s">
        <v>983</v>
      </c>
      <c r="H893" s="155">
        <v>49.648000000000003</v>
      </c>
      <c r="I893" s="156"/>
      <c r="L893" s="152"/>
      <c r="M893" s="157"/>
      <c r="T893" s="158"/>
      <c r="AT893" s="153" t="s">
        <v>160</v>
      </c>
      <c r="AU893" s="153" t="s">
        <v>87</v>
      </c>
      <c r="AV893" s="13" t="s">
        <v>87</v>
      </c>
      <c r="AW893" s="13" t="s">
        <v>32</v>
      </c>
      <c r="AX893" s="13" t="s">
        <v>77</v>
      </c>
      <c r="AY893" s="153" t="s">
        <v>150</v>
      </c>
    </row>
    <row r="894" spans="2:65" s="12" customFormat="1">
      <c r="B894" s="145"/>
      <c r="D894" s="146" t="s">
        <v>160</v>
      </c>
      <c r="E894" s="147" t="s">
        <v>1</v>
      </c>
      <c r="F894" s="148" t="s">
        <v>984</v>
      </c>
      <c r="H894" s="147" t="s">
        <v>1</v>
      </c>
      <c r="I894" s="149"/>
      <c r="L894" s="145"/>
      <c r="M894" s="150"/>
      <c r="T894" s="151"/>
      <c r="AT894" s="147" t="s">
        <v>160</v>
      </c>
      <c r="AU894" s="147" t="s">
        <v>87</v>
      </c>
      <c r="AV894" s="12" t="s">
        <v>85</v>
      </c>
      <c r="AW894" s="12" t="s">
        <v>32</v>
      </c>
      <c r="AX894" s="12" t="s">
        <v>77</v>
      </c>
      <c r="AY894" s="147" t="s">
        <v>150</v>
      </c>
    </row>
    <row r="895" spans="2:65" s="13" customFormat="1">
      <c r="B895" s="152"/>
      <c r="D895" s="146" t="s">
        <v>160</v>
      </c>
      <c r="E895" s="153" t="s">
        <v>1</v>
      </c>
      <c r="F895" s="154" t="s">
        <v>371</v>
      </c>
      <c r="H895" s="155">
        <v>80.540000000000006</v>
      </c>
      <c r="I895" s="156"/>
      <c r="L895" s="152"/>
      <c r="M895" s="157"/>
      <c r="T895" s="158"/>
      <c r="AT895" s="153" t="s">
        <v>160</v>
      </c>
      <c r="AU895" s="153" t="s">
        <v>87</v>
      </c>
      <c r="AV895" s="13" t="s">
        <v>87</v>
      </c>
      <c r="AW895" s="13" t="s">
        <v>32</v>
      </c>
      <c r="AX895" s="13" t="s">
        <v>77</v>
      </c>
      <c r="AY895" s="153" t="s">
        <v>150</v>
      </c>
    </row>
    <row r="896" spans="2:65" s="12" customFormat="1">
      <c r="B896" s="145"/>
      <c r="D896" s="146" t="s">
        <v>160</v>
      </c>
      <c r="E896" s="147" t="s">
        <v>1</v>
      </c>
      <c r="F896" s="148" t="s">
        <v>985</v>
      </c>
      <c r="H896" s="147" t="s">
        <v>1</v>
      </c>
      <c r="I896" s="149"/>
      <c r="L896" s="145"/>
      <c r="M896" s="150"/>
      <c r="T896" s="151"/>
      <c r="AT896" s="147" t="s">
        <v>160</v>
      </c>
      <c r="AU896" s="147" t="s">
        <v>87</v>
      </c>
      <c r="AV896" s="12" t="s">
        <v>85</v>
      </c>
      <c r="AW896" s="12" t="s">
        <v>32</v>
      </c>
      <c r="AX896" s="12" t="s">
        <v>77</v>
      </c>
      <c r="AY896" s="147" t="s">
        <v>150</v>
      </c>
    </row>
    <row r="897" spans="2:65" s="13" customFormat="1" ht="22.5">
      <c r="B897" s="152"/>
      <c r="D897" s="146" t="s">
        <v>160</v>
      </c>
      <c r="E897" s="153" t="s">
        <v>1</v>
      </c>
      <c r="F897" s="154" t="s">
        <v>986</v>
      </c>
      <c r="H897" s="155">
        <v>212.7</v>
      </c>
      <c r="I897" s="156"/>
      <c r="L897" s="152"/>
      <c r="M897" s="157"/>
      <c r="T897" s="158"/>
      <c r="AT897" s="153" t="s">
        <v>160</v>
      </c>
      <c r="AU897" s="153" t="s">
        <v>87</v>
      </c>
      <c r="AV897" s="13" t="s">
        <v>87</v>
      </c>
      <c r="AW897" s="13" t="s">
        <v>32</v>
      </c>
      <c r="AX897" s="13" t="s">
        <v>77</v>
      </c>
      <c r="AY897" s="153" t="s">
        <v>150</v>
      </c>
    </row>
    <row r="898" spans="2:65" s="13" customFormat="1">
      <c r="B898" s="152"/>
      <c r="D898" s="146" t="s">
        <v>160</v>
      </c>
      <c r="E898" s="153" t="s">
        <v>1</v>
      </c>
      <c r="F898" s="154" t="s">
        <v>987</v>
      </c>
      <c r="H898" s="155">
        <v>104.7</v>
      </c>
      <c r="I898" s="156"/>
      <c r="L898" s="152"/>
      <c r="M898" s="157"/>
      <c r="T898" s="158"/>
      <c r="AT898" s="153" t="s">
        <v>160</v>
      </c>
      <c r="AU898" s="153" t="s">
        <v>87</v>
      </c>
      <c r="AV898" s="13" t="s">
        <v>87</v>
      </c>
      <c r="AW898" s="13" t="s">
        <v>32</v>
      </c>
      <c r="AX898" s="13" t="s">
        <v>77</v>
      </c>
      <c r="AY898" s="153" t="s">
        <v>150</v>
      </c>
    </row>
    <row r="899" spans="2:65" s="12" customFormat="1">
      <c r="B899" s="145"/>
      <c r="D899" s="146" t="s">
        <v>160</v>
      </c>
      <c r="E899" s="147" t="s">
        <v>1</v>
      </c>
      <c r="F899" s="148" t="s">
        <v>988</v>
      </c>
      <c r="H899" s="147" t="s">
        <v>1</v>
      </c>
      <c r="I899" s="149"/>
      <c r="L899" s="145"/>
      <c r="M899" s="150"/>
      <c r="T899" s="151"/>
      <c r="AT899" s="147" t="s">
        <v>160</v>
      </c>
      <c r="AU899" s="147" t="s">
        <v>87</v>
      </c>
      <c r="AV899" s="12" t="s">
        <v>85</v>
      </c>
      <c r="AW899" s="12" t="s">
        <v>32</v>
      </c>
      <c r="AX899" s="12" t="s">
        <v>77</v>
      </c>
      <c r="AY899" s="147" t="s">
        <v>150</v>
      </c>
    </row>
    <row r="900" spans="2:65" s="13" customFormat="1">
      <c r="B900" s="152"/>
      <c r="D900" s="146" t="s">
        <v>160</v>
      </c>
      <c r="E900" s="153" t="s">
        <v>1</v>
      </c>
      <c r="F900" s="154" t="s">
        <v>989</v>
      </c>
      <c r="H900" s="155">
        <v>-94.557000000000002</v>
      </c>
      <c r="I900" s="156"/>
      <c r="L900" s="152"/>
      <c r="M900" s="157"/>
      <c r="T900" s="158"/>
      <c r="AT900" s="153" t="s">
        <v>160</v>
      </c>
      <c r="AU900" s="153" t="s">
        <v>87</v>
      </c>
      <c r="AV900" s="13" t="s">
        <v>87</v>
      </c>
      <c r="AW900" s="13" t="s">
        <v>32</v>
      </c>
      <c r="AX900" s="13" t="s">
        <v>77</v>
      </c>
      <c r="AY900" s="153" t="s">
        <v>150</v>
      </c>
    </row>
    <row r="901" spans="2:65" s="14" customFormat="1">
      <c r="B901" s="159"/>
      <c r="D901" s="146" t="s">
        <v>160</v>
      </c>
      <c r="E901" s="160" t="s">
        <v>1</v>
      </c>
      <c r="F901" s="161" t="s">
        <v>187</v>
      </c>
      <c r="H901" s="162">
        <v>353.03100000000001</v>
      </c>
      <c r="I901" s="163"/>
      <c r="L901" s="159"/>
      <c r="M901" s="164"/>
      <c r="T901" s="165"/>
      <c r="AT901" s="160" t="s">
        <v>160</v>
      </c>
      <c r="AU901" s="160" t="s">
        <v>87</v>
      </c>
      <c r="AV901" s="14" t="s">
        <v>158</v>
      </c>
      <c r="AW901" s="14" t="s">
        <v>32</v>
      </c>
      <c r="AX901" s="14" t="s">
        <v>85</v>
      </c>
      <c r="AY901" s="160" t="s">
        <v>150</v>
      </c>
    </row>
    <row r="902" spans="2:65" s="1" customFormat="1" ht="33" customHeight="1">
      <c r="B902" s="32"/>
      <c r="C902" s="132" t="s">
        <v>990</v>
      </c>
      <c r="D902" s="132" t="s">
        <v>153</v>
      </c>
      <c r="E902" s="133" t="s">
        <v>991</v>
      </c>
      <c r="F902" s="134" t="s">
        <v>992</v>
      </c>
      <c r="G902" s="135" t="s">
        <v>156</v>
      </c>
      <c r="H902" s="136">
        <v>314.64499999999998</v>
      </c>
      <c r="I902" s="137"/>
      <c r="J902" s="138">
        <f>ROUND(I902*H902,2)</f>
        <v>0</v>
      </c>
      <c r="K902" s="134" t="s">
        <v>157</v>
      </c>
      <c r="L902" s="32"/>
      <c r="M902" s="184" t="s">
        <v>1</v>
      </c>
      <c r="N902" s="185" t="s">
        <v>42</v>
      </c>
      <c r="O902" s="186"/>
      <c r="P902" s="187">
        <f>O902*H902</f>
        <v>0</v>
      </c>
      <c r="Q902" s="187">
        <v>2.5999999999999998E-4</v>
      </c>
      <c r="R902" s="187">
        <f>Q902*H902</f>
        <v>8.1807699999999983E-2</v>
      </c>
      <c r="S902" s="187">
        <v>0</v>
      </c>
      <c r="T902" s="188">
        <f>S902*H902</f>
        <v>0</v>
      </c>
      <c r="AR902" s="143" t="s">
        <v>270</v>
      </c>
      <c r="AT902" s="143" t="s">
        <v>153</v>
      </c>
      <c r="AU902" s="143" t="s">
        <v>87</v>
      </c>
      <c r="AY902" s="17" t="s">
        <v>150</v>
      </c>
      <c r="BE902" s="144">
        <f>IF(N902="základní",J902,0)</f>
        <v>0</v>
      </c>
      <c r="BF902" s="144">
        <f>IF(N902="snížená",J902,0)</f>
        <v>0</v>
      </c>
      <c r="BG902" s="144">
        <f>IF(N902="zákl. přenesená",J902,0)</f>
        <v>0</v>
      </c>
      <c r="BH902" s="144">
        <f>IF(N902="sníž. přenesená",J902,0)</f>
        <v>0</v>
      </c>
      <c r="BI902" s="144">
        <f>IF(N902="nulová",J902,0)</f>
        <v>0</v>
      </c>
      <c r="BJ902" s="17" t="s">
        <v>85</v>
      </c>
      <c r="BK902" s="144">
        <f>ROUND(I902*H902,2)</f>
        <v>0</v>
      </c>
      <c r="BL902" s="17" t="s">
        <v>270</v>
      </c>
      <c r="BM902" s="143" t="s">
        <v>993</v>
      </c>
    </row>
    <row r="903" spans="2:65" s="1" customFormat="1" ht="6.95" customHeight="1">
      <c r="B903" s="44"/>
      <c r="C903" s="45"/>
      <c r="D903" s="45"/>
      <c r="E903" s="45"/>
      <c r="F903" s="45"/>
      <c r="G903" s="45"/>
      <c r="H903" s="45"/>
      <c r="I903" s="45"/>
      <c r="J903" s="45"/>
      <c r="K903" s="45"/>
      <c r="L903" s="32"/>
    </row>
  </sheetData>
  <sheetProtection algorithmName="SHA-512" hashValue="4GGUMoxJsJLJU3F3On8vJW7cpmSgM4ZRPC7TghWGDpLbfXaVwtq/q7pCVjIkYdv/VaX0bS1Z5peLMk3nbLXX4Q==" saltValue="VyrO5CHjMJ5D3rOIfgtkMo74uveu47jVcpjrkou0ZJl+CRo8UgeRbSEEqyQ6o9ysiEcjqkIJJhyDDQuDsF4sGw==" spinCount="100000" sheet="1" objects="1" scenarios="1" formatColumns="0" formatRows="0" autoFilter="0"/>
  <autoFilter ref="C139:K902" xr:uid="{00000000-0009-0000-0000-000001000000}"/>
  <mergeCells count="9">
    <mergeCell ref="E87:H87"/>
    <mergeCell ref="E130:H130"/>
    <mergeCell ref="E132:H13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95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7" t="s">
        <v>90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5" customHeight="1">
      <c r="B4" s="20"/>
      <c r="D4" s="21" t="s">
        <v>103</v>
      </c>
      <c r="L4" s="20"/>
      <c r="M4" s="8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28" t="str">
        <f>'Rekapitulace stavby'!K6</f>
        <v>Modernizace stravovacího provozu při MŠ speciální, ZŠ speciální a praktické škole ELPIS Brno, p.o.</v>
      </c>
      <c r="F7" s="229"/>
      <c r="G7" s="229"/>
      <c r="H7" s="229"/>
      <c r="L7" s="20"/>
    </row>
    <row r="8" spans="2:46" s="1" customFormat="1" ht="12" customHeight="1">
      <c r="B8" s="32"/>
      <c r="D8" s="27" t="s">
        <v>104</v>
      </c>
      <c r="L8" s="32"/>
    </row>
    <row r="9" spans="2:46" s="1" customFormat="1" ht="16.5" customHeight="1">
      <c r="B9" s="32"/>
      <c r="E9" s="208" t="s">
        <v>994</v>
      </c>
      <c r="F9" s="227"/>
      <c r="G9" s="227"/>
      <c r="H9" s="227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26</v>
      </c>
      <c r="I12" s="27" t="s">
        <v>22</v>
      </c>
      <c r="J12" s="52" t="str">
        <f>'Rekapitulace stavby'!AN8</f>
        <v>23. 5. 2023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27</v>
      </c>
      <c r="J15" s="25" t="str">
        <f>IF('Rekapitulace stavby'!AN11="","",'Rekapitulace stavby'!AN11)</f>
        <v/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0" t="str">
        <f>'Rekapitulace stavby'!E14</f>
        <v>Vyplň údaj</v>
      </c>
      <c r="F18" s="222"/>
      <c r="G18" s="222"/>
      <c r="H18" s="222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>P.P.Architects s.r.o.</v>
      </c>
      <c r="I21" s="27" t="s">
        <v>27</v>
      </c>
      <c r="J21" s="25" t="str">
        <f>IF('Rekapitulace stavby'!AN17="","",'Rekapitulace stavby'!AN17)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tr">
        <f>IF('Rekapitulace stavby'!AN19="","",'Rekapitulace stavby'!AN19)</f>
        <v>63472066</v>
      </c>
      <c r="L23" s="32"/>
    </row>
    <row r="24" spans="2:12" s="1" customFormat="1" ht="18" customHeight="1">
      <c r="B24" s="32"/>
      <c r="E24" s="25" t="str">
        <f>IF('Rekapitulace stavby'!E20="","",'Rekapitulace stavby'!E20)</f>
        <v>CKN Invest, spol. s r.o.</v>
      </c>
      <c r="I24" s="27" t="s">
        <v>27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89"/>
      <c r="E27" s="226" t="s">
        <v>1</v>
      </c>
      <c r="F27" s="226"/>
      <c r="G27" s="226"/>
      <c r="H27" s="226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37</v>
      </c>
      <c r="J30" s="66">
        <f>ROUND(J123,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55" t="s">
        <v>41</v>
      </c>
      <c r="E33" s="27" t="s">
        <v>42</v>
      </c>
      <c r="F33" s="91">
        <f>ROUND((SUM(BE123:BE194)),  2)</f>
        <v>0</v>
      </c>
      <c r="I33" s="92">
        <v>0.21</v>
      </c>
      <c r="J33" s="91">
        <f>ROUND(((SUM(BE123:BE194))*I33),  2)</f>
        <v>0</v>
      </c>
      <c r="L33" s="32"/>
    </row>
    <row r="34" spans="2:12" s="1" customFormat="1" ht="14.45" customHeight="1">
      <c r="B34" s="32"/>
      <c r="E34" s="27" t="s">
        <v>43</v>
      </c>
      <c r="F34" s="91">
        <f>ROUND((SUM(BF123:BF194)),  2)</f>
        <v>0</v>
      </c>
      <c r="I34" s="92">
        <v>0.12</v>
      </c>
      <c r="J34" s="91">
        <f>ROUND(((SUM(BF123:BF194))*I34),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91">
        <f>ROUND((SUM(BG123:BG194)),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91">
        <f>ROUND((SUM(BH123:BH194)),  2)</f>
        <v>0</v>
      </c>
      <c r="I36" s="92">
        <v>0.12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91">
        <f>ROUND((SUM(BI123:BI194)),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47</v>
      </c>
      <c r="E39" s="57"/>
      <c r="F39" s="57"/>
      <c r="G39" s="95" t="s">
        <v>48</v>
      </c>
      <c r="H39" s="96" t="s">
        <v>49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52</v>
      </c>
      <c r="E61" s="34"/>
      <c r="F61" s="99" t="s">
        <v>53</v>
      </c>
      <c r="G61" s="43" t="s">
        <v>52</v>
      </c>
      <c r="H61" s="34"/>
      <c r="I61" s="34"/>
      <c r="J61" s="100" t="s">
        <v>53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52</v>
      </c>
      <c r="E76" s="34"/>
      <c r="F76" s="99" t="s">
        <v>53</v>
      </c>
      <c r="G76" s="43" t="s">
        <v>52</v>
      </c>
      <c r="H76" s="34"/>
      <c r="I76" s="34"/>
      <c r="J76" s="100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106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26.25" customHeight="1">
      <c r="B85" s="32"/>
      <c r="E85" s="228" t="str">
        <f>E7</f>
        <v>Modernizace stravovacího provozu při MŠ speciální, ZŠ speciální a praktické škole ELPIS Brno, p.o.</v>
      </c>
      <c r="F85" s="229"/>
      <c r="G85" s="229"/>
      <c r="H85" s="229"/>
      <c r="L85" s="32"/>
    </row>
    <row r="86" spans="2:47" s="1" customFormat="1" ht="12" customHeight="1">
      <c r="B86" s="32"/>
      <c r="C86" s="27" t="s">
        <v>104</v>
      </c>
      <c r="L86" s="32"/>
    </row>
    <row r="87" spans="2:47" s="1" customFormat="1" ht="16.5" customHeight="1">
      <c r="B87" s="32"/>
      <c r="E87" s="208" t="str">
        <f>E9</f>
        <v>02 - ZTI</v>
      </c>
      <c r="F87" s="227"/>
      <c r="G87" s="227"/>
      <c r="H87" s="227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23. 5. 2023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 xml:space="preserve"> </v>
      </c>
      <c r="I91" s="27" t="s">
        <v>30</v>
      </c>
      <c r="J91" s="30" t="str">
        <f>E21</f>
        <v>P.P.Architects s.r.o.</v>
      </c>
      <c r="L91" s="32"/>
    </row>
    <row r="92" spans="2:47" s="1" customFormat="1" ht="25.7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CKN Invest, spol. s r.o.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107</v>
      </c>
      <c r="D94" s="93"/>
      <c r="E94" s="93"/>
      <c r="F94" s="93"/>
      <c r="G94" s="93"/>
      <c r="H94" s="93"/>
      <c r="I94" s="93"/>
      <c r="J94" s="102" t="s">
        <v>108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109</v>
      </c>
      <c r="J96" s="66">
        <f>J123</f>
        <v>0</v>
      </c>
      <c r="L96" s="32"/>
      <c r="AU96" s="17" t="s">
        <v>110</v>
      </c>
    </row>
    <row r="97" spans="2:12" s="8" customFormat="1" ht="24.95" customHeight="1">
      <c r="B97" s="104"/>
      <c r="D97" s="105" t="s">
        <v>995</v>
      </c>
      <c r="E97" s="106"/>
      <c r="F97" s="106"/>
      <c r="G97" s="106"/>
      <c r="H97" s="106"/>
      <c r="I97" s="106"/>
      <c r="J97" s="107">
        <f>J124</f>
        <v>0</v>
      </c>
      <c r="L97" s="104"/>
    </row>
    <row r="98" spans="2:12" s="9" customFormat="1" ht="19.899999999999999" customHeight="1">
      <c r="B98" s="108"/>
      <c r="D98" s="109" t="s">
        <v>996</v>
      </c>
      <c r="E98" s="110"/>
      <c r="F98" s="110"/>
      <c r="G98" s="110"/>
      <c r="H98" s="110"/>
      <c r="I98" s="110"/>
      <c r="J98" s="111">
        <f>J125</f>
        <v>0</v>
      </c>
      <c r="L98" s="108"/>
    </row>
    <row r="99" spans="2:12" s="9" customFormat="1" ht="19.899999999999999" customHeight="1">
      <c r="B99" s="108"/>
      <c r="D99" s="109" t="s">
        <v>997</v>
      </c>
      <c r="E99" s="110"/>
      <c r="F99" s="110"/>
      <c r="G99" s="110"/>
      <c r="H99" s="110"/>
      <c r="I99" s="110"/>
      <c r="J99" s="111">
        <f>J142</f>
        <v>0</v>
      </c>
      <c r="L99" s="108"/>
    </row>
    <row r="100" spans="2:12" s="9" customFormat="1" ht="19.899999999999999" customHeight="1">
      <c r="B100" s="108"/>
      <c r="D100" s="109" t="s">
        <v>998</v>
      </c>
      <c r="E100" s="110"/>
      <c r="F100" s="110"/>
      <c r="G100" s="110"/>
      <c r="H100" s="110"/>
      <c r="I100" s="110"/>
      <c r="J100" s="111">
        <f>J164</f>
        <v>0</v>
      </c>
      <c r="L100" s="108"/>
    </row>
    <row r="101" spans="2:12" s="9" customFormat="1" ht="19.899999999999999" customHeight="1">
      <c r="B101" s="108"/>
      <c r="D101" s="109" t="s">
        <v>999</v>
      </c>
      <c r="E101" s="110"/>
      <c r="F101" s="110"/>
      <c r="G101" s="110"/>
      <c r="H101" s="110"/>
      <c r="I101" s="110"/>
      <c r="J101" s="111">
        <f>J188</f>
        <v>0</v>
      </c>
      <c r="L101" s="108"/>
    </row>
    <row r="102" spans="2:12" s="8" customFormat="1" ht="24.95" customHeight="1">
      <c r="B102" s="104"/>
      <c r="D102" s="105" t="s">
        <v>1000</v>
      </c>
      <c r="E102" s="106"/>
      <c r="F102" s="106"/>
      <c r="G102" s="106"/>
      <c r="H102" s="106"/>
      <c r="I102" s="106"/>
      <c r="J102" s="107">
        <f>J192</f>
        <v>0</v>
      </c>
      <c r="L102" s="104"/>
    </row>
    <row r="103" spans="2:12" s="9" customFormat="1" ht="19.899999999999999" customHeight="1">
      <c r="B103" s="108"/>
      <c r="D103" s="109" t="s">
        <v>1001</v>
      </c>
      <c r="E103" s="110"/>
      <c r="F103" s="110"/>
      <c r="G103" s="110"/>
      <c r="H103" s="110"/>
      <c r="I103" s="110"/>
      <c r="J103" s="111">
        <f>J193</f>
        <v>0</v>
      </c>
      <c r="L103" s="108"/>
    </row>
    <row r="104" spans="2:12" s="1" customFormat="1" ht="21.75" customHeight="1">
      <c r="B104" s="32"/>
      <c r="L104" s="32"/>
    </row>
    <row r="105" spans="2:12" s="1" customFormat="1" ht="6.95" customHeight="1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2"/>
    </row>
    <row r="109" spans="2:12" s="1" customFormat="1" ht="6.95" customHeight="1"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2"/>
    </row>
    <row r="110" spans="2:12" s="1" customFormat="1" ht="24.95" customHeight="1">
      <c r="B110" s="32"/>
      <c r="C110" s="21" t="s">
        <v>135</v>
      </c>
      <c r="L110" s="32"/>
    </row>
    <row r="111" spans="2:12" s="1" customFormat="1" ht="6.95" customHeight="1">
      <c r="B111" s="32"/>
      <c r="L111" s="32"/>
    </row>
    <row r="112" spans="2:12" s="1" customFormat="1" ht="12" customHeight="1">
      <c r="B112" s="32"/>
      <c r="C112" s="27" t="s">
        <v>16</v>
      </c>
      <c r="L112" s="32"/>
    </row>
    <row r="113" spans="2:65" s="1" customFormat="1" ht="26.25" customHeight="1">
      <c r="B113" s="32"/>
      <c r="E113" s="228" t="str">
        <f>E7</f>
        <v>Modernizace stravovacího provozu při MŠ speciální, ZŠ speciální a praktické škole ELPIS Brno, p.o.</v>
      </c>
      <c r="F113" s="229"/>
      <c r="G113" s="229"/>
      <c r="H113" s="229"/>
      <c r="L113" s="32"/>
    </row>
    <row r="114" spans="2:65" s="1" customFormat="1" ht="12" customHeight="1">
      <c r="B114" s="32"/>
      <c r="C114" s="27" t="s">
        <v>104</v>
      </c>
      <c r="L114" s="32"/>
    </row>
    <row r="115" spans="2:65" s="1" customFormat="1" ht="16.5" customHeight="1">
      <c r="B115" s="32"/>
      <c r="E115" s="208" t="str">
        <f>E9</f>
        <v>02 - ZTI</v>
      </c>
      <c r="F115" s="227"/>
      <c r="G115" s="227"/>
      <c r="H115" s="227"/>
      <c r="L115" s="32"/>
    </row>
    <row r="116" spans="2:65" s="1" customFormat="1" ht="6.95" customHeight="1">
      <c r="B116" s="32"/>
      <c r="L116" s="32"/>
    </row>
    <row r="117" spans="2:65" s="1" customFormat="1" ht="12" customHeight="1">
      <c r="B117" s="32"/>
      <c r="C117" s="27" t="s">
        <v>20</v>
      </c>
      <c r="F117" s="25" t="str">
        <f>F12</f>
        <v xml:space="preserve"> </v>
      </c>
      <c r="I117" s="27" t="s">
        <v>22</v>
      </c>
      <c r="J117" s="52" t="str">
        <f>IF(J12="","",J12)</f>
        <v>23. 5. 2023</v>
      </c>
      <c r="L117" s="32"/>
    </row>
    <row r="118" spans="2:65" s="1" customFormat="1" ht="6.95" customHeight="1">
      <c r="B118" s="32"/>
      <c r="L118" s="32"/>
    </row>
    <row r="119" spans="2:65" s="1" customFormat="1" ht="15.2" customHeight="1">
      <c r="B119" s="32"/>
      <c r="C119" s="27" t="s">
        <v>24</v>
      </c>
      <c r="F119" s="25" t="str">
        <f>E15</f>
        <v xml:space="preserve"> </v>
      </c>
      <c r="I119" s="27" t="s">
        <v>30</v>
      </c>
      <c r="J119" s="30" t="str">
        <f>E21</f>
        <v>P.P.Architects s.r.o.</v>
      </c>
      <c r="L119" s="32"/>
    </row>
    <row r="120" spans="2:65" s="1" customFormat="1" ht="25.7" customHeight="1">
      <c r="B120" s="32"/>
      <c r="C120" s="27" t="s">
        <v>28</v>
      </c>
      <c r="F120" s="25" t="str">
        <f>IF(E18="","",E18)</f>
        <v>Vyplň údaj</v>
      </c>
      <c r="I120" s="27" t="s">
        <v>33</v>
      </c>
      <c r="J120" s="30" t="str">
        <f>E24</f>
        <v>CKN Invest, spol. s r.o.</v>
      </c>
      <c r="L120" s="32"/>
    </row>
    <row r="121" spans="2:65" s="1" customFormat="1" ht="10.35" customHeight="1">
      <c r="B121" s="32"/>
      <c r="L121" s="32"/>
    </row>
    <row r="122" spans="2:65" s="10" customFormat="1" ht="29.25" customHeight="1">
      <c r="B122" s="112"/>
      <c r="C122" s="113" t="s">
        <v>136</v>
      </c>
      <c r="D122" s="114" t="s">
        <v>62</v>
      </c>
      <c r="E122" s="114" t="s">
        <v>58</v>
      </c>
      <c r="F122" s="114" t="s">
        <v>59</v>
      </c>
      <c r="G122" s="114" t="s">
        <v>137</v>
      </c>
      <c r="H122" s="114" t="s">
        <v>138</v>
      </c>
      <c r="I122" s="114" t="s">
        <v>139</v>
      </c>
      <c r="J122" s="114" t="s">
        <v>108</v>
      </c>
      <c r="K122" s="115" t="s">
        <v>140</v>
      </c>
      <c r="L122" s="112"/>
      <c r="M122" s="59" t="s">
        <v>1</v>
      </c>
      <c r="N122" s="60" t="s">
        <v>41</v>
      </c>
      <c r="O122" s="60" t="s">
        <v>141</v>
      </c>
      <c r="P122" s="60" t="s">
        <v>142</v>
      </c>
      <c r="Q122" s="60" t="s">
        <v>143</v>
      </c>
      <c r="R122" s="60" t="s">
        <v>144</v>
      </c>
      <c r="S122" s="60" t="s">
        <v>145</v>
      </c>
      <c r="T122" s="61" t="s">
        <v>146</v>
      </c>
    </row>
    <row r="123" spans="2:65" s="1" customFormat="1" ht="22.9" customHeight="1">
      <c r="B123" s="32"/>
      <c r="C123" s="64" t="s">
        <v>147</v>
      </c>
      <c r="J123" s="116">
        <f>BK123</f>
        <v>0</v>
      </c>
      <c r="L123" s="32"/>
      <c r="M123" s="62"/>
      <c r="N123" s="53"/>
      <c r="O123" s="53"/>
      <c r="P123" s="117">
        <f>P124+P192</f>
        <v>0</v>
      </c>
      <c r="Q123" s="53"/>
      <c r="R123" s="117">
        <f>R124+R192</f>
        <v>0.48370999999999997</v>
      </c>
      <c r="S123" s="53"/>
      <c r="T123" s="118">
        <f>T124+T192</f>
        <v>0</v>
      </c>
      <c r="AT123" s="17" t="s">
        <v>76</v>
      </c>
      <c r="AU123" s="17" t="s">
        <v>110</v>
      </c>
      <c r="BK123" s="119">
        <f>BK124+BK192</f>
        <v>0</v>
      </c>
    </row>
    <row r="124" spans="2:65" s="11" customFormat="1" ht="25.9" customHeight="1">
      <c r="B124" s="120"/>
      <c r="D124" s="121" t="s">
        <v>76</v>
      </c>
      <c r="E124" s="122" t="s">
        <v>615</v>
      </c>
      <c r="F124" s="122" t="s">
        <v>1002</v>
      </c>
      <c r="I124" s="123"/>
      <c r="J124" s="124">
        <f>BK124</f>
        <v>0</v>
      </c>
      <c r="L124" s="120"/>
      <c r="M124" s="125"/>
      <c r="P124" s="126">
        <f>P125+P142+P164+P188</f>
        <v>0</v>
      </c>
      <c r="R124" s="126">
        <f>R125+R142+R164+R188</f>
        <v>0.48370999999999997</v>
      </c>
      <c r="T124" s="127">
        <f>T125+T142+T164+T188</f>
        <v>0</v>
      </c>
      <c r="AR124" s="121" t="s">
        <v>87</v>
      </c>
      <c r="AT124" s="128" t="s">
        <v>76</v>
      </c>
      <c r="AU124" s="128" t="s">
        <v>77</v>
      </c>
      <c r="AY124" s="121" t="s">
        <v>150</v>
      </c>
      <c r="BK124" s="129">
        <f>BK125+BK142+BK164+BK188</f>
        <v>0</v>
      </c>
    </row>
    <row r="125" spans="2:65" s="11" customFormat="1" ht="22.9" customHeight="1">
      <c r="B125" s="120"/>
      <c r="D125" s="121" t="s">
        <v>76</v>
      </c>
      <c r="E125" s="130" t="s">
        <v>1003</v>
      </c>
      <c r="F125" s="130" t="s">
        <v>1004</v>
      </c>
      <c r="I125" s="123"/>
      <c r="J125" s="131">
        <f>BK125</f>
        <v>0</v>
      </c>
      <c r="L125" s="120"/>
      <c r="M125" s="125"/>
      <c r="P125" s="126">
        <f>SUM(P126:P141)</f>
        <v>0</v>
      </c>
      <c r="R125" s="126">
        <f>SUM(R126:R141)</f>
        <v>8.3939999999999987E-2</v>
      </c>
      <c r="T125" s="127">
        <f>SUM(T126:T141)</f>
        <v>0</v>
      </c>
      <c r="AR125" s="121" t="s">
        <v>87</v>
      </c>
      <c r="AT125" s="128" t="s">
        <v>76</v>
      </c>
      <c r="AU125" s="128" t="s">
        <v>85</v>
      </c>
      <c r="AY125" s="121" t="s">
        <v>150</v>
      </c>
      <c r="BK125" s="129">
        <f>SUM(BK126:BK141)</f>
        <v>0</v>
      </c>
    </row>
    <row r="126" spans="2:65" s="1" customFormat="1" ht="16.5" customHeight="1">
      <c r="B126" s="32"/>
      <c r="C126" s="132" t="s">
        <v>85</v>
      </c>
      <c r="D126" s="132" t="s">
        <v>153</v>
      </c>
      <c r="E126" s="133" t="s">
        <v>1005</v>
      </c>
      <c r="F126" s="134" t="s">
        <v>1006</v>
      </c>
      <c r="G126" s="135" t="s">
        <v>299</v>
      </c>
      <c r="H126" s="136">
        <v>15</v>
      </c>
      <c r="I126" s="137"/>
      <c r="J126" s="138">
        <f t="shared" ref="J126:J141" si="0">ROUND(I126*H126,2)</f>
        <v>0</v>
      </c>
      <c r="K126" s="134" t="s">
        <v>1</v>
      </c>
      <c r="L126" s="32"/>
      <c r="M126" s="139" t="s">
        <v>1</v>
      </c>
      <c r="N126" s="140" t="s">
        <v>42</v>
      </c>
      <c r="P126" s="141">
        <f t="shared" ref="P126:P141" si="1">O126*H126</f>
        <v>0</v>
      </c>
      <c r="Q126" s="141">
        <v>0</v>
      </c>
      <c r="R126" s="141">
        <f t="shared" ref="R126:R141" si="2">Q126*H126</f>
        <v>0</v>
      </c>
      <c r="S126" s="141">
        <v>0</v>
      </c>
      <c r="T126" s="142">
        <f t="shared" ref="T126:T141" si="3">S126*H126</f>
        <v>0</v>
      </c>
      <c r="AR126" s="143" t="s">
        <v>270</v>
      </c>
      <c r="AT126" s="143" t="s">
        <v>153</v>
      </c>
      <c r="AU126" s="143" t="s">
        <v>87</v>
      </c>
      <c r="AY126" s="17" t="s">
        <v>150</v>
      </c>
      <c r="BE126" s="144">
        <f t="shared" ref="BE126:BE141" si="4">IF(N126="základní",J126,0)</f>
        <v>0</v>
      </c>
      <c r="BF126" s="144">
        <f t="shared" ref="BF126:BF141" si="5">IF(N126="snížená",J126,0)</f>
        <v>0</v>
      </c>
      <c r="BG126" s="144">
        <f t="shared" ref="BG126:BG141" si="6">IF(N126="zákl. přenesená",J126,0)</f>
        <v>0</v>
      </c>
      <c r="BH126" s="144">
        <f t="shared" ref="BH126:BH141" si="7">IF(N126="sníž. přenesená",J126,0)</f>
        <v>0</v>
      </c>
      <c r="BI126" s="144">
        <f t="shared" ref="BI126:BI141" si="8">IF(N126="nulová",J126,0)</f>
        <v>0</v>
      </c>
      <c r="BJ126" s="17" t="s">
        <v>85</v>
      </c>
      <c r="BK126" s="144">
        <f t="shared" ref="BK126:BK141" si="9">ROUND(I126*H126,2)</f>
        <v>0</v>
      </c>
      <c r="BL126" s="17" t="s">
        <v>270</v>
      </c>
      <c r="BM126" s="143" t="s">
        <v>87</v>
      </c>
    </row>
    <row r="127" spans="2:65" s="1" customFormat="1" ht="16.5" customHeight="1">
      <c r="B127" s="32"/>
      <c r="C127" s="132" t="s">
        <v>87</v>
      </c>
      <c r="D127" s="132" t="s">
        <v>153</v>
      </c>
      <c r="E127" s="133" t="s">
        <v>1007</v>
      </c>
      <c r="F127" s="134" t="s">
        <v>1008</v>
      </c>
      <c r="G127" s="135" t="s">
        <v>299</v>
      </c>
      <c r="H127" s="136">
        <v>35</v>
      </c>
      <c r="I127" s="137"/>
      <c r="J127" s="138">
        <f t="shared" si="0"/>
        <v>0</v>
      </c>
      <c r="K127" s="134" t="s">
        <v>1</v>
      </c>
      <c r="L127" s="32"/>
      <c r="M127" s="139" t="s">
        <v>1</v>
      </c>
      <c r="N127" s="140" t="s">
        <v>42</v>
      </c>
      <c r="P127" s="141">
        <f t="shared" si="1"/>
        <v>0</v>
      </c>
      <c r="Q127" s="141">
        <v>0</v>
      </c>
      <c r="R127" s="141">
        <f t="shared" si="2"/>
        <v>0</v>
      </c>
      <c r="S127" s="141">
        <v>0</v>
      </c>
      <c r="T127" s="142">
        <f t="shared" si="3"/>
        <v>0</v>
      </c>
      <c r="AR127" s="143" t="s">
        <v>270</v>
      </c>
      <c r="AT127" s="143" t="s">
        <v>153</v>
      </c>
      <c r="AU127" s="143" t="s">
        <v>87</v>
      </c>
      <c r="AY127" s="17" t="s">
        <v>150</v>
      </c>
      <c r="BE127" s="144">
        <f t="shared" si="4"/>
        <v>0</v>
      </c>
      <c r="BF127" s="144">
        <f t="shared" si="5"/>
        <v>0</v>
      </c>
      <c r="BG127" s="144">
        <f t="shared" si="6"/>
        <v>0</v>
      </c>
      <c r="BH127" s="144">
        <f t="shared" si="7"/>
        <v>0</v>
      </c>
      <c r="BI127" s="144">
        <f t="shared" si="8"/>
        <v>0</v>
      </c>
      <c r="BJ127" s="17" t="s">
        <v>85</v>
      </c>
      <c r="BK127" s="144">
        <f t="shared" si="9"/>
        <v>0</v>
      </c>
      <c r="BL127" s="17" t="s">
        <v>270</v>
      </c>
      <c r="BM127" s="143" t="s">
        <v>158</v>
      </c>
    </row>
    <row r="128" spans="2:65" s="1" customFormat="1" ht="16.5" customHeight="1">
      <c r="B128" s="32"/>
      <c r="C128" s="132" t="s">
        <v>151</v>
      </c>
      <c r="D128" s="132" t="s">
        <v>153</v>
      </c>
      <c r="E128" s="133" t="s">
        <v>1009</v>
      </c>
      <c r="F128" s="134" t="s">
        <v>1010</v>
      </c>
      <c r="G128" s="135" t="s">
        <v>165</v>
      </c>
      <c r="H128" s="136">
        <v>1</v>
      </c>
      <c r="I128" s="137"/>
      <c r="J128" s="138">
        <f t="shared" si="0"/>
        <v>0</v>
      </c>
      <c r="K128" s="134" t="s">
        <v>1</v>
      </c>
      <c r="L128" s="32"/>
      <c r="M128" s="139" t="s">
        <v>1</v>
      </c>
      <c r="N128" s="140" t="s">
        <v>42</v>
      </c>
      <c r="P128" s="141">
        <f t="shared" si="1"/>
        <v>0</v>
      </c>
      <c r="Q128" s="141">
        <v>1E-3</v>
      </c>
      <c r="R128" s="141">
        <f t="shared" si="2"/>
        <v>1E-3</v>
      </c>
      <c r="S128" s="141">
        <v>0</v>
      </c>
      <c r="T128" s="142">
        <f t="shared" si="3"/>
        <v>0</v>
      </c>
      <c r="AR128" s="143" t="s">
        <v>270</v>
      </c>
      <c r="AT128" s="143" t="s">
        <v>153</v>
      </c>
      <c r="AU128" s="143" t="s">
        <v>87</v>
      </c>
      <c r="AY128" s="17" t="s">
        <v>150</v>
      </c>
      <c r="BE128" s="144">
        <f t="shared" si="4"/>
        <v>0</v>
      </c>
      <c r="BF128" s="144">
        <f t="shared" si="5"/>
        <v>0</v>
      </c>
      <c r="BG128" s="144">
        <f t="shared" si="6"/>
        <v>0</v>
      </c>
      <c r="BH128" s="144">
        <f t="shared" si="7"/>
        <v>0</v>
      </c>
      <c r="BI128" s="144">
        <f t="shared" si="8"/>
        <v>0</v>
      </c>
      <c r="BJ128" s="17" t="s">
        <v>85</v>
      </c>
      <c r="BK128" s="144">
        <f t="shared" si="9"/>
        <v>0</v>
      </c>
      <c r="BL128" s="17" t="s">
        <v>270</v>
      </c>
      <c r="BM128" s="143" t="s">
        <v>177</v>
      </c>
    </row>
    <row r="129" spans="2:65" s="1" customFormat="1" ht="21.75" customHeight="1">
      <c r="B129" s="32"/>
      <c r="C129" s="132" t="s">
        <v>158</v>
      </c>
      <c r="D129" s="132" t="s">
        <v>153</v>
      </c>
      <c r="E129" s="133" t="s">
        <v>1011</v>
      </c>
      <c r="F129" s="134" t="s">
        <v>1012</v>
      </c>
      <c r="G129" s="135" t="s">
        <v>299</v>
      </c>
      <c r="H129" s="136">
        <v>5</v>
      </c>
      <c r="I129" s="137"/>
      <c r="J129" s="138">
        <f t="shared" si="0"/>
        <v>0</v>
      </c>
      <c r="K129" s="134" t="s">
        <v>1</v>
      </c>
      <c r="L129" s="32"/>
      <c r="M129" s="139" t="s">
        <v>1</v>
      </c>
      <c r="N129" s="140" t="s">
        <v>42</v>
      </c>
      <c r="P129" s="141">
        <f t="shared" si="1"/>
        <v>0</v>
      </c>
      <c r="Q129" s="141">
        <v>3.6000000000000002E-4</v>
      </c>
      <c r="R129" s="141">
        <f t="shared" si="2"/>
        <v>1.8000000000000002E-3</v>
      </c>
      <c r="S129" s="141">
        <v>0</v>
      </c>
      <c r="T129" s="142">
        <f t="shared" si="3"/>
        <v>0</v>
      </c>
      <c r="AR129" s="143" t="s">
        <v>270</v>
      </c>
      <c r="AT129" s="143" t="s">
        <v>153</v>
      </c>
      <c r="AU129" s="143" t="s">
        <v>87</v>
      </c>
      <c r="AY129" s="17" t="s">
        <v>150</v>
      </c>
      <c r="BE129" s="144">
        <f t="shared" si="4"/>
        <v>0</v>
      </c>
      <c r="BF129" s="144">
        <f t="shared" si="5"/>
        <v>0</v>
      </c>
      <c r="BG129" s="144">
        <f t="shared" si="6"/>
        <v>0</v>
      </c>
      <c r="BH129" s="144">
        <f t="shared" si="7"/>
        <v>0</v>
      </c>
      <c r="BI129" s="144">
        <f t="shared" si="8"/>
        <v>0</v>
      </c>
      <c r="BJ129" s="17" t="s">
        <v>85</v>
      </c>
      <c r="BK129" s="144">
        <f t="shared" si="9"/>
        <v>0</v>
      </c>
      <c r="BL129" s="17" t="s">
        <v>270</v>
      </c>
      <c r="BM129" s="143" t="s">
        <v>196</v>
      </c>
    </row>
    <row r="130" spans="2:65" s="1" customFormat="1" ht="21.75" customHeight="1">
      <c r="B130" s="32"/>
      <c r="C130" s="132" t="s">
        <v>173</v>
      </c>
      <c r="D130" s="132" t="s">
        <v>153</v>
      </c>
      <c r="E130" s="133" t="s">
        <v>1013</v>
      </c>
      <c r="F130" s="134" t="s">
        <v>1014</v>
      </c>
      <c r="G130" s="135" t="s">
        <v>299</v>
      </c>
      <c r="H130" s="136">
        <v>40</v>
      </c>
      <c r="I130" s="137"/>
      <c r="J130" s="138">
        <f t="shared" si="0"/>
        <v>0</v>
      </c>
      <c r="K130" s="134" t="s">
        <v>1</v>
      </c>
      <c r="L130" s="32"/>
      <c r="M130" s="139" t="s">
        <v>1</v>
      </c>
      <c r="N130" s="140" t="s">
        <v>42</v>
      </c>
      <c r="P130" s="141">
        <f t="shared" si="1"/>
        <v>0</v>
      </c>
      <c r="Q130" s="141">
        <v>1.1999999999999999E-3</v>
      </c>
      <c r="R130" s="141">
        <f t="shared" si="2"/>
        <v>4.7999999999999994E-2</v>
      </c>
      <c r="S130" s="141">
        <v>0</v>
      </c>
      <c r="T130" s="142">
        <f t="shared" si="3"/>
        <v>0</v>
      </c>
      <c r="AR130" s="143" t="s">
        <v>270</v>
      </c>
      <c r="AT130" s="143" t="s">
        <v>153</v>
      </c>
      <c r="AU130" s="143" t="s">
        <v>87</v>
      </c>
      <c r="AY130" s="17" t="s">
        <v>150</v>
      </c>
      <c r="BE130" s="144">
        <f t="shared" si="4"/>
        <v>0</v>
      </c>
      <c r="BF130" s="144">
        <f t="shared" si="5"/>
        <v>0</v>
      </c>
      <c r="BG130" s="144">
        <f t="shared" si="6"/>
        <v>0</v>
      </c>
      <c r="BH130" s="144">
        <f t="shared" si="7"/>
        <v>0</v>
      </c>
      <c r="BI130" s="144">
        <f t="shared" si="8"/>
        <v>0</v>
      </c>
      <c r="BJ130" s="17" t="s">
        <v>85</v>
      </c>
      <c r="BK130" s="144">
        <f t="shared" si="9"/>
        <v>0</v>
      </c>
      <c r="BL130" s="17" t="s">
        <v>270</v>
      </c>
      <c r="BM130" s="143" t="s">
        <v>209</v>
      </c>
    </row>
    <row r="131" spans="2:65" s="1" customFormat="1" ht="21.75" customHeight="1">
      <c r="B131" s="32"/>
      <c r="C131" s="132" t="s">
        <v>177</v>
      </c>
      <c r="D131" s="132" t="s">
        <v>153</v>
      </c>
      <c r="E131" s="133" t="s">
        <v>1015</v>
      </c>
      <c r="F131" s="134" t="s">
        <v>1016</v>
      </c>
      <c r="G131" s="135" t="s">
        <v>299</v>
      </c>
      <c r="H131" s="136">
        <v>5</v>
      </c>
      <c r="I131" s="137"/>
      <c r="J131" s="138">
        <f t="shared" si="0"/>
        <v>0</v>
      </c>
      <c r="K131" s="134" t="s">
        <v>1</v>
      </c>
      <c r="L131" s="32"/>
      <c r="M131" s="139" t="s">
        <v>1</v>
      </c>
      <c r="N131" s="140" t="s">
        <v>42</v>
      </c>
      <c r="P131" s="141">
        <f t="shared" si="1"/>
        <v>0</v>
      </c>
      <c r="Q131" s="141">
        <v>2.9E-4</v>
      </c>
      <c r="R131" s="141">
        <f t="shared" si="2"/>
        <v>1.4499999999999999E-3</v>
      </c>
      <c r="S131" s="141">
        <v>0</v>
      </c>
      <c r="T131" s="142">
        <f t="shared" si="3"/>
        <v>0</v>
      </c>
      <c r="AR131" s="143" t="s">
        <v>270</v>
      </c>
      <c r="AT131" s="143" t="s">
        <v>153</v>
      </c>
      <c r="AU131" s="143" t="s">
        <v>87</v>
      </c>
      <c r="AY131" s="17" t="s">
        <v>150</v>
      </c>
      <c r="BE131" s="144">
        <f t="shared" si="4"/>
        <v>0</v>
      </c>
      <c r="BF131" s="144">
        <f t="shared" si="5"/>
        <v>0</v>
      </c>
      <c r="BG131" s="144">
        <f t="shared" si="6"/>
        <v>0</v>
      </c>
      <c r="BH131" s="144">
        <f t="shared" si="7"/>
        <v>0</v>
      </c>
      <c r="BI131" s="144">
        <f t="shared" si="8"/>
        <v>0</v>
      </c>
      <c r="BJ131" s="17" t="s">
        <v>85</v>
      </c>
      <c r="BK131" s="144">
        <f t="shared" si="9"/>
        <v>0</v>
      </c>
      <c r="BL131" s="17" t="s">
        <v>270</v>
      </c>
      <c r="BM131" s="143" t="s">
        <v>8</v>
      </c>
    </row>
    <row r="132" spans="2:65" s="1" customFormat="1" ht="21.75" customHeight="1">
      <c r="B132" s="32"/>
      <c r="C132" s="132" t="s">
        <v>188</v>
      </c>
      <c r="D132" s="132" t="s">
        <v>153</v>
      </c>
      <c r="E132" s="133" t="s">
        <v>1017</v>
      </c>
      <c r="F132" s="134" t="s">
        <v>1018</v>
      </c>
      <c r="G132" s="135" t="s">
        <v>299</v>
      </c>
      <c r="H132" s="136">
        <v>20</v>
      </c>
      <c r="I132" s="137"/>
      <c r="J132" s="138">
        <f t="shared" si="0"/>
        <v>0</v>
      </c>
      <c r="K132" s="134" t="s">
        <v>1</v>
      </c>
      <c r="L132" s="32"/>
      <c r="M132" s="139" t="s">
        <v>1</v>
      </c>
      <c r="N132" s="140" t="s">
        <v>42</v>
      </c>
      <c r="P132" s="141">
        <f t="shared" si="1"/>
        <v>0</v>
      </c>
      <c r="Q132" s="141">
        <v>3.5E-4</v>
      </c>
      <c r="R132" s="141">
        <f t="shared" si="2"/>
        <v>7.0000000000000001E-3</v>
      </c>
      <c r="S132" s="141">
        <v>0</v>
      </c>
      <c r="T132" s="142">
        <f t="shared" si="3"/>
        <v>0</v>
      </c>
      <c r="AR132" s="143" t="s">
        <v>270</v>
      </c>
      <c r="AT132" s="143" t="s">
        <v>153</v>
      </c>
      <c r="AU132" s="143" t="s">
        <v>87</v>
      </c>
      <c r="AY132" s="17" t="s">
        <v>150</v>
      </c>
      <c r="BE132" s="144">
        <f t="shared" si="4"/>
        <v>0</v>
      </c>
      <c r="BF132" s="144">
        <f t="shared" si="5"/>
        <v>0</v>
      </c>
      <c r="BG132" s="144">
        <f t="shared" si="6"/>
        <v>0</v>
      </c>
      <c r="BH132" s="144">
        <f t="shared" si="7"/>
        <v>0</v>
      </c>
      <c r="BI132" s="144">
        <f t="shared" si="8"/>
        <v>0</v>
      </c>
      <c r="BJ132" s="17" t="s">
        <v>85</v>
      </c>
      <c r="BK132" s="144">
        <f t="shared" si="9"/>
        <v>0</v>
      </c>
      <c r="BL132" s="17" t="s">
        <v>270</v>
      </c>
      <c r="BM132" s="143" t="s">
        <v>258</v>
      </c>
    </row>
    <row r="133" spans="2:65" s="1" customFormat="1" ht="16.5" customHeight="1">
      <c r="B133" s="32"/>
      <c r="C133" s="132" t="s">
        <v>196</v>
      </c>
      <c r="D133" s="132" t="s">
        <v>153</v>
      </c>
      <c r="E133" s="133" t="s">
        <v>1019</v>
      </c>
      <c r="F133" s="134" t="s">
        <v>1020</v>
      </c>
      <c r="G133" s="135" t="s">
        <v>299</v>
      </c>
      <c r="H133" s="136">
        <v>25</v>
      </c>
      <c r="I133" s="137"/>
      <c r="J133" s="138">
        <f t="shared" si="0"/>
        <v>0</v>
      </c>
      <c r="K133" s="134" t="s">
        <v>1</v>
      </c>
      <c r="L133" s="32"/>
      <c r="M133" s="139" t="s">
        <v>1</v>
      </c>
      <c r="N133" s="140" t="s">
        <v>42</v>
      </c>
      <c r="P133" s="141">
        <f t="shared" si="1"/>
        <v>0</v>
      </c>
      <c r="Q133" s="141">
        <v>7.1000000000000002E-4</v>
      </c>
      <c r="R133" s="141">
        <f t="shared" si="2"/>
        <v>1.7750000000000002E-2</v>
      </c>
      <c r="S133" s="141">
        <v>0</v>
      </c>
      <c r="T133" s="142">
        <f t="shared" si="3"/>
        <v>0</v>
      </c>
      <c r="AR133" s="143" t="s">
        <v>270</v>
      </c>
      <c r="AT133" s="143" t="s">
        <v>153</v>
      </c>
      <c r="AU133" s="143" t="s">
        <v>87</v>
      </c>
      <c r="AY133" s="17" t="s">
        <v>150</v>
      </c>
      <c r="BE133" s="144">
        <f t="shared" si="4"/>
        <v>0</v>
      </c>
      <c r="BF133" s="144">
        <f t="shared" si="5"/>
        <v>0</v>
      </c>
      <c r="BG133" s="144">
        <f t="shared" si="6"/>
        <v>0</v>
      </c>
      <c r="BH133" s="144">
        <f t="shared" si="7"/>
        <v>0</v>
      </c>
      <c r="BI133" s="144">
        <f t="shared" si="8"/>
        <v>0</v>
      </c>
      <c r="BJ133" s="17" t="s">
        <v>85</v>
      </c>
      <c r="BK133" s="144">
        <f t="shared" si="9"/>
        <v>0</v>
      </c>
      <c r="BL133" s="17" t="s">
        <v>270</v>
      </c>
      <c r="BM133" s="143" t="s">
        <v>270</v>
      </c>
    </row>
    <row r="134" spans="2:65" s="1" customFormat="1" ht="16.5" customHeight="1">
      <c r="B134" s="32"/>
      <c r="C134" s="132" t="s">
        <v>201</v>
      </c>
      <c r="D134" s="132" t="s">
        <v>153</v>
      </c>
      <c r="E134" s="133" t="s">
        <v>1021</v>
      </c>
      <c r="F134" s="134" t="s">
        <v>1022</v>
      </c>
      <c r="G134" s="135" t="s">
        <v>165</v>
      </c>
      <c r="H134" s="136">
        <v>2</v>
      </c>
      <c r="I134" s="137"/>
      <c r="J134" s="138">
        <f t="shared" si="0"/>
        <v>0</v>
      </c>
      <c r="K134" s="134" t="s">
        <v>1</v>
      </c>
      <c r="L134" s="32"/>
      <c r="M134" s="139" t="s">
        <v>1</v>
      </c>
      <c r="N134" s="140" t="s">
        <v>42</v>
      </c>
      <c r="P134" s="141">
        <f t="shared" si="1"/>
        <v>0</v>
      </c>
      <c r="Q134" s="141">
        <v>0</v>
      </c>
      <c r="R134" s="141">
        <f t="shared" si="2"/>
        <v>0</v>
      </c>
      <c r="S134" s="141">
        <v>0</v>
      </c>
      <c r="T134" s="142">
        <f t="shared" si="3"/>
        <v>0</v>
      </c>
      <c r="AR134" s="143" t="s">
        <v>270</v>
      </c>
      <c r="AT134" s="143" t="s">
        <v>153</v>
      </c>
      <c r="AU134" s="143" t="s">
        <v>87</v>
      </c>
      <c r="AY134" s="17" t="s">
        <v>150</v>
      </c>
      <c r="BE134" s="144">
        <f t="shared" si="4"/>
        <v>0</v>
      </c>
      <c r="BF134" s="144">
        <f t="shared" si="5"/>
        <v>0</v>
      </c>
      <c r="BG134" s="144">
        <f t="shared" si="6"/>
        <v>0</v>
      </c>
      <c r="BH134" s="144">
        <f t="shared" si="7"/>
        <v>0</v>
      </c>
      <c r="BI134" s="144">
        <f t="shared" si="8"/>
        <v>0</v>
      </c>
      <c r="BJ134" s="17" t="s">
        <v>85</v>
      </c>
      <c r="BK134" s="144">
        <f t="shared" si="9"/>
        <v>0</v>
      </c>
      <c r="BL134" s="17" t="s">
        <v>270</v>
      </c>
      <c r="BM134" s="143" t="s">
        <v>291</v>
      </c>
    </row>
    <row r="135" spans="2:65" s="1" customFormat="1" ht="16.5" customHeight="1">
      <c r="B135" s="32"/>
      <c r="C135" s="132" t="s">
        <v>209</v>
      </c>
      <c r="D135" s="132" t="s">
        <v>153</v>
      </c>
      <c r="E135" s="133" t="s">
        <v>1023</v>
      </c>
      <c r="F135" s="134" t="s">
        <v>1024</v>
      </c>
      <c r="G135" s="135" t="s">
        <v>165</v>
      </c>
      <c r="H135" s="136">
        <v>11</v>
      </c>
      <c r="I135" s="137"/>
      <c r="J135" s="138">
        <f t="shared" si="0"/>
        <v>0</v>
      </c>
      <c r="K135" s="134" t="s">
        <v>1</v>
      </c>
      <c r="L135" s="32"/>
      <c r="M135" s="139" t="s">
        <v>1</v>
      </c>
      <c r="N135" s="140" t="s">
        <v>42</v>
      </c>
      <c r="P135" s="141">
        <f t="shared" si="1"/>
        <v>0</v>
      </c>
      <c r="Q135" s="141">
        <v>0</v>
      </c>
      <c r="R135" s="141">
        <f t="shared" si="2"/>
        <v>0</v>
      </c>
      <c r="S135" s="141">
        <v>0</v>
      </c>
      <c r="T135" s="142">
        <f t="shared" si="3"/>
        <v>0</v>
      </c>
      <c r="AR135" s="143" t="s">
        <v>270</v>
      </c>
      <c r="AT135" s="143" t="s">
        <v>153</v>
      </c>
      <c r="AU135" s="143" t="s">
        <v>87</v>
      </c>
      <c r="AY135" s="17" t="s">
        <v>150</v>
      </c>
      <c r="BE135" s="144">
        <f t="shared" si="4"/>
        <v>0</v>
      </c>
      <c r="BF135" s="144">
        <f t="shared" si="5"/>
        <v>0</v>
      </c>
      <c r="BG135" s="144">
        <f t="shared" si="6"/>
        <v>0</v>
      </c>
      <c r="BH135" s="144">
        <f t="shared" si="7"/>
        <v>0</v>
      </c>
      <c r="BI135" s="144">
        <f t="shared" si="8"/>
        <v>0</v>
      </c>
      <c r="BJ135" s="17" t="s">
        <v>85</v>
      </c>
      <c r="BK135" s="144">
        <f t="shared" si="9"/>
        <v>0</v>
      </c>
      <c r="BL135" s="17" t="s">
        <v>270</v>
      </c>
      <c r="BM135" s="143" t="s">
        <v>303</v>
      </c>
    </row>
    <row r="136" spans="2:65" s="1" customFormat="1" ht="21.75" customHeight="1">
      <c r="B136" s="32"/>
      <c r="C136" s="132" t="s">
        <v>218</v>
      </c>
      <c r="D136" s="132" t="s">
        <v>153</v>
      </c>
      <c r="E136" s="133" t="s">
        <v>1025</v>
      </c>
      <c r="F136" s="134" t="s">
        <v>1026</v>
      </c>
      <c r="G136" s="135" t="s">
        <v>165</v>
      </c>
      <c r="H136" s="136">
        <v>2</v>
      </c>
      <c r="I136" s="137"/>
      <c r="J136" s="138">
        <f t="shared" si="0"/>
        <v>0</v>
      </c>
      <c r="K136" s="134" t="s">
        <v>1</v>
      </c>
      <c r="L136" s="32"/>
      <c r="M136" s="139" t="s">
        <v>1</v>
      </c>
      <c r="N136" s="140" t="s">
        <v>42</v>
      </c>
      <c r="P136" s="141">
        <f t="shared" si="1"/>
        <v>0</v>
      </c>
      <c r="Q136" s="141">
        <v>0</v>
      </c>
      <c r="R136" s="141">
        <f t="shared" si="2"/>
        <v>0</v>
      </c>
      <c r="S136" s="141">
        <v>0</v>
      </c>
      <c r="T136" s="142">
        <f t="shared" si="3"/>
        <v>0</v>
      </c>
      <c r="AR136" s="143" t="s">
        <v>270</v>
      </c>
      <c r="AT136" s="143" t="s">
        <v>153</v>
      </c>
      <c r="AU136" s="143" t="s">
        <v>87</v>
      </c>
      <c r="AY136" s="17" t="s">
        <v>150</v>
      </c>
      <c r="BE136" s="144">
        <f t="shared" si="4"/>
        <v>0</v>
      </c>
      <c r="BF136" s="144">
        <f t="shared" si="5"/>
        <v>0</v>
      </c>
      <c r="BG136" s="144">
        <f t="shared" si="6"/>
        <v>0</v>
      </c>
      <c r="BH136" s="144">
        <f t="shared" si="7"/>
        <v>0</v>
      </c>
      <c r="BI136" s="144">
        <f t="shared" si="8"/>
        <v>0</v>
      </c>
      <c r="BJ136" s="17" t="s">
        <v>85</v>
      </c>
      <c r="BK136" s="144">
        <f t="shared" si="9"/>
        <v>0</v>
      </c>
      <c r="BL136" s="17" t="s">
        <v>270</v>
      </c>
      <c r="BM136" s="143" t="s">
        <v>316</v>
      </c>
    </row>
    <row r="137" spans="2:65" s="1" customFormat="1" ht="21.75" customHeight="1">
      <c r="B137" s="32"/>
      <c r="C137" s="132" t="s">
        <v>8</v>
      </c>
      <c r="D137" s="132" t="s">
        <v>153</v>
      </c>
      <c r="E137" s="133" t="s">
        <v>1027</v>
      </c>
      <c r="F137" s="134" t="s">
        <v>1028</v>
      </c>
      <c r="G137" s="135" t="s">
        <v>165</v>
      </c>
      <c r="H137" s="136">
        <v>4</v>
      </c>
      <c r="I137" s="137"/>
      <c r="J137" s="138">
        <f t="shared" si="0"/>
        <v>0</v>
      </c>
      <c r="K137" s="134" t="s">
        <v>1</v>
      </c>
      <c r="L137" s="32"/>
      <c r="M137" s="139" t="s">
        <v>1</v>
      </c>
      <c r="N137" s="140" t="s">
        <v>42</v>
      </c>
      <c r="P137" s="141">
        <f t="shared" si="1"/>
        <v>0</v>
      </c>
      <c r="Q137" s="141">
        <v>1.48E-3</v>
      </c>
      <c r="R137" s="141">
        <f t="shared" si="2"/>
        <v>5.9199999999999999E-3</v>
      </c>
      <c r="S137" s="141">
        <v>0</v>
      </c>
      <c r="T137" s="142">
        <f t="shared" si="3"/>
        <v>0</v>
      </c>
      <c r="AR137" s="143" t="s">
        <v>270</v>
      </c>
      <c r="AT137" s="143" t="s">
        <v>153</v>
      </c>
      <c r="AU137" s="143" t="s">
        <v>87</v>
      </c>
      <c r="AY137" s="17" t="s">
        <v>150</v>
      </c>
      <c r="BE137" s="144">
        <f t="shared" si="4"/>
        <v>0</v>
      </c>
      <c r="BF137" s="144">
        <f t="shared" si="5"/>
        <v>0</v>
      </c>
      <c r="BG137" s="144">
        <f t="shared" si="6"/>
        <v>0</v>
      </c>
      <c r="BH137" s="144">
        <f t="shared" si="7"/>
        <v>0</v>
      </c>
      <c r="BI137" s="144">
        <f t="shared" si="8"/>
        <v>0</v>
      </c>
      <c r="BJ137" s="17" t="s">
        <v>85</v>
      </c>
      <c r="BK137" s="144">
        <f t="shared" si="9"/>
        <v>0</v>
      </c>
      <c r="BL137" s="17" t="s">
        <v>270</v>
      </c>
      <c r="BM137" s="143" t="s">
        <v>331</v>
      </c>
    </row>
    <row r="138" spans="2:65" s="1" customFormat="1" ht="24.2" customHeight="1">
      <c r="B138" s="32"/>
      <c r="C138" s="132" t="s">
        <v>240</v>
      </c>
      <c r="D138" s="132" t="s">
        <v>153</v>
      </c>
      <c r="E138" s="133" t="s">
        <v>1029</v>
      </c>
      <c r="F138" s="134" t="s">
        <v>1030</v>
      </c>
      <c r="G138" s="135" t="s">
        <v>165</v>
      </c>
      <c r="H138" s="136">
        <v>1</v>
      </c>
      <c r="I138" s="137"/>
      <c r="J138" s="138">
        <f t="shared" si="0"/>
        <v>0</v>
      </c>
      <c r="K138" s="134" t="s">
        <v>1</v>
      </c>
      <c r="L138" s="32"/>
      <c r="M138" s="139" t="s">
        <v>1</v>
      </c>
      <c r="N138" s="140" t="s">
        <v>42</v>
      </c>
      <c r="P138" s="141">
        <f t="shared" si="1"/>
        <v>0</v>
      </c>
      <c r="Q138" s="141">
        <v>7.2999999999999996E-4</v>
      </c>
      <c r="R138" s="141">
        <f t="shared" si="2"/>
        <v>7.2999999999999996E-4</v>
      </c>
      <c r="S138" s="141">
        <v>0</v>
      </c>
      <c r="T138" s="142">
        <f t="shared" si="3"/>
        <v>0</v>
      </c>
      <c r="AR138" s="143" t="s">
        <v>270</v>
      </c>
      <c r="AT138" s="143" t="s">
        <v>153</v>
      </c>
      <c r="AU138" s="143" t="s">
        <v>87</v>
      </c>
      <c r="AY138" s="17" t="s">
        <v>150</v>
      </c>
      <c r="BE138" s="144">
        <f t="shared" si="4"/>
        <v>0</v>
      </c>
      <c r="BF138" s="144">
        <f t="shared" si="5"/>
        <v>0</v>
      </c>
      <c r="BG138" s="144">
        <f t="shared" si="6"/>
        <v>0</v>
      </c>
      <c r="BH138" s="144">
        <f t="shared" si="7"/>
        <v>0</v>
      </c>
      <c r="BI138" s="144">
        <f t="shared" si="8"/>
        <v>0</v>
      </c>
      <c r="BJ138" s="17" t="s">
        <v>85</v>
      </c>
      <c r="BK138" s="144">
        <f t="shared" si="9"/>
        <v>0</v>
      </c>
      <c r="BL138" s="17" t="s">
        <v>270</v>
      </c>
      <c r="BM138" s="143" t="s">
        <v>342</v>
      </c>
    </row>
    <row r="139" spans="2:65" s="1" customFormat="1" ht="16.5" customHeight="1">
      <c r="B139" s="32"/>
      <c r="C139" s="132" t="s">
        <v>258</v>
      </c>
      <c r="D139" s="132" t="s">
        <v>153</v>
      </c>
      <c r="E139" s="133" t="s">
        <v>1031</v>
      </c>
      <c r="F139" s="134" t="s">
        <v>1032</v>
      </c>
      <c r="G139" s="135" t="s">
        <v>165</v>
      </c>
      <c r="H139" s="136">
        <v>1</v>
      </c>
      <c r="I139" s="137"/>
      <c r="J139" s="138">
        <f t="shared" si="0"/>
        <v>0</v>
      </c>
      <c r="K139" s="134" t="s">
        <v>1</v>
      </c>
      <c r="L139" s="32"/>
      <c r="M139" s="139" t="s">
        <v>1</v>
      </c>
      <c r="N139" s="140" t="s">
        <v>42</v>
      </c>
      <c r="P139" s="141">
        <f t="shared" si="1"/>
        <v>0</v>
      </c>
      <c r="Q139" s="141">
        <v>2.9E-4</v>
      </c>
      <c r="R139" s="141">
        <f t="shared" si="2"/>
        <v>2.9E-4</v>
      </c>
      <c r="S139" s="141">
        <v>0</v>
      </c>
      <c r="T139" s="142">
        <f t="shared" si="3"/>
        <v>0</v>
      </c>
      <c r="AR139" s="143" t="s">
        <v>270</v>
      </c>
      <c r="AT139" s="143" t="s">
        <v>153</v>
      </c>
      <c r="AU139" s="143" t="s">
        <v>87</v>
      </c>
      <c r="AY139" s="17" t="s">
        <v>150</v>
      </c>
      <c r="BE139" s="144">
        <f t="shared" si="4"/>
        <v>0</v>
      </c>
      <c r="BF139" s="144">
        <f t="shared" si="5"/>
        <v>0</v>
      </c>
      <c r="BG139" s="144">
        <f t="shared" si="6"/>
        <v>0</v>
      </c>
      <c r="BH139" s="144">
        <f t="shared" si="7"/>
        <v>0</v>
      </c>
      <c r="BI139" s="144">
        <f t="shared" si="8"/>
        <v>0</v>
      </c>
      <c r="BJ139" s="17" t="s">
        <v>85</v>
      </c>
      <c r="BK139" s="144">
        <f t="shared" si="9"/>
        <v>0</v>
      </c>
      <c r="BL139" s="17" t="s">
        <v>270</v>
      </c>
      <c r="BM139" s="143" t="s">
        <v>354</v>
      </c>
    </row>
    <row r="140" spans="2:65" s="1" customFormat="1" ht="21.75" customHeight="1">
      <c r="B140" s="32"/>
      <c r="C140" s="132" t="s">
        <v>266</v>
      </c>
      <c r="D140" s="132" t="s">
        <v>153</v>
      </c>
      <c r="E140" s="133" t="s">
        <v>1033</v>
      </c>
      <c r="F140" s="134" t="s">
        <v>1034</v>
      </c>
      <c r="G140" s="135" t="s">
        <v>299</v>
      </c>
      <c r="H140" s="136">
        <v>95</v>
      </c>
      <c r="I140" s="137"/>
      <c r="J140" s="138">
        <f t="shared" si="0"/>
        <v>0</v>
      </c>
      <c r="K140" s="134" t="s">
        <v>1</v>
      </c>
      <c r="L140" s="32"/>
      <c r="M140" s="139" t="s">
        <v>1</v>
      </c>
      <c r="N140" s="140" t="s">
        <v>42</v>
      </c>
      <c r="P140" s="141">
        <f t="shared" si="1"/>
        <v>0</v>
      </c>
      <c r="Q140" s="141">
        <v>0</v>
      </c>
      <c r="R140" s="141">
        <f t="shared" si="2"/>
        <v>0</v>
      </c>
      <c r="S140" s="141">
        <v>0</v>
      </c>
      <c r="T140" s="142">
        <f t="shared" si="3"/>
        <v>0</v>
      </c>
      <c r="AR140" s="143" t="s">
        <v>270</v>
      </c>
      <c r="AT140" s="143" t="s">
        <v>153</v>
      </c>
      <c r="AU140" s="143" t="s">
        <v>87</v>
      </c>
      <c r="AY140" s="17" t="s">
        <v>150</v>
      </c>
      <c r="BE140" s="144">
        <f t="shared" si="4"/>
        <v>0</v>
      </c>
      <c r="BF140" s="144">
        <f t="shared" si="5"/>
        <v>0</v>
      </c>
      <c r="BG140" s="144">
        <f t="shared" si="6"/>
        <v>0</v>
      </c>
      <c r="BH140" s="144">
        <f t="shared" si="7"/>
        <v>0</v>
      </c>
      <c r="BI140" s="144">
        <f t="shared" si="8"/>
        <v>0</v>
      </c>
      <c r="BJ140" s="17" t="s">
        <v>85</v>
      </c>
      <c r="BK140" s="144">
        <f t="shared" si="9"/>
        <v>0</v>
      </c>
      <c r="BL140" s="17" t="s">
        <v>270</v>
      </c>
      <c r="BM140" s="143" t="s">
        <v>372</v>
      </c>
    </row>
    <row r="141" spans="2:65" s="1" customFormat="1" ht="24.2" customHeight="1">
      <c r="B141" s="32"/>
      <c r="C141" s="132" t="s">
        <v>270</v>
      </c>
      <c r="D141" s="132" t="s">
        <v>153</v>
      </c>
      <c r="E141" s="133" t="s">
        <v>1035</v>
      </c>
      <c r="F141" s="134" t="s">
        <v>1036</v>
      </c>
      <c r="G141" s="135" t="s">
        <v>204</v>
      </c>
      <c r="H141" s="136">
        <v>8.4000000000000005E-2</v>
      </c>
      <c r="I141" s="137"/>
      <c r="J141" s="138">
        <f t="shared" si="0"/>
        <v>0</v>
      </c>
      <c r="K141" s="134" t="s">
        <v>1</v>
      </c>
      <c r="L141" s="32"/>
      <c r="M141" s="139" t="s">
        <v>1</v>
      </c>
      <c r="N141" s="140" t="s">
        <v>42</v>
      </c>
      <c r="P141" s="141">
        <f t="shared" si="1"/>
        <v>0</v>
      </c>
      <c r="Q141" s="141">
        <v>0</v>
      </c>
      <c r="R141" s="141">
        <f t="shared" si="2"/>
        <v>0</v>
      </c>
      <c r="S141" s="141">
        <v>0</v>
      </c>
      <c r="T141" s="142">
        <f t="shared" si="3"/>
        <v>0</v>
      </c>
      <c r="AR141" s="143" t="s">
        <v>270</v>
      </c>
      <c r="AT141" s="143" t="s">
        <v>153</v>
      </c>
      <c r="AU141" s="143" t="s">
        <v>87</v>
      </c>
      <c r="AY141" s="17" t="s">
        <v>150</v>
      </c>
      <c r="BE141" s="144">
        <f t="shared" si="4"/>
        <v>0</v>
      </c>
      <c r="BF141" s="144">
        <f t="shared" si="5"/>
        <v>0</v>
      </c>
      <c r="BG141" s="144">
        <f t="shared" si="6"/>
        <v>0</v>
      </c>
      <c r="BH141" s="144">
        <f t="shared" si="7"/>
        <v>0</v>
      </c>
      <c r="BI141" s="144">
        <f t="shared" si="8"/>
        <v>0</v>
      </c>
      <c r="BJ141" s="17" t="s">
        <v>85</v>
      </c>
      <c r="BK141" s="144">
        <f t="shared" si="9"/>
        <v>0</v>
      </c>
      <c r="BL141" s="17" t="s">
        <v>270</v>
      </c>
      <c r="BM141" s="143" t="s">
        <v>381</v>
      </c>
    </row>
    <row r="142" spans="2:65" s="11" customFormat="1" ht="22.9" customHeight="1">
      <c r="B142" s="120"/>
      <c r="D142" s="121" t="s">
        <v>76</v>
      </c>
      <c r="E142" s="130" t="s">
        <v>1037</v>
      </c>
      <c r="F142" s="130" t="s">
        <v>1038</v>
      </c>
      <c r="I142" s="123"/>
      <c r="J142" s="131">
        <f>BK142</f>
        <v>0</v>
      </c>
      <c r="L142" s="120"/>
      <c r="M142" s="125"/>
      <c r="P142" s="126">
        <f>SUM(P143:P163)</f>
        <v>0</v>
      </c>
      <c r="R142" s="126">
        <f>SUM(R143:R163)</f>
        <v>0.27467000000000003</v>
      </c>
      <c r="T142" s="127">
        <f>SUM(T143:T163)</f>
        <v>0</v>
      </c>
      <c r="AR142" s="121" t="s">
        <v>87</v>
      </c>
      <c r="AT142" s="128" t="s">
        <v>76</v>
      </c>
      <c r="AU142" s="128" t="s">
        <v>85</v>
      </c>
      <c r="AY142" s="121" t="s">
        <v>150</v>
      </c>
      <c r="BK142" s="129">
        <f>SUM(BK143:BK163)</f>
        <v>0</v>
      </c>
    </row>
    <row r="143" spans="2:65" s="1" customFormat="1" ht="16.5" customHeight="1">
      <c r="B143" s="32"/>
      <c r="C143" s="132" t="s">
        <v>285</v>
      </c>
      <c r="D143" s="132" t="s">
        <v>153</v>
      </c>
      <c r="E143" s="133" t="s">
        <v>1039</v>
      </c>
      <c r="F143" s="134" t="s">
        <v>1040</v>
      </c>
      <c r="G143" s="135" t="s">
        <v>299</v>
      </c>
      <c r="H143" s="136">
        <v>50</v>
      </c>
      <c r="I143" s="137"/>
      <c r="J143" s="138">
        <f t="shared" ref="J143:J163" si="10">ROUND(I143*H143,2)</f>
        <v>0</v>
      </c>
      <c r="K143" s="134" t="s">
        <v>1</v>
      </c>
      <c r="L143" s="32"/>
      <c r="M143" s="139" t="s">
        <v>1</v>
      </c>
      <c r="N143" s="140" t="s">
        <v>42</v>
      </c>
      <c r="P143" s="141">
        <f t="shared" ref="P143:P163" si="11">O143*H143</f>
        <v>0</v>
      </c>
      <c r="Q143" s="141">
        <v>0</v>
      </c>
      <c r="R143" s="141">
        <f t="shared" ref="R143:R163" si="12">Q143*H143</f>
        <v>0</v>
      </c>
      <c r="S143" s="141">
        <v>0</v>
      </c>
      <c r="T143" s="142">
        <f t="shared" ref="T143:T163" si="13">S143*H143</f>
        <v>0</v>
      </c>
      <c r="AR143" s="143" t="s">
        <v>270</v>
      </c>
      <c r="AT143" s="143" t="s">
        <v>153</v>
      </c>
      <c r="AU143" s="143" t="s">
        <v>87</v>
      </c>
      <c r="AY143" s="17" t="s">
        <v>150</v>
      </c>
      <c r="BE143" s="144">
        <f t="shared" ref="BE143:BE163" si="14">IF(N143="základní",J143,0)</f>
        <v>0</v>
      </c>
      <c r="BF143" s="144">
        <f t="shared" ref="BF143:BF163" si="15">IF(N143="snížená",J143,0)</f>
        <v>0</v>
      </c>
      <c r="BG143" s="144">
        <f t="shared" ref="BG143:BG163" si="16">IF(N143="zákl. přenesená",J143,0)</f>
        <v>0</v>
      </c>
      <c r="BH143" s="144">
        <f t="shared" ref="BH143:BH163" si="17">IF(N143="sníž. přenesená",J143,0)</f>
        <v>0</v>
      </c>
      <c r="BI143" s="144">
        <f t="shared" ref="BI143:BI163" si="18">IF(N143="nulová",J143,0)</f>
        <v>0</v>
      </c>
      <c r="BJ143" s="17" t="s">
        <v>85</v>
      </c>
      <c r="BK143" s="144">
        <f t="shared" ref="BK143:BK163" si="19">ROUND(I143*H143,2)</f>
        <v>0</v>
      </c>
      <c r="BL143" s="17" t="s">
        <v>270</v>
      </c>
      <c r="BM143" s="143" t="s">
        <v>396</v>
      </c>
    </row>
    <row r="144" spans="2:65" s="1" customFormat="1" ht="16.5" customHeight="1">
      <c r="B144" s="32"/>
      <c r="C144" s="132" t="s">
        <v>291</v>
      </c>
      <c r="D144" s="132" t="s">
        <v>153</v>
      </c>
      <c r="E144" s="133" t="s">
        <v>1041</v>
      </c>
      <c r="F144" s="134" t="s">
        <v>1042</v>
      </c>
      <c r="G144" s="135" t="s">
        <v>165</v>
      </c>
      <c r="H144" s="136">
        <v>3</v>
      </c>
      <c r="I144" s="137"/>
      <c r="J144" s="138">
        <f t="shared" si="10"/>
        <v>0</v>
      </c>
      <c r="K144" s="134" t="s">
        <v>1</v>
      </c>
      <c r="L144" s="32"/>
      <c r="M144" s="139" t="s">
        <v>1</v>
      </c>
      <c r="N144" s="140" t="s">
        <v>42</v>
      </c>
      <c r="P144" s="141">
        <f t="shared" si="11"/>
        <v>0</v>
      </c>
      <c r="Q144" s="141">
        <v>3.5E-4</v>
      </c>
      <c r="R144" s="141">
        <f t="shared" si="12"/>
        <v>1.0499999999999999E-3</v>
      </c>
      <c r="S144" s="141">
        <v>0</v>
      </c>
      <c r="T144" s="142">
        <f t="shared" si="13"/>
        <v>0</v>
      </c>
      <c r="AR144" s="143" t="s">
        <v>270</v>
      </c>
      <c r="AT144" s="143" t="s">
        <v>153</v>
      </c>
      <c r="AU144" s="143" t="s">
        <v>87</v>
      </c>
      <c r="AY144" s="17" t="s">
        <v>150</v>
      </c>
      <c r="BE144" s="144">
        <f t="shared" si="14"/>
        <v>0</v>
      </c>
      <c r="BF144" s="144">
        <f t="shared" si="15"/>
        <v>0</v>
      </c>
      <c r="BG144" s="144">
        <f t="shared" si="16"/>
        <v>0</v>
      </c>
      <c r="BH144" s="144">
        <f t="shared" si="17"/>
        <v>0</v>
      </c>
      <c r="BI144" s="144">
        <f t="shared" si="18"/>
        <v>0</v>
      </c>
      <c r="BJ144" s="17" t="s">
        <v>85</v>
      </c>
      <c r="BK144" s="144">
        <f t="shared" si="19"/>
        <v>0</v>
      </c>
      <c r="BL144" s="17" t="s">
        <v>270</v>
      </c>
      <c r="BM144" s="143" t="s">
        <v>407</v>
      </c>
    </row>
    <row r="145" spans="2:65" s="1" customFormat="1" ht="24.2" customHeight="1">
      <c r="B145" s="32"/>
      <c r="C145" s="132" t="s">
        <v>296</v>
      </c>
      <c r="D145" s="132" t="s">
        <v>153</v>
      </c>
      <c r="E145" s="133" t="s">
        <v>1043</v>
      </c>
      <c r="F145" s="134" t="s">
        <v>1044</v>
      </c>
      <c r="G145" s="135" t="s">
        <v>299</v>
      </c>
      <c r="H145" s="136">
        <v>35</v>
      </c>
      <c r="I145" s="137"/>
      <c r="J145" s="138">
        <f t="shared" si="10"/>
        <v>0</v>
      </c>
      <c r="K145" s="134" t="s">
        <v>1</v>
      </c>
      <c r="L145" s="32"/>
      <c r="M145" s="139" t="s">
        <v>1</v>
      </c>
      <c r="N145" s="140" t="s">
        <v>42</v>
      </c>
      <c r="P145" s="141">
        <f t="shared" si="11"/>
        <v>0</v>
      </c>
      <c r="Q145" s="141">
        <v>7.7999999999999999E-4</v>
      </c>
      <c r="R145" s="141">
        <f t="shared" si="12"/>
        <v>2.7299999999999998E-2</v>
      </c>
      <c r="S145" s="141">
        <v>0</v>
      </c>
      <c r="T145" s="142">
        <f t="shared" si="13"/>
        <v>0</v>
      </c>
      <c r="AR145" s="143" t="s">
        <v>270</v>
      </c>
      <c r="AT145" s="143" t="s">
        <v>153</v>
      </c>
      <c r="AU145" s="143" t="s">
        <v>87</v>
      </c>
      <c r="AY145" s="17" t="s">
        <v>150</v>
      </c>
      <c r="BE145" s="144">
        <f t="shared" si="14"/>
        <v>0</v>
      </c>
      <c r="BF145" s="144">
        <f t="shared" si="15"/>
        <v>0</v>
      </c>
      <c r="BG145" s="144">
        <f t="shared" si="16"/>
        <v>0</v>
      </c>
      <c r="BH145" s="144">
        <f t="shared" si="17"/>
        <v>0</v>
      </c>
      <c r="BI145" s="144">
        <f t="shared" si="18"/>
        <v>0</v>
      </c>
      <c r="BJ145" s="17" t="s">
        <v>85</v>
      </c>
      <c r="BK145" s="144">
        <f t="shared" si="19"/>
        <v>0</v>
      </c>
      <c r="BL145" s="17" t="s">
        <v>270</v>
      </c>
      <c r="BM145" s="143" t="s">
        <v>423</v>
      </c>
    </row>
    <row r="146" spans="2:65" s="1" customFormat="1" ht="24.2" customHeight="1">
      <c r="B146" s="32"/>
      <c r="C146" s="132" t="s">
        <v>303</v>
      </c>
      <c r="D146" s="132" t="s">
        <v>153</v>
      </c>
      <c r="E146" s="133" t="s">
        <v>1045</v>
      </c>
      <c r="F146" s="134" t="s">
        <v>1046</v>
      </c>
      <c r="G146" s="135" t="s">
        <v>299</v>
      </c>
      <c r="H146" s="136">
        <v>20</v>
      </c>
      <c r="I146" s="137"/>
      <c r="J146" s="138">
        <f t="shared" si="10"/>
        <v>0</v>
      </c>
      <c r="K146" s="134" t="s">
        <v>1</v>
      </c>
      <c r="L146" s="32"/>
      <c r="M146" s="139" t="s">
        <v>1</v>
      </c>
      <c r="N146" s="140" t="s">
        <v>42</v>
      </c>
      <c r="P146" s="141">
        <f t="shared" si="11"/>
        <v>0</v>
      </c>
      <c r="Q146" s="141">
        <v>9.6000000000000002E-4</v>
      </c>
      <c r="R146" s="141">
        <f t="shared" si="12"/>
        <v>1.9200000000000002E-2</v>
      </c>
      <c r="S146" s="141">
        <v>0</v>
      </c>
      <c r="T146" s="142">
        <f t="shared" si="13"/>
        <v>0</v>
      </c>
      <c r="AR146" s="143" t="s">
        <v>270</v>
      </c>
      <c r="AT146" s="143" t="s">
        <v>153</v>
      </c>
      <c r="AU146" s="143" t="s">
        <v>87</v>
      </c>
      <c r="AY146" s="17" t="s">
        <v>150</v>
      </c>
      <c r="BE146" s="144">
        <f t="shared" si="14"/>
        <v>0</v>
      </c>
      <c r="BF146" s="144">
        <f t="shared" si="15"/>
        <v>0</v>
      </c>
      <c r="BG146" s="144">
        <f t="shared" si="16"/>
        <v>0</v>
      </c>
      <c r="BH146" s="144">
        <f t="shared" si="17"/>
        <v>0</v>
      </c>
      <c r="BI146" s="144">
        <f t="shared" si="18"/>
        <v>0</v>
      </c>
      <c r="BJ146" s="17" t="s">
        <v>85</v>
      </c>
      <c r="BK146" s="144">
        <f t="shared" si="19"/>
        <v>0</v>
      </c>
      <c r="BL146" s="17" t="s">
        <v>270</v>
      </c>
      <c r="BM146" s="143" t="s">
        <v>433</v>
      </c>
    </row>
    <row r="147" spans="2:65" s="1" customFormat="1" ht="24.2" customHeight="1">
      <c r="B147" s="32"/>
      <c r="C147" s="132" t="s">
        <v>7</v>
      </c>
      <c r="D147" s="132" t="s">
        <v>153</v>
      </c>
      <c r="E147" s="133" t="s">
        <v>1047</v>
      </c>
      <c r="F147" s="134" t="s">
        <v>1048</v>
      </c>
      <c r="G147" s="135" t="s">
        <v>299</v>
      </c>
      <c r="H147" s="136">
        <v>95</v>
      </c>
      <c r="I147" s="137"/>
      <c r="J147" s="138">
        <f t="shared" si="10"/>
        <v>0</v>
      </c>
      <c r="K147" s="134" t="s">
        <v>1</v>
      </c>
      <c r="L147" s="32"/>
      <c r="M147" s="139" t="s">
        <v>1</v>
      </c>
      <c r="N147" s="140" t="s">
        <v>42</v>
      </c>
      <c r="P147" s="141">
        <f t="shared" si="11"/>
        <v>0</v>
      </c>
      <c r="Q147" s="141">
        <v>1.25E-3</v>
      </c>
      <c r="R147" s="141">
        <f t="shared" si="12"/>
        <v>0.11875000000000001</v>
      </c>
      <c r="S147" s="141">
        <v>0</v>
      </c>
      <c r="T147" s="142">
        <f t="shared" si="13"/>
        <v>0</v>
      </c>
      <c r="AR147" s="143" t="s">
        <v>270</v>
      </c>
      <c r="AT147" s="143" t="s">
        <v>153</v>
      </c>
      <c r="AU147" s="143" t="s">
        <v>87</v>
      </c>
      <c r="AY147" s="17" t="s">
        <v>150</v>
      </c>
      <c r="BE147" s="144">
        <f t="shared" si="14"/>
        <v>0</v>
      </c>
      <c r="BF147" s="144">
        <f t="shared" si="15"/>
        <v>0</v>
      </c>
      <c r="BG147" s="144">
        <f t="shared" si="16"/>
        <v>0</v>
      </c>
      <c r="BH147" s="144">
        <f t="shared" si="17"/>
        <v>0</v>
      </c>
      <c r="BI147" s="144">
        <f t="shared" si="18"/>
        <v>0</v>
      </c>
      <c r="BJ147" s="17" t="s">
        <v>85</v>
      </c>
      <c r="BK147" s="144">
        <f t="shared" si="19"/>
        <v>0</v>
      </c>
      <c r="BL147" s="17" t="s">
        <v>270</v>
      </c>
      <c r="BM147" s="143" t="s">
        <v>442</v>
      </c>
    </row>
    <row r="148" spans="2:65" s="1" customFormat="1" ht="37.9" customHeight="1">
      <c r="B148" s="32"/>
      <c r="C148" s="132" t="s">
        <v>316</v>
      </c>
      <c r="D148" s="132" t="s">
        <v>153</v>
      </c>
      <c r="E148" s="133" t="s">
        <v>1049</v>
      </c>
      <c r="F148" s="134" t="s">
        <v>1050</v>
      </c>
      <c r="G148" s="135" t="s">
        <v>299</v>
      </c>
      <c r="H148" s="136">
        <v>30</v>
      </c>
      <c r="I148" s="137"/>
      <c r="J148" s="138">
        <f t="shared" si="10"/>
        <v>0</v>
      </c>
      <c r="K148" s="134" t="s">
        <v>1</v>
      </c>
      <c r="L148" s="32"/>
      <c r="M148" s="139" t="s">
        <v>1</v>
      </c>
      <c r="N148" s="140" t="s">
        <v>42</v>
      </c>
      <c r="P148" s="141">
        <f t="shared" si="11"/>
        <v>0</v>
      </c>
      <c r="Q148" s="141">
        <v>5.0000000000000002E-5</v>
      </c>
      <c r="R148" s="141">
        <f t="shared" si="12"/>
        <v>1.5E-3</v>
      </c>
      <c r="S148" s="141">
        <v>0</v>
      </c>
      <c r="T148" s="142">
        <f t="shared" si="13"/>
        <v>0</v>
      </c>
      <c r="AR148" s="143" t="s">
        <v>270</v>
      </c>
      <c r="AT148" s="143" t="s">
        <v>153</v>
      </c>
      <c r="AU148" s="143" t="s">
        <v>87</v>
      </c>
      <c r="AY148" s="17" t="s">
        <v>150</v>
      </c>
      <c r="BE148" s="144">
        <f t="shared" si="14"/>
        <v>0</v>
      </c>
      <c r="BF148" s="144">
        <f t="shared" si="15"/>
        <v>0</v>
      </c>
      <c r="BG148" s="144">
        <f t="shared" si="16"/>
        <v>0</v>
      </c>
      <c r="BH148" s="144">
        <f t="shared" si="17"/>
        <v>0</v>
      </c>
      <c r="BI148" s="144">
        <f t="shared" si="18"/>
        <v>0</v>
      </c>
      <c r="BJ148" s="17" t="s">
        <v>85</v>
      </c>
      <c r="BK148" s="144">
        <f t="shared" si="19"/>
        <v>0</v>
      </c>
      <c r="BL148" s="17" t="s">
        <v>270</v>
      </c>
      <c r="BM148" s="143" t="s">
        <v>452</v>
      </c>
    </row>
    <row r="149" spans="2:65" s="1" customFormat="1" ht="33" customHeight="1">
      <c r="B149" s="32"/>
      <c r="C149" s="132" t="s">
        <v>323</v>
      </c>
      <c r="D149" s="132" t="s">
        <v>153</v>
      </c>
      <c r="E149" s="133" t="s">
        <v>1051</v>
      </c>
      <c r="F149" s="134" t="s">
        <v>1052</v>
      </c>
      <c r="G149" s="135" t="s">
        <v>299</v>
      </c>
      <c r="H149" s="136">
        <v>60</v>
      </c>
      <c r="I149" s="137"/>
      <c r="J149" s="138">
        <f t="shared" si="10"/>
        <v>0</v>
      </c>
      <c r="K149" s="134" t="s">
        <v>1</v>
      </c>
      <c r="L149" s="32"/>
      <c r="M149" s="139" t="s">
        <v>1</v>
      </c>
      <c r="N149" s="140" t="s">
        <v>42</v>
      </c>
      <c r="P149" s="141">
        <f t="shared" si="11"/>
        <v>0</v>
      </c>
      <c r="Q149" s="141">
        <v>6.9999999999999994E-5</v>
      </c>
      <c r="R149" s="141">
        <f t="shared" si="12"/>
        <v>4.1999999999999997E-3</v>
      </c>
      <c r="S149" s="141">
        <v>0</v>
      </c>
      <c r="T149" s="142">
        <f t="shared" si="13"/>
        <v>0</v>
      </c>
      <c r="AR149" s="143" t="s">
        <v>270</v>
      </c>
      <c r="AT149" s="143" t="s">
        <v>153</v>
      </c>
      <c r="AU149" s="143" t="s">
        <v>87</v>
      </c>
      <c r="AY149" s="17" t="s">
        <v>150</v>
      </c>
      <c r="BE149" s="144">
        <f t="shared" si="14"/>
        <v>0</v>
      </c>
      <c r="BF149" s="144">
        <f t="shared" si="15"/>
        <v>0</v>
      </c>
      <c r="BG149" s="144">
        <f t="shared" si="16"/>
        <v>0</v>
      </c>
      <c r="BH149" s="144">
        <f t="shared" si="17"/>
        <v>0</v>
      </c>
      <c r="BI149" s="144">
        <f t="shared" si="18"/>
        <v>0</v>
      </c>
      <c r="BJ149" s="17" t="s">
        <v>85</v>
      </c>
      <c r="BK149" s="144">
        <f t="shared" si="19"/>
        <v>0</v>
      </c>
      <c r="BL149" s="17" t="s">
        <v>270</v>
      </c>
      <c r="BM149" s="143" t="s">
        <v>473</v>
      </c>
    </row>
    <row r="150" spans="2:65" s="1" customFormat="1" ht="37.9" customHeight="1">
      <c r="B150" s="32"/>
      <c r="C150" s="132" t="s">
        <v>331</v>
      </c>
      <c r="D150" s="132" t="s">
        <v>153</v>
      </c>
      <c r="E150" s="133" t="s">
        <v>1053</v>
      </c>
      <c r="F150" s="134" t="s">
        <v>1054</v>
      </c>
      <c r="G150" s="135" t="s">
        <v>299</v>
      </c>
      <c r="H150" s="136">
        <v>5</v>
      </c>
      <c r="I150" s="137"/>
      <c r="J150" s="138">
        <f t="shared" si="10"/>
        <v>0</v>
      </c>
      <c r="K150" s="134" t="s">
        <v>1</v>
      </c>
      <c r="L150" s="32"/>
      <c r="M150" s="139" t="s">
        <v>1</v>
      </c>
      <c r="N150" s="140" t="s">
        <v>42</v>
      </c>
      <c r="P150" s="141">
        <f t="shared" si="11"/>
        <v>0</v>
      </c>
      <c r="Q150" s="141">
        <v>2.0000000000000001E-4</v>
      </c>
      <c r="R150" s="141">
        <f t="shared" si="12"/>
        <v>1E-3</v>
      </c>
      <c r="S150" s="141">
        <v>0</v>
      </c>
      <c r="T150" s="142">
        <f t="shared" si="13"/>
        <v>0</v>
      </c>
      <c r="AR150" s="143" t="s">
        <v>270</v>
      </c>
      <c r="AT150" s="143" t="s">
        <v>153</v>
      </c>
      <c r="AU150" s="143" t="s">
        <v>87</v>
      </c>
      <c r="AY150" s="17" t="s">
        <v>150</v>
      </c>
      <c r="BE150" s="144">
        <f t="shared" si="14"/>
        <v>0</v>
      </c>
      <c r="BF150" s="144">
        <f t="shared" si="15"/>
        <v>0</v>
      </c>
      <c r="BG150" s="144">
        <f t="shared" si="16"/>
        <v>0</v>
      </c>
      <c r="BH150" s="144">
        <f t="shared" si="17"/>
        <v>0</v>
      </c>
      <c r="BI150" s="144">
        <f t="shared" si="18"/>
        <v>0</v>
      </c>
      <c r="BJ150" s="17" t="s">
        <v>85</v>
      </c>
      <c r="BK150" s="144">
        <f t="shared" si="19"/>
        <v>0</v>
      </c>
      <c r="BL150" s="17" t="s">
        <v>270</v>
      </c>
      <c r="BM150" s="143" t="s">
        <v>485</v>
      </c>
    </row>
    <row r="151" spans="2:65" s="1" customFormat="1" ht="37.9" customHeight="1">
      <c r="B151" s="32"/>
      <c r="C151" s="132" t="s">
        <v>337</v>
      </c>
      <c r="D151" s="132" t="s">
        <v>153</v>
      </c>
      <c r="E151" s="133" t="s">
        <v>1055</v>
      </c>
      <c r="F151" s="134" t="s">
        <v>1056</v>
      </c>
      <c r="G151" s="135" t="s">
        <v>299</v>
      </c>
      <c r="H151" s="136">
        <v>55</v>
      </c>
      <c r="I151" s="137"/>
      <c r="J151" s="138">
        <f t="shared" si="10"/>
        <v>0</v>
      </c>
      <c r="K151" s="134" t="s">
        <v>1</v>
      </c>
      <c r="L151" s="32"/>
      <c r="M151" s="139" t="s">
        <v>1</v>
      </c>
      <c r="N151" s="140" t="s">
        <v>42</v>
      </c>
      <c r="P151" s="141">
        <f t="shared" si="11"/>
        <v>0</v>
      </c>
      <c r="Q151" s="141">
        <v>2.4000000000000001E-4</v>
      </c>
      <c r="R151" s="141">
        <f t="shared" si="12"/>
        <v>1.32E-2</v>
      </c>
      <c r="S151" s="141">
        <v>0</v>
      </c>
      <c r="T151" s="142">
        <f t="shared" si="13"/>
        <v>0</v>
      </c>
      <c r="AR151" s="143" t="s">
        <v>270</v>
      </c>
      <c r="AT151" s="143" t="s">
        <v>153</v>
      </c>
      <c r="AU151" s="143" t="s">
        <v>87</v>
      </c>
      <c r="AY151" s="17" t="s">
        <v>150</v>
      </c>
      <c r="BE151" s="144">
        <f t="shared" si="14"/>
        <v>0</v>
      </c>
      <c r="BF151" s="144">
        <f t="shared" si="15"/>
        <v>0</v>
      </c>
      <c r="BG151" s="144">
        <f t="shared" si="16"/>
        <v>0</v>
      </c>
      <c r="BH151" s="144">
        <f t="shared" si="17"/>
        <v>0</v>
      </c>
      <c r="BI151" s="144">
        <f t="shared" si="18"/>
        <v>0</v>
      </c>
      <c r="BJ151" s="17" t="s">
        <v>85</v>
      </c>
      <c r="BK151" s="144">
        <f t="shared" si="19"/>
        <v>0</v>
      </c>
      <c r="BL151" s="17" t="s">
        <v>270</v>
      </c>
      <c r="BM151" s="143" t="s">
        <v>495</v>
      </c>
    </row>
    <row r="152" spans="2:65" s="1" customFormat="1" ht="16.5" customHeight="1">
      <c r="B152" s="32"/>
      <c r="C152" s="132" t="s">
        <v>342</v>
      </c>
      <c r="D152" s="132" t="s">
        <v>153</v>
      </c>
      <c r="E152" s="133" t="s">
        <v>1057</v>
      </c>
      <c r="F152" s="134" t="s">
        <v>1058</v>
      </c>
      <c r="G152" s="135" t="s">
        <v>299</v>
      </c>
      <c r="H152" s="136">
        <v>5</v>
      </c>
      <c r="I152" s="137"/>
      <c r="J152" s="138">
        <f t="shared" si="10"/>
        <v>0</v>
      </c>
      <c r="K152" s="134" t="s">
        <v>1</v>
      </c>
      <c r="L152" s="32"/>
      <c r="M152" s="139" t="s">
        <v>1</v>
      </c>
      <c r="N152" s="140" t="s">
        <v>42</v>
      </c>
      <c r="P152" s="141">
        <f t="shared" si="11"/>
        <v>0</v>
      </c>
      <c r="Q152" s="141">
        <v>1.6199999999999999E-3</v>
      </c>
      <c r="R152" s="141">
        <f t="shared" si="12"/>
        <v>8.0999999999999996E-3</v>
      </c>
      <c r="S152" s="141">
        <v>0</v>
      </c>
      <c r="T152" s="142">
        <f t="shared" si="13"/>
        <v>0</v>
      </c>
      <c r="AR152" s="143" t="s">
        <v>270</v>
      </c>
      <c r="AT152" s="143" t="s">
        <v>153</v>
      </c>
      <c r="AU152" s="143" t="s">
        <v>87</v>
      </c>
      <c r="AY152" s="17" t="s">
        <v>150</v>
      </c>
      <c r="BE152" s="144">
        <f t="shared" si="14"/>
        <v>0</v>
      </c>
      <c r="BF152" s="144">
        <f t="shared" si="15"/>
        <v>0</v>
      </c>
      <c r="BG152" s="144">
        <f t="shared" si="16"/>
        <v>0</v>
      </c>
      <c r="BH152" s="144">
        <f t="shared" si="17"/>
        <v>0</v>
      </c>
      <c r="BI152" s="144">
        <f t="shared" si="18"/>
        <v>0</v>
      </c>
      <c r="BJ152" s="17" t="s">
        <v>85</v>
      </c>
      <c r="BK152" s="144">
        <f t="shared" si="19"/>
        <v>0</v>
      </c>
      <c r="BL152" s="17" t="s">
        <v>270</v>
      </c>
      <c r="BM152" s="143" t="s">
        <v>504</v>
      </c>
    </row>
    <row r="153" spans="2:65" s="1" customFormat="1" ht="16.5" customHeight="1">
      <c r="B153" s="32"/>
      <c r="C153" s="132" t="s">
        <v>349</v>
      </c>
      <c r="D153" s="132" t="s">
        <v>153</v>
      </c>
      <c r="E153" s="133" t="s">
        <v>1059</v>
      </c>
      <c r="F153" s="134" t="s">
        <v>1060</v>
      </c>
      <c r="G153" s="135" t="s">
        <v>299</v>
      </c>
      <c r="H153" s="136">
        <v>5</v>
      </c>
      <c r="I153" s="137"/>
      <c r="J153" s="138">
        <f t="shared" si="10"/>
        <v>0</v>
      </c>
      <c r="K153" s="134" t="s">
        <v>1</v>
      </c>
      <c r="L153" s="32"/>
      <c r="M153" s="139" t="s">
        <v>1</v>
      </c>
      <c r="N153" s="140" t="s">
        <v>42</v>
      </c>
      <c r="P153" s="141">
        <f t="shared" si="11"/>
        <v>0</v>
      </c>
      <c r="Q153" s="141">
        <v>1.92E-3</v>
      </c>
      <c r="R153" s="141">
        <f t="shared" si="12"/>
        <v>9.6000000000000009E-3</v>
      </c>
      <c r="S153" s="141">
        <v>0</v>
      </c>
      <c r="T153" s="142">
        <f t="shared" si="13"/>
        <v>0</v>
      </c>
      <c r="AR153" s="143" t="s">
        <v>270</v>
      </c>
      <c r="AT153" s="143" t="s">
        <v>153</v>
      </c>
      <c r="AU153" s="143" t="s">
        <v>87</v>
      </c>
      <c r="AY153" s="17" t="s">
        <v>150</v>
      </c>
      <c r="BE153" s="144">
        <f t="shared" si="14"/>
        <v>0</v>
      </c>
      <c r="BF153" s="144">
        <f t="shared" si="15"/>
        <v>0</v>
      </c>
      <c r="BG153" s="144">
        <f t="shared" si="16"/>
        <v>0</v>
      </c>
      <c r="BH153" s="144">
        <f t="shared" si="17"/>
        <v>0</v>
      </c>
      <c r="BI153" s="144">
        <f t="shared" si="18"/>
        <v>0</v>
      </c>
      <c r="BJ153" s="17" t="s">
        <v>85</v>
      </c>
      <c r="BK153" s="144">
        <f t="shared" si="19"/>
        <v>0</v>
      </c>
      <c r="BL153" s="17" t="s">
        <v>270</v>
      </c>
      <c r="BM153" s="143" t="s">
        <v>516</v>
      </c>
    </row>
    <row r="154" spans="2:65" s="1" customFormat="1" ht="16.5" customHeight="1">
      <c r="B154" s="32"/>
      <c r="C154" s="132" t="s">
        <v>354</v>
      </c>
      <c r="D154" s="132" t="s">
        <v>153</v>
      </c>
      <c r="E154" s="133" t="s">
        <v>1061</v>
      </c>
      <c r="F154" s="134" t="s">
        <v>1062</v>
      </c>
      <c r="G154" s="135" t="s">
        <v>299</v>
      </c>
      <c r="H154" s="136">
        <v>85</v>
      </c>
      <c r="I154" s="137"/>
      <c r="J154" s="138">
        <f t="shared" si="10"/>
        <v>0</v>
      </c>
      <c r="K154" s="134" t="s">
        <v>1</v>
      </c>
      <c r="L154" s="32"/>
      <c r="M154" s="139" t="s">
        <v>1</v>
      </c>
      <c r="N154" s="140" t="s">
        <v>42</v>
      </c>
      <c r="P154" s="141">
        <f t="shared" si="11"/>
        <v>0</v>
      </c>
      <c r="Q154" s="141">
        <v>2.5999999999999998E-4</v>
      </c>
      <c r="R154" s="141">
        <f t="shared" si="12"/>
        <v>2.2099999999999998E-2</v>
      </c>
      <c r="S154" s="141">
        <v>0</v>
      </c>
      <c r="T154" s="142">
        <f t="shared" si="13"/>
        <v>0</v>
      </c>
      <c r="AR154" s="143" t="s">
        <v>270</v>
      </c>
      <c r="AT154" s="143" t="s">
        <v>153</v>
      </c>
      <c r="AU154" s="143" t="s">
        <v>87</v>
      </c>
      <c r="AY154" s="17" t="s">
        <v>150</v>
      </c>
      <c r="BE154" s="144">
        <f t="shared" si="14"/>
        <v>0</v>
      </c>
      <c r="BF154" s="144">
        <f t="shared" si="15"/>
        <v>0</v>
      </c>
      <c r="BG154" s="144">
        <f t="shared" si="16"/>
        <v>0</v>
      </c>
      <c r="BH154" s="144">
        <f t="shared" si="17"/>
        <v>0</v>
      </c>
      <c r="BI154" s="144">
        <f t="shared" si="18"/>
        <v>0</v>
      </c>
      <c r="BJ154" s="17" t="s">
        <v>85</v>
      </c>
      <c r="BK154" s="144">
        <f t="shared" si="19"/>
        <v>0</v>
      </c>
      <c r="BL154" s="17" t="s">
        <v>270</v>
      </c>
      <c r="BM154" s="143" t="s">
        <v>531</v>
      </c>
    </row>
    <row r="155" spans="2:65" s="1" customFormat="1" ht="16.5" customHeight="1">
      <c r="B155" s="32"/>
      <c r="C155" s="132" t="s">
        <v>361</v>
      </c>
      <c r="D155" s="132" t="s">
        <v>153</v>
      </c>
      <c r="E155" s="133" t="s">
        <v>1063</v>
      </c>
      <c r="F155" s="134" t="s">
        <v>1064</v>
      </c>
      <c r="G155" s="135" t="s">
        <v>165</v>
      </c>
      <c r="H155" s="136">
        <v>32</v>
      </c>
      <c r="I155" s="137"/>
      <c r="J155" s="138">
        <f t="shared" si="10"/>
        <v>0</v>
      </c>
      <c r="K155" s="134" t="s">
        <v>1</v>
      </c>
      <c r="L155" s="32"/>
      <c r="M155" s="139" t="s">
        <v>1</v>
      </c>
      <c r="N155" s="140" t="s">
        <v>42</v>
      </c>
      <c r="P155" s="141">
        <f t="shared" si="11"/>
        <v>0</v>
      </c>
      <c r="Q155" s="141">
        <v>0</v>
      </c>
      <c r="R155" s="141">
        <f t="shared" si="12"/>
        <v>0</v>
      </c>
      <c r="S155" s="141">
        <v>0</v>
      </c>
      <c r="T155" s="142">
        <f t="shared" si="13"/>
        <v>0</v>
      </c>
      <c r="AR155" s="143" t="s">
        <v>270</v>
      </c>
      <c r="AT155" s="143" t="s">
        <v>153</v>
      </c>
      <c r="AU155" s="143" t="s">
        <v>87</v>
      </c>
      <c r="AY155" s="17" t="s">
        <v>150</v>
      </c>
      <c r="BE155" s="144">
        <f t="shared" si="14"/>
        <v>0</v>
      </c>
      <c r="BF155" s="144">
        <f t="shared" si="15"/>
        <v>0</v>
      </c>
      <c r="BG155" s="144">
        <f t="shared" si="16"/>
        <v>0</v>
      </c>
      <c r="BH155" s="144">
        <f t="shared" si="17"/>
        <v>0</v>
      </c>
      <c r="BI155" s="144">
        <f t="shared" si="18"/>
        <v>0</v>
      </c>
      <c r="BJ155" s="17" t="s">
        <v>85</v>
      </c>
      <c r="BK155" s="144">
        <f t="shared" si="19"/>
        <v>0</v>
      </c>
      <c r="BL155" s="17" t="s">
        <v>270</v>
      </c>
      <c r="BM155" s="143" t="s">
        <v>540</v>
      </c>
    </row>
    <row r="156" spans="2:65" s="1" customFormat="1" ht="21.75" customHeight="1">
      <c r="B156" s="32"/>
      <c r="C156" s="132" t="s">
        <v>372</v>
      </c>
      <c r="D156" s="132" t="s">
        <v>153</v>
      </c>
      <c r="E156" s="133" t="s">
        <v>1065</v>
      </c>
      <c r="F156" s="134" t="s">
        <v>1066</v>
      </c>
      <c r="G156" s="135" t="s">
        <v>165</v>
      </c>
      <c r="H156" s="136">
        <v>23</v>
      </c>
      <c r="I156" s="137"/>
      <c r="J156" s="138">
        <f t="shared" si="10"/>
        <v>0</v>
      </c>
      <c r="K156" s="134" t="s">
        <v>1</v>
      </c>
      <c r="L156" s="32"/>
      <c r="M156" s="139" t="s">
        <v>1</v>
      </c>
      <c r="N156" s="140" t="s">
        <v>42</v>
      </c>
      <c r="P156" s="141">
        <f t="shared" si="11"/>
        <v>0</v>
      </c>
      <c r="Q156" s="141">
        <v>1.2999999999999999E-4</v>
      </c>
      <c r="R156" s="141">
        <f t="shared" si="12"/>
        <v>2.9899999999999996E-3</v>
      </c>
      <c r="S156" s="141">
        <v>0</v>
      </c>
      <c r="T156" s="142">
        <f t="shared" si="13"/>
        <v>0</v>
      </c>
      <c r="AR156" s="143" t="s">
        <v>270</v>
      </c>
      <c r="AT156" s="143" t="s">
        <v>153</v>
      </c>
      <c r="AU156" s="143" t="s">
        <v>87</v>
      </c>
      <c r="AY156" s="17" t="s">
        <v>150</v>
      </c>
      <c r="BE156" s="144">
        <f t="shared" si="14"/>
        <v>0</v>
      </c>
      <c r="BF156" s="144">
        <f t="shared" si="15"/>
        <v>0</v>
      </c>
      <c r="BG156" s="144">
        <f t="shared" si="16"/>
        <v>0</v>
      </c>
      <c r="BH156" s="144">
        <f t="shared" si="17"/>
        <v>0</v>
      </c>
      <c r="BI156" s="144">
        <f t="shared" si="18"/>
        <v>0</v>
      </c>
      <c r="BJ156" s="17" t="s">
        <v>85</v>
      </c>
      <c r="BK156" s="144">
        <f t="shared" si="19"/>
        <v>0</v>
      </c>
      <c r="BL156" s="17" t="s">
        <v>270</v>
      </c>
      <c r="BM156" s="143" t="s">
        <v>556</v>
      </c>
    </row>
    <row r="157" spans="2:65" s="1" customFormat="1" ht="21.75" customHeight="1">
      <c r="B157" s="32"/>
      <c r="C157" s="132" t="s">
        <v>376</v>
      </c>
      <c r="D157" s="132" t="s">
        <v>153</v>
      </c>
      <c r="E157" s="133" t="s">
        <v>1067</v>
      </c>
      <c r="F157" s="134" t="s">
        <v>1068</v>
      </c>
      <c r="G157" s="135" t="s">
        <v>165</v>
      </c>
      <c r="H157" s="136">
        <v>8</v>
      </c>
      <c r="I157" s="137"/>
      <c r="J157" s="138">
        <f t="shared" si="10"/>
        <v>0</v>
      </c>
      <c r="K157" s="134" t="s">
        <v>1</v>
      </c>
      <c r="L157" s="32"/>
      <c r="M157" s="139" t="s">
        <v>1</v>
      </c>
      <c r="N157" s="140" t="s">
        <v>42</v>
      </c>
      <c r="P157" s="141">
        <f t="shared" si="11"/>
        <v>0</v>
      </c>
      <c r="Q157" s="141">
        <v>2.2000000000000001E-4</v>
      </c>
      <c r="R157" s="141">
        <f t="shared" si="12"/>
        <v>1.7600000000000001E-3</v>
      </c>
      <c r="S157" s="141">
        <v>0</v>
      </c>
      <c r="T157" s="142">
        <f t="shared" si="13"/>
        <v>0</v>
      </c>
      <c r="AR157" s="143" t="s">
        <v>270</v>
      </c>
      <c r="AT157" s="143" t="s">
        <v>153</v>
      </c>
      <c r="AU157" s="143" t="s">
        <v>87</v>
      </c>
      <c r="AY157" s="17" t="s">
        <v>150</v>
      </c>
      <c r="BE157" s="144">
        <f t="shared" si="14"/>
        <v>0</v>
      </c>
      <c r="BF157" s="144">
        <f t="shared" si="15"/>
        <v>0</v>
      </c>
      <c r="BG157" s="144">
        <f t="shared" si="16"/>
        <v>0</v>
      </c>
      <c r="BH157" s="144">
        <f t="shared" si="17"/>
        <v>0</v>
      </c>
      <c r="BI157" s="144">
        <f t="shared" si="18"/>
        <v>0</v>
      </c>
      <c r="BJ157" s="17" t="s">
        <v>85</v>
      </c>
      <c r="BK157" s="144">
        <f t="shared" si="19"/>
        <v>0</v>
      </c>
      <c r="BL157" s="17" t="s">
        <v>270</v>
      </c>
      <c r="BM157" s="143" t="s">
        <v>563</v>
      </c>
    </row>
    <row r="158" spans="2:65" s="1" customFormat="1" ht="16.5" customHeight="1">
      <c r="B158" s="32"/>
      <c r="C158" s="132" t="s">
        <v>381</v>
      </c>
      <c r="D158" s="132" t="s">
        <v>153</v>
      </c>
      <c r="E158" s="133" t="s">
        <v>1069</v>
      </c>
      <c r="F158" s="134" t="s">
        <v>1070</v>
      </c>
      <c r="G158" s="135" t="s">
        <v>1071</v>
      </c>
      <c r="H158" s="136">
        <v>2</v>
      </c>
      <c r="I158" s="137"/>
      <c r="J158" s="138">
        <f t="shared" si="10"/>
        <v>0</v>
      </c>
      <c r="K158" s="134" t="s">
        <v>1</v>
      </c>
      <c r="L158" s="32"/>
      <c r="M158" s="139" t="s">
        <v>1</v>
      </c>
      <c r="N158" s="140" t="s">
        <v>42</v>
      </c>
      <c r="P158" s="141">
        <f t="shared" si="11"/>
        <v>0</v>
      </c>
      <c r="Q158" s="141">
        <v>2.5999999999999998E-4</v>
      </c>
      <c r="R158" s="141">
        <f t="shared" si="12"/>
        <v>5.1999999999999995E-4</v>
      </c>
      <c r="S158" s="141">
        <v>0</v>
      </c>
      <c r="T158" s="142">
        <f t="shared" si="13"/>
        <v>0</v>
      </c>
      <c r="AR158" s="143" t="s">
        <v>270</v>
      </c>
      <c r="AT158" s="143" t="s">
        <v>153</v>
      </c>
      <c r="AU158" s="143" t="s">
        <v>87</v>
      </c>
      <c r="AY158" s="17" t="s">
        <v>150</v>
      </c>
      <c r="BE158" s="144">
        <f t="shared" si="14"/>
        <v>0</v>
      </c>
      <c r="BF158" s="144">
        <f t="shared" si="15"/>
        <v>0</v>
      </c>
      <c r="BG158" s="144">
        <f t="shared" si="16"/>
        <v>0</v>
      </c>
      <c r="BH158" s="144">
        <f t="shared" si="17"/>
        <v>0</v>
      </c>
      <c r="BI158" s="144">
        <f t="shared" si="18"/>
        <v>0</v>
      </c>
      <c r="BJ158" s="17" t="s">
        <v>85</v>
      </c>
      <c r="BK158" s="144">
        <f t="shared" si="19"/>
        <v>0</v>
      </c>
      <c r="BL158" s="17" t="s">
        <v>270</v>
      </c>
      <c r="BM158" s="143" t="s">
        <v>347</v>
      </c>
    </row>
    <row r="159" spans="2:65" s="1" customFormat="1" ht="21.75" customHeight="1">
      <c r="B159" s="32"/>
      <c r="C159" s="132" t="s">
        <v>385</v>
      </c>
      <c r="D159" s="132" t="s">
        <v>153</v>
      </c>
      <c r="E159" s="133" t="s">
        <v>1072</v>
      </c>
      <c r="F159" s="134" t="s">
        <v>1073</v>
      </c>
      <c r="G159" s="135" t="s">
        <v>165</v>
      </c>
      <c r="H159" s="136">
        <v>5</v>
      </c>
      <c r="I159" s="137"/>
      <c r="J159" s="138">
        <f t="shared" si="10"/>
        <v>0</v>
      </c>
      <c r="K159" s="134" t="s">
        <v>1</v>
      </c>
      <c r="L159" s="32"/>
      <c r="M159" s="139" t="s">
        <v>1</v>
      </c>
      <c r="N159" s="140" t="s">
        <v>42</v>
      </c>
      <c r="P159" s="141">
        <f t="shared" si="11"/>
        <v>0</v>
      </c>
      <c r="Q159" s="141">
        <v>5.0000000000000001E-4</v>
      </c>
      <c r="R159" s="141">
        <f t="shared" si="12"/>
        <v>2.5000000000000001E-3</v>
      </c>
      <c r="S159" s="141">
        <v>0</v>
      </c>
      <c r="T159" s="142">
        <f t="shared" si="13"/>
        <v>0</v>
      </c>
      <c r="AR159" s="143" t="s">
        <v>270</v>
      </c>
      <c r="AT159" s="143" t="s">
        <v>153</v>
      </c>
      <c r="AU159" s="143" t="s">
        <v>87</v>
      </c>
      <c r="AY159" s="17" t="s">
        <v>150</v>
      </c>
      <c r="BE159" s="144">
        <f t="shared" si="14"/>
        <v>0</v>
      </c>
      <c r="BF159" s="144">
        <f t="shared" si="15"/>
        <v>0</v>
      </c>
      <c r="BG159" s="144">
        <f t="shared" si="16"/>
        <v>0</v>
      </c>
      <c r="BH159" s="144">
        <f t="shared" si="17"/>
        <v>0</v>
      </c>
      <c r="BI159" s="144">
        <f t="shared" si="18"/>
        <v>0</v>
      </c>
      <c r="BJ159" s="17" t="s">
        <v>85</v>
      </c>
      <c r="BK159" s="144">
        <f t="shared" si="19"/>
        <v>0</v>
      </c>
      <c r="BL159" s="17" t="s">
        <v>270</v>
      </c>
      <c r="BM159" s="143" t="s">
        <v>577</v>
      </c>
    </row>
    <row r="160" spans="2:65" s="1" customFormat="1" ht="33" customHeight="1">
      <c r="B160" s="32"/>
      <c r="C160" s="132" t="s">
        <v>396</v>
      </c>
      <c r="D160" s="132" t="s">
        <v>153</v>
      </c>
      <c r="E160" s="133" t="s">
        <v>1074</v>
      </c>
      <c r="F160" s="134" t="s">
        <v>1075</v>
      </c>
      <c r="G160" s="135" t="s">
        <v>165</v>
      </c>
      <c r="H160" s="136">
        <v>1</v>
      </c>
      <c r="I160" s="137"/>
      <c r="J160" s="138">
        <f t="shared" si="10"/>
        <v>0</v>
      </c>
      <c r="K160" s="134" t="s">
        <v>1</v>
      </c>
      <c r="L160" s="32"/>
      <c r="M160" s="139" t="s">
        <v>1</v>
      </c>
      <c r="N160" s="140" t="s">
        <v>42</v>
      </c>
      <c r="P160" s="141">
        <f t="shared" si="11"/>
        <v>0</v>
      </c>
      <c r="Q160" s="141">
        <v>1.47E-3</v>
      </c>
      <c r="R160" s="141">
        <f t="shared" si="12"/>
        <v>1.47E-3</v>
      </c>
      <c r="S160" s="141">
        <v>0</v>
      </c>
      <c r="T160" s="142">
        <f t="shared" si="13"/>
        <v>0</v>
      </c>
      <c r="AR160" s="143" t="s">
        <v>270</v>
      </c>
      <c r="AT160" s="143" t="s">
        <v>153</v>
      </c>
      <c r="AU160" s="143" t="s">
        <v>87</v>
      </c>
      <c r="AY160" s="17" t="s">
        <v>150</v>
      </c>
      <c r="BE160" s="144">
        <f t="shared" si="14"/>
        <v>0</v>
      </c>
      <c r="BF160" s="144">
        <f t="shared" si="15"/>
        <v>0</v>
      </c>
      <c r="BG160" s="144">
        <f t="shared" si="16"/>
        <v>0</v>
      </c>
      <c r="BH160" s="144">
        <f t="shared" si="17"/>
        <v>0</v>
      </c>
      <c r="BI160" s="144">
        <f t="shared" si="18"/>
        <v>0</v>
      </c>
      <c r="BJ160" s="17" t="s">
        <v>85</v>
      </c>
      <c r="BK160" s="144">
        <f t="shared" si="19"/>
        <v>0</v>
      </c>
      <c r="BL160" s="17" t="s">
        <v>270</v>
      </c>
      <c r="BM160" s="143" t="s">
        <v>587</v>
      </c>
    </row>
    <row r="161" spans="2:65" s="1" customFormat="1" ht="21.75" customHeight="1">
      <c r="B161" s="32"/>
      <c r="C161" s="132" t="s">
        <v>402</v>
      </c>
      <c r="D161" s="132" t="s">
        <v>153</v>
      </c>
      <c r="E161" s="133" t="s">
        <v>1076</v>
      </c>
      <c r="F161" s="134" t="s">
        <v>1077</v>
      </c>
      <c r="G161" s="135" t="s">
        <v>676</v>
      </c>
      <c r="H161" s="136">
        <v>1</v>
      </c>
      <c r="I161" s="137"/>
      <c r="J161" s="138">
        <f t="shared" si="10"/>
        <v>0</v>
      </c>
      <c r="K161" s="134" t="s">
        <v>1</v>
      </c>
      <c r="L161" s="32"/>
      <c r="M161" s="139" t="s">
        <v>1</v>
      </c>
      <c r="N161" s="140" t="s">
        <v>42</v>
      </c>
      <c r="P161" s="141">
        <f t="shared" si="11"/>
        <v>0</v>
      </c>
      <c r="Q161" s="141">
        <v>1.093E-2</v>
      </c>
      <c r="R161" s="141">
        <f t="shared" si="12"/>
        <v>1.093E-2</v>
      </c>
      <c r="S161" s="141">
        <v>0</v>
      </c>
      <c r="T161" s="142">
        <f t="shared" si="13"/>
        <v>0</v>
      </c>
      <c r="AR161" s="143" t="s">
        <v>270</v>
      </c>
      <c r="AT161" s="143" t="s">
        <v>153</v>
      </c>
      <c r="AU161" s="143" t="s">
        <v>87</v>
      </c>
      <c r="AY161" s="17" t="s">
        <v>150</v>
      </c>
      <c r="BE161" s="144">
        <f t="shared" si="14"/>
        <v>0</v>
      </c>
      <c r="BF161" s="144">
        <f t="shared" si="15"/>
        <v>0</v>
      </c>
      <c r="BG161" s="144">
        <f t="shared" si="16"/>
        <v>0</v>
      </c>
      <c r="BH161" s="144">
        <f t="shared" si="17"/>
        <v>0</v>
      </c>
      <c r="BI161" s="144">
        <f t="shared" si="18"/>
        <v>0</v>
      </c>
      <c r="BJ161" s="17" t="s">
        <v>85</v>
      </c>
      <c r="BK161" s="144">
        <f t="shared" si="19"/>
        <v>0</v>
      </c>
      <c r="BL161" s="17" t="s">
        <v>270</v>
      </c>
      <c r="BM161" s="143" t="s">
        <v>596</v>
      </c>
    </row>
    <row r="162" spans="2:65" s="1" customFormat="1" ht="24.2" customHeight="1">
      <c r="B162" s="32"/>
      <c r="C162" s="132" t="s">
        <v>407</v>
      </c>
      <c r="D162" s="132" t="s">
        <v>153</v>
      </c>
      <c r="E162" s="133" t="s">
        <v>1078</v>
      </c>
      <c r="F162" s="134" t="s">
        <v>1079</v>
      </c>
      <c r="G162" s="135" t="s">
        <v>299</v>
      </c>
      <c r="H162" s="136">
        <v>150</v>
      </c>
      <c r="I162" s="137"/>
      <c r="J162" s="138">
        <f t="shared" si="10"/>
        <v>0</v>
      </c>
      <c r="K162" s="134" t="s">
        <v>1</v>
      </c>
      <c r="L162" s="32"/>
      <c r="M162" s="139" t="s">
        <v>1</v>
      </c>
      <c r="N162" s="140" t="s">
        <v>42</v>
      </c>
      <c r="P162" s="141">
        <f t="shared" si="11"/>
        <v>0</v>
      </c>
      <c r="Q162" s="141">
        <v>1.9000000000000001E-4</v>
      </c>
      <c r="R162" s="141">
        <f t="shared" si="12"/>
        <v>2.8500000000000001E-2</v>
      </c>
      <c r="S162" s="141">
        <v>0</v>
      </c>
      <c r="T162" s="142">
        <f t="shared" si="13"/>
        <v>0</v>
      </c>
      <c r="AR162" s="143" t="s">
        <v>270</v>
      </c>
      <c r="AT162" s="143" t="s">
        <v>153</v>
      </c>
      <c r="AU162" s="143" t="s">
        <v>87</v>
      </c>
      <c r="AY162" s="17" t="s">
        <v>150</v>
      </c>
      <c r="BE162" s="144">
        <f t="shared" si="14"/>
        <v>0</v>
      </c>
      <c r="BF162" s="144">
        <f t="shared" si="15"/>
        <v>0</v>
      </c>
      <c r="BG162" s="144">
        <f t="shared" si="16"/>
        <v>0</v>
      </c>
      <c r="BH162" s="144">
        <f t="shared" si="17"/>
        <v>0</v>
      </c>
      <c r="BI162" s="144">
        <f t="shared" si="18"/>
        <v>0</v>
      </c>
      <c r="BJ162" s="17" t="s">
        <v>85</v>
      </c>
      <c r="BK162" s="144">
        <f t="shared" si="19"/>
        <v>0</v>
      </c>
      <c r="BL162" s="17" t="s">
        <v>270</v>
      </c>
      <c r="BM162" s="143" t="s">
        <v>605</v>
      </c>
    </row>
    <row r="163" spans="2:65" s="1" customFormat="1" ht="24.2" customHeight="1">
      <c r="B163" s="32"/>
      <c r="C163" s="132" t="s">
        <v>415</v>
      </c>
      <c r="D163" s="132" t="s">
        <v>153</v>
      </c>
      <c r="E163" s="133" t="s">
        <v>1080</v>
      </c>
      <c r="F163" s="134" t="s">
        <v>1081</v>
      </c>
      <c r="G163" s="135" t="s">
        <v>204</v>
      </c>
      <c r="H163" s="136">
        <v>0.27500000000000002</v>
      </c>
      <c r="I163" s="137"/>
      <c r="J163" s="138">
        <f t="shared" si="10"/>
        <v>0</v>
      </c>
      <c r="K163" s="134" t="s">
        <v>1</v>
      </c>
      <c r="L163" s="32"/>
      <c r="M163" s="139" t="s">
        <v>1</v>
      </c>
      <c r="N163" s="140" t="s">
        <v>42</v>
      </c>
      <c r="P163" s="141">
        <f t="shared" si="11"/>
        <v>0</v>
      </c>
      <c r="Q163" s="141">
        <v>0</v>
      </c>
      <c r="R163" s="141">
        <f t="shared" si="12"/>
        <v>0</v>
      </c>
      <c r="S163" s="141">
        <v>0</v>
      </c>
      <c r="T163" s="142">
        <f t="shared" si="13"/>
        <v>0</v>
      </c>
      <c r="AR163" s="143" t="s">
        <v>270</v>
      </c>
      <c r="AT163" s="143" t="s">
        <v>153</v>
      </c>
      <c r="AU163" s="143" t="s">
        <v>87</v>
      </c>
      <c r="AY163" s="17" t="s">
        <v>150</v>
      </c>
      <c r="BE163" s="144">
        <f t="shared" si="14"/>
        <v>0</v>
      </c>
      <c r="BF163" s="144">
        <f t="shared" si="15"/>
        <v>0</v>
      </c>
      <c r="BG163" s="144">
        <f t="shared" si="16"/>
        <v>0</v>
      </c>
      <c r="BH163" s="144">
        <f t="shared" si="17"/>
        <v>0</v>
      </c>
      <c r="BI163" s="144">
        <f t="shared" si="18"/>
        <v>0</v>
      </c>
      <c r="BJ163" s="17" t="s">
        <v>85</v>
      </c>
      <c r="BK163" s="144">
        <f t="shared" si="19"/>
        <v>0</v>
      </c>
      <c r="BL163" s="17" t="s">
        <v>270</v>
      </c>
      <c r="BM163" s="143" t="s">
        <v>619</v>
      </c>
    </row>
    <row r="164" spans="2:65" s="11" customFormat="1" ht="22.9" customHeight="1">
      <c r="B164" s="120"/>
      <c r="D164" s="121" t="s">
        <v>76</v>
      </c>
      <c r="E164" s="130" t="s">
        <v>671</v>
      </c>
      <c r="F164" s="130" t="s">
        <v>1082</v>
      </c>
      <c r="I164" s="123"/>
      <c r="J164" s="131">
        <f>BK164</f>
        <v>0</v>
      </c>
      <c r="L164" s="120"/>
      <c r="M164" s="125"/>
      <c r="P164" s="126">
        <f>SUM(P165:P187)</f>
        <v>0</v>
      </c>
      <c r="R164" s="126">
        <f>SUM(R165:R187)</f>
        <v>0.10795</v>
      </c>
      <c r="T164" s="127">
        <f>SUM(T165:T187)</f>
        <v>0</v>
      </c>
      <c r="AR164" s="121" t="s">
        <v>87</v>
      </c>
      <c r="AT164" s="128" t="s">
        <v>76</v>
      </c>
      <c r="AU164" s="128" t="s">
        <v>85</v>
      </c>
      <c r="AY164" s="121" t="s">
        <v>150</v>
      </c>
      <c r="BK164" s="129">
        <f>SUM(BK165:BK187)</f>
        <v>0</v>
      </c>
    </row>
    <row r="165" spans="2:65" s="1" customFormat="1" ht="16.5" customHeight="1">
      <c r="B165" s="32"/>
      <c r="C165" s="132" t="s">
        <v>423</v>
      </c>
      <c r="D165" s="132" t="s">
        <v>153</v>
      </c>
      <c r="E165" s="133" t="s">
        <v>1083</v>
      </c>
      <c r="F165" s="134" t="s">
        <v>1084</v>
      </c>
      <c r="G165" s="135" t="s">
        <v>676</v>
      </c>
      <c r="H165" s="136">
        <v>1</v>
      </c>
      <c r="I165" s="137"/>
      <c r="J165" s="138">
        <f t="shared" ref="J165:J187" si="20">ROUND(I165*H165,2)</f>
        <v>0</v>
      </c>
      <c r="K165" s="134" t="s">
        <v>1</v>
      </c>
      <c r="L165" s="32"/>
      <c r="M165" s="139" t="s">
        <v>1</v>
      </c>
      <c r="N165" s="140" t="s">
        <v>42</v>
      </c>
      <c r="P165" s="141">
        <f t="shared" ref="P165:P187" si="21">O165*H165</f>
        <v>0</v>
      </c>
      <c r="Q165" s="141">
        <v>0</v>
      </c>
      <c r="R165" s="141">
        <f t="shared" ref="R165:R187" si="22">Q165*H165</f>
        <v>0</v>
      </c>
      <c r="S165" s="141">
        <v>0</v>
      </c>
      <c r="T165" s="142">
        <f t="shared" ref="T165:T187" si="23">S165*H165</f>
        <v>0</v>
      </c>
      <c r="AR165" s="143" t="s">
        <v>270</v>
      </c>
      <c r="AT165" s="143" t="s">
        <v>153</v>
      </c>
      <c r="AU165" s="143" t="s">
        <v>87</v>
      </c>
      <c r="AY165" s="17" t="s">
        <v>150</v>
      </c>
      <c r="BE165" s="144">
        <f t="shared" ref="BE165:BE187" si="24">IF(N165="základní",J165,0)</f>
        <v>0</v>
      </c>
      <c r="BF165" s="144">
        <f t="shared" ref="BF165:BF187" si="25">IF(N165="snížená",J165,0)</f>
        <v>0</v>
      </c>
      <c r="BG165" s="144">
        <f t="shared" ref="BG165:BG187" si="26">IF(N165="zákl. přenesená",J165,0)</f>
        <v>0</v>
      </c>
      <c r="BH165" s="144">
        <f t="shared" ref="BH165:BH187" si="27">IF(N165="sníž. přenesená",J165,0)</f>
        <v>0</v>
      </c>
      <c r="BI165" s="144">
        <f t="shared" ref="BI165:BI187" si="28">IF(N165="nulová",J165,0)</f>
        <v>0</v>
      </c>
      <c r="BJ165" s="17" t="s">
        <v>85</v>
      </c>
      <c r="BK165" s="144">
        <f t="shared" ref="BK165:BK187" si="29">ROUND(I165*H165,2)</f>
        <v>0</v>
      </c>
      <c r="BL165" s="17" t="s">
        <v>270</v>
      </c>
      <c r="BM165" s="143" t="s">
        <v>636</v>
      </c>
    </row>
    <row r="166" spans="2:65" s="1" customFormat="1" ht="16.5" customHeight="1">
      <c r="B166" s="32"/>
      <c r="C166" s="132" t="s">
        <v>427</v>
      </c>
      <c r="D166" s="132" t="s">
        <v>153</v>
      </c>
      <c r="E166" s="133" t="s">
        <v>1085</v>
      </c>
      <c r="F166" s="134" t="s">
        <v>1086</v>
      </c>
      <c r="G166" s="135" t="s">
        <v>676</v>
      </c>
      <c r="H166" s="136">
        <v>1</v>
      </c>
      <c r="I166" s="137"/>
      <c r="J166" s="138">
        <f t="shared" si="20"/>
        <v>0</v>
      </c>
      <c r="K166" s="134" t="s">
        <v>1</v>
      </c>
      <c r="L166" s="32"/>
      <c r="M166" s="139" t="s">
        <v>1</v>
      </c>
      <c r="N166" s="140" t="s">
        <v>42</v>
      </c>
      <c r="P166" s="141">
        <f t="shared" si="21"/>
        <v>0</v>
      </c>
      <c r="Q166" s="141">
        <v>3.62E-3</v>
      </c>
      <c r="R166" s="141">
        <f t="shared" si="22"/>
        <v>3.62E-3</v>
      </c>
      <c r="S166" s="141">
        <v>0</v>
      </c>
      <c r="T166" s="142">
        <f t="shared" si="23"/>
        <v>0</v>
      </c>
      <c r="AR166" s="143" t="s">
        <v>270</v>
      </c>
      <c r="AT166" s="143" t="s">
        <v>153</v>
      </c>
      <c r="AU166" s="143" t="s">
        <v>87</v>
      </c>
      <c r="AY166" s="17" t="s">
        <v>150</v>
      </c>
      <c r="BE166" s="144">
        <f t="shared" si="24"/>
        <v>0</v>
      </c>
      <c r="BF166" s="144">
        <f t="shared" si="25"/>
        <v>0</v>
      </c>
      <c r="BG166" s="144">
        <f t="shared" si="26"/>
        <v>0</v>
      </c>
      <c r="BH166" s="144">
        <f t="shared" si="27"/>
        <v>0</v>
      </c>
      <c r="BI166" s="144">
        <f t="shared" si="28"/>
        <v>0</v>
      </c>
      <c r="BJ166" s="17" t="s">
        <v>85</v>
      </c>
      <c r="BK166" s="144">
        <f t="shared" si="29"/>
        <v>0</v>
      </c>
      <c r="BL166" s="17" t="s">
        <v>270</v>
      </c>
      <c r="BM166" s="143" t="s">
        <v>654</v>
      </c>
    </row>
    <row r="167" spans="2:65" s="1" customFormat="1" ht="24.2" customHeight="1">
      <c r="B167" s="32"/>
      <c r="C167" s="132" t="s">
        <v>433</v>
      </c>
      <c r="D167" s="132" t="s">
        <v>153</v>
      </c>
      <c r="E167" s="133" t="s">
        <v>1087</v>
      </c>
      <c r="F167" s="134" t="s">
        <v>1088</v>
      </c>
      <c r="G167" s="135" t="s">
        <v>676</v>
      </c>
      <c r="H167" s="136">
        <v>1</v>
      </c>
      <c r="I167" s="137"/>
      <c r="J167" s="138">
        <f t="shared" si="20"/>
        <v>0</v>
      </c>
      <c r="K167" s="134" t="s">
        <v>1</v>
      </c>
      <c r="L167" s="32"/>
      <c r="M167" s="139" t="s">
        <v>1</v>
      </c>
      <c r="N167" s="140" t="s">
        <v>42</v>
      </c>
      <c r="P167" s="141">
        <f t="shared" si="21"/>
        <v>0</v>
      </c>
      <c r="Q167" s="141">
        <v>1.6969999999999999E-2</v>
      </c>
      <c r="R167" s="141">
        <f t="shared" si="22"/>
        <v>1.6969999999999999E-2</v>
      </c>
      <c r="S167" s="141">
        <v>0</v>
      </c>
      <c r="T167" s="142">
        <f t="shared" si="23"/>
        <v>0</v>
      </c>
      <c r="AR167" s="143" t="s">
        <v>270</v>
      </c>
      <c r="AT167" s="143" t="s">
        <v>153</v>
      </c>
      <c r="AU167" s="143" t="s">
        <v>87</v>
      </c>
      <c r="AY167" s="17" t="s">
        <v>150</v>
      </c>
      <c r="BE167" s="144">
        <f t="shared" si="24"/>
        <v>0</v>
      </c>
      <c r="BF167" s="144">
        <f t="shared" si="25"/>
        <v>0</v>
      </c>
      <c r="BG167" s="144">
        <f t="shared" si="26"/>
        <v>0</v>
      </c>
      <c r="BH167" s="144">
        <f t="shared" si="27"/>
        <v>0</v>
      </c>
      <c r="BI167" s="144">
        <f t="shared" si="28"/>
        <v>0</v>
      </c>
      <c r="BJ167" s="17" t="s">
        <v>85</v>
      </c>
      <c r="BK167" s="144">
        <f t="shared" si="29"/>
        <v>0</v>
      </c>
      <c r="BL167" s="17" t="s">
        <v>270</v>
      </c>
      <c r="BM167" s="143" t="s">
        <v>667</v>
      </c>
    </row>
    <row r="168" spans="2:65" s="1" customFormat="1" ht="16.5" customHeight="1">
      <c r="B168" s="32"/>
      <c r="C168" s="132" t="s">
        <v>437</v>
      </c>
      <c r="D168" s="132" t="s">
        <v>153</v>
      </c>
      <c r="E168" s="133" t="s">
        <v>679</v>
      </c>
      <c r="F168" s="134" t="s">
        <v>680</v>
      </c>
      <c r="G168" s="135" t="s">
        <v>676</v>
      </c>
      <c r="H168" s="136">
        <v>3</v>
      </c>
      <c r="I168" s="137"/>
      <c r="J168" s="138">
        <f t="shared" si="20"/>
        <v>0</v>
      </c>
      <c r="K168" s="134" t="s">
        <v>1</v>
      </c>
      <c r="L168" s="32"/>
      <c r="M168" s="139" t="s">
        <v>1</v>
      </c>
      <c r="N168" s="140" t="s">
        <v>42</v>
      </c>
      <c r="P168" s="141">
        <f t="shared" si="21"/>
        <v>0</v>
      </c>
      <c r="Q168" s="141">
        <v>0</v>
      </c>
      <c r="R168" s="141">
        <f t="shared" si="22"/>
        <v>0</v>
      </c>
      <c r="S168" s="141">
        <v>0</v>
      </c>
      <c r="T168" s="142">
        <f t="shared" si="23"/>
        <v>0</v>
      </c>
      <c r="AR168" s="143" t="s">
        <v>270</v>
      </c>
      <c r="AT168" s="143" t="s">
        <v>153</v>
      </c>
      <c r="AU168" s="143" t="s">
        <v>87</v>
      </c>
      <c r="AY168" s="17" t="s">
        <v>150</v>
      </c>
      <c r="BE168" s="144">
        <f t="shared" si="24"/>
        <v>0</v>
      </c>
      <c r="BF168" s="144">
        <f t="shared" si="25"/>
        <v>0</v>
      </c>
      <c r="BG168" s="144">
        <f t="shared" si="26"/>
        <v>0</v>
      </c>
      <c r="BH168" s="144">
        <f t="shared" si="27"/>
        <v>0</v>
      </c>
      <c r="BI168" s="144">
        <f t="shared" si="28"/>
        <v>0</v>
      </c>
      <c r="BJ168" s="17" t="s">
        <v>85</v>
      </c>
      <c r="BK168" s="144">
        <f t="shared" si="29"/>
        <v>0</v>
      </c>
      <c r="BL168" s="17" t="s">
        <v>270</v>
      </c>
      <c r="BM168" s="143" t="s">
        <v>678</v>
      </c>
    </row>
    <row r="169" spans="2:65" s="1" customFormat="1" ht="24.2" customHeight="1">
      <c r="B169" s="32"/>
      <c r="C169" s="132" t="s">
        <v>442</v>
      </c>
      <c r="D169" s="132" t="s">
        <v>153</v>
      </c>
      <c r="E169" s="133" t="s">
        <v>1089</v>
      </c>
      <c r="F169" s="134" t="s">
        <v>1090</v>
      </c>
      <c r="G169" s="135" t="s">
        <v>676</v>
      </c>
      <c r="H169" s="136">
        <v>1</v>
      </c>
      <c r="I169" s="137"/>
      <c r="J169" s="138">
        <f t="shared" si="20"/>
        <v>0</v>
      </c>
      <c r="K169" s="134" t="s">
        <v>1</v>
      </c>
      <c r="L169" s="32"/>
      <c r="M169" s="139" t="s">
        <v>1</v>
      </c>
      <c r="N169" s="140" t="s">
        <v>42</v>
      </c>
      <c r="P169" s="141">
        <f t="shared" si="21"/>
        <v>0</v>
      </c>
      <c r="Q169" s="141">
        <v>1.197E-2</v>
      </c>
      <c r="R169" s="141">
        <f t="shared" si="22"/>
        <v>1.197E-2</v>
      </c>
      <c r="S169" s="141">
        <v>0</v>
      </c>
      <c r="T169" s="142">
        <f t="shared" si="23"/>
        <v>0</v>
      </c>
      <c r="AR169" s="143" t="s">
        <v>270</v>
      </c>
      <c r="AT169" s="143" t="s">
        <v>153</v>
      </c>
      <c r="AU169" s="143" t="s">
        <v>87</v>
      </c>
      <c r="AY169" s="17" t="s">
        <v>150</v>
      </c>
      <c r="BE169" s="144">
        <f t="shared" si="24"/>
        <v>0</v>
      </c>
      <c r="BF169" s="144">
        <f t="shared" si="25"/>
        <v>0</v>
      </c>
      <c r="BG169" s="144">
        <f t="shared" si="26"/>
        <v>0</v>
      </c>
      <c r="BH169" s="144">
        <f t="shared" si="27"/>
        <v>0</v>
      </c>
      <c r="BI169" s="144">
        <f t="shared" si="28"/>
        <v>0</v>
      </c>
      <c r="BJ169" s="17" t="s">
        <v>85</v>
      </c>
      <c r="BK169" s="144">
        <f t="shared" si="29"/>
        <v>0</v>
      </c>
      <c r="BL169" s="17" t="s">
        <v>270</v>
      </c>
      <c r="BM169" s="143" t="s">
        <v>686</v>
      </c>
    </row>
    <row r="170" spans="2:65" s="1" customFormat="1" ht="21.75" customHeight="1">
      <c r="B170" s="32"/>
      <c r="C170" s="132" t="s">
        <v>447</v>
      </c>
      <c r="D170" s="132" t="s">
        <v>153</v>
      </c>
      <c r="E170" s="133" t="s">
        <v>683</v>
      </c>
      <c r="F170" s="134" t="s">
        <v>684</v>
      </c>
      <c r="G170" s="135" t="s">
        <v>676</v>
      </c>
      <c r="H170" s="136">
        <v>1</v>
      </c>
      <c r="I170" s="137"/>
      <c r="J170" s="138">
        <f t="shared" si="20"/>
        <v>0</v>
      </c>
      <c r="K170" s="134" t="s">
        <v>1</v>
      </c>
      <c r="L170" s="32"/>
      <c r="M170" s="139" t="s">
        <v>1</v>
      </c>
      <c r="N170" s="140" t="s">
        <v>42</v>
      </c>
      <c r="P170" s="141">
        <f t="shared" si="21"/>
        <v>0</v>
      </c>
      <c r="Q170" s="141">
        <v>0</v>
      </c>
      <c r="R170" s="141">
        <f t="shared" si="22"/>
        <v>0</v>
      </c>
      <c r="S170" s="141">
        <v>0</v>
      </c>
      <c r="T170" s="142">
        <f t="shared" si="23"/>
        <v>0</v>
      </c>
      <c r="AR170" s="143" t="s">
        <v>270</v>
      </c>
      <c r="AT170" s="143" t="s">
        <v>153</v>
      </c>
      <c r="AU170" s="143" t="s">
        <v>87</v>
      </c>
      <c r="AY170" s="17" t="s">
        <v>150</v>
      </c>
      <c r="BE170" s="144">
        <f t="shared" si="24"/>
        <v>0</v>
      </c>
      <c r="BF170" s="144">
        <f t="shared" si="25"/>
        <v>0</v>
      </c>
      <c r="BG170" s="144">
        <f t="shared" si="26"/>
        <v>0</v>
      </c>
      <c r="BH170" s="144">
        <f t="shared" si="27"/>
        <v>0</v>
      </c>
      <c r="BI170" s="144">
        <f t="shared" si="28"/>
        <v>0</v>
      </c>
      <c r="BJ170" s="17" t="s">
        <v>85</v>
      </c>
      <c r="BK170" s="144">
        <f t="shared" si="29"/>
        <v>0</v>
      </c>
      <c r="BL170" s="17" t="s">
        <v>270</v>
      </c>
      <c r="BM170" s="143" t="s">
        <v>695</v>
      </c>
    </row>
    <row r="171" spans="2:65" s="1" customFormat="1" ht="21.75" customHeight="1">
      <c r="B171" s="32"/>
      <c r="C171" s="132" t="s">
        <v>452</v>
      </c>
      <c r="D171" s="132" t="s">
        <v>153</v>
      </c>
      <c r="E171" s="133" t="s">
        <v>1091</v>
      </c>
      <c r="F171" s="134" t="s">
        <v>1092</v>
      </c>
      <c r="G171" s="135" t="s">
        <v>676</v>
      </c>
      <c r="H171" s="136">
        <v>1</v>
      </c>
      <c r="I171" s="137"/>
      <c r="J171" s="138">
        <f t="shared" si="20"/>
        <v>0</v>
      </c>
      <c r="K171" s="134" t="s">
        <v>1</v>
      </c>
      <c r="L171" s="32"/>
      <c r="M171" s="139" t="s">
        <v>1</v>
      </c>
      <c r="N171" s="140" t="s">
        <v>42</v>
      </c>
      <c r="P171" s="141">
        <f t="shared" si="21"/>
        <v>0</v>
      </c>
      <c r="Q171" s="141">
        <v>1.234E-2</v>
      </c>
      <c r="R171" s="141">
        <f t="shared" si="22"/>
        <v>1.234E-2</v>
      </c>
      <c r="S171" s="141">
        <v>0</v>
      </c>
      <c r="T171" s="142">
        <f t="shared" si="23"/>
        <v>0</v>
      </c>
      <c r="AR171" s="143" t="s">
        <v>270</v>
      </c>
      <c r="AT171" s="143" t="s">
        <v>153</v>
      </c>
      <c r="AU171" s="143" t="s">
        <v>87</v>
      </c>
      <c r="AY171" s="17" t="s">
        <v>150</v>
      </c>
      <c r="BE171" s="144">
        <f t="shared" si="24"/>
        <v>0</v>
      </c>
      <c r="BF171" s="144">
        <f t="shared" si="25"/>
        <v>0</v>
      </c>
      <c r="BG171" s="144">
        <f t="shared" si="26"/>
        <v>0</v>
      </c>
      <c r="BH171" s="144">
        <f t="shared" si="27"/>
        <v>0</v>
      </c>
      <c r="BI171" s="144">
        <f t="shared" si="28"/>
        <v>0</v>
      </c>
      <c r="BJ171" s="17" t="s">
        <v>85</v>
      </c>
      <c r="BK171" s="144">
        <f t="shared" si="29"/>
        <v>0</v>
      </c>
      <c r="BL171" s="17" t="s">
        <v>270</v>
      </c>
      <c r="BM171" s="143" t="s">
        <v>707</v>
      </c>
    </row>
    <row r="172" spans="2:65" s="1" customFormat="1" ht="33" customHeight="1">
      <c r="B172" s="32"/>
      <c r="C172" s="132" t="s">
        <v>457</v>
      </c>
      <c r="D172" s="132" t="s">
        <v>153</v>
      </c>
      <c r="E172" s="133" t="s">
        <v>1093</v>
      </c>
      <c r="F172" s="134" t="s">
        <v>1094</v>
      </c>
      <c r="G172" s="135" t="s">
        <v>676</v>
      </c>
      <c r="H172" s="136">
        <v>1</v>
      </c>
      <c r="I172" s="137"/>
      <c r="J172" s="138">
        <f t="shared" si="20"/>
        <v>0</v>
      </c>
      <c r="K172" s="134" t="s">
        <v>1</v>
      </c>
      <c r="L172" s="32"/>
      <c r="M172" s="139" t="s">
        <v>1</v>
      </c>
      <c r="N172" s="140" t="s">
        <v>42</v>
      </c>
      <c r="P172" s="141">
        <f t="shared" si="21"/>
        <v>0</v>
      </c>
      <c r="Q172" s="141">
        <v>1.736E-2</v>
      </c>
      <c r="R172" s="141">
        <f t="shared" si="22"/>
        <v>1.736E-2</v>
      </c>
      <c r="S172" s="141">
        <v>0</v>
      </c>
      <c r="T172" s="142">
        <f t="shared" si="23"/>
        <v>0</v>
      </c>
      <c r="AR172" s="143" t="s">
        <v>270</v>
      </c>
      <c r="AT172" s="143" t="s">
        <v>153</v>
      </c>
      <c r="AU172" s="143" t="s">
        <v>87</v>
      </c>
      <c r="AY172" s="17" t="s">
        <v>150</v>
      </c>
      <c r="BE172" s="144">
        <f t="shared" si="24"/>
        <v>0</v>
      </c>
      <c r="BF172" s="144">
        <f t="shared" si="25"/>
        <v>0</v>
      </c>
      <c r="BG172" s="144">
        <f t="shared" si="26"/>
        <v>0</v>
      </c>
      <c r="BH172" s="144">
        <f t="shared" si="27"/>
        <v>0</v>
      </c>
      <c r="BI172" s="144">
        <f t="shared" si="28"/>
        <v>0</v>
      </c>
      <c r="BJ172" s="17" t="s">
        <v>85</v>
      </c>
      <c r="BK172" s="144">
        <f t="shared" si="29"/>
        <v>0</v>
      </c>
      <c r="BL172" s="17" t="s">
        <v>270</v>
      </c>
      <c r="BM172" s="143" t="s">
        <v>100</v>
      </c>
    </row>
    <row r="173" spans="2:65" s="1" customFormat="1" ht="16.5" customHeight="1">
      <c r="B173" s="32"/>
      <c r="C173" s="132" t="s">
        <v>473</v>
      </c>
      <c r="D173" s="132" t="s">
        <v>153</v>
      </c>
      <c r="E173" s="133" t="s">
        <v>687</v>
      </c>
      <c r="F173" s="134" t="s">
        <v>688</v>
      </c>
      <c r="G173" s="135" t="s">
        <v>676</v>
      </c>
      <c r="H173" s="136">
        <v>1</v>
      </c>
      <c r="I173" s="137"/>
      <c r="J173" s="138">
        <f t="shared" si="20"/>
        <v>0</v>
      </c>
      <c r="K173" s="134" t="s">
        <v>1</v>
      </c>
      <c r="L173" s="32"/>
      <c r="M173" s="139" t="s">
        <v>1</v>
      </c>
      <c r="N173" s="140" t="s">
        <v>42</v>
      </c>
      <c r="P173" s="141">
        <f t="shared" si="21"/>
        <v>0</v>
      </c>
      <c r="Q173" s="141">
        <v>0</v>
      </c>
      <c r="R173" s="141">
        <f t="shared" si="22"/>
        <v>0</v>
      </c>
      <c r="S173" s="141">
        <v>0</v>
      </c>
      <c r="T173" s="142">
        <f t="shared" si="23"/>
        <v>0</v>
      </c>
      <c r="AR173" s="143" t="s">
        <v>270</v>
      </c>
      <c r="AT173" s="143" t="s">
        <v>153</v>
      </c>
      <c r="AU173" s="143" t="s">
        <v>87</v>
      </c>
      <c r="AY173" s="17" t="s">
        <v>150</v>
      </c>
      <c r="BE173" s="144">
        <f t="shared" si="24"/>
        <v>0</v>
      </c>
      <c r="BF173" s="144">
        <f t="shared" si="25"/>
        <v>0</v>
      </c>
      <c r="BG173" s="144">
        <f t="shared" si="26"/>
        <v>0</v>
      </c>
      <c r="BH173" s="144">
        <f t="shared" si="27"/>
        <v>0</v>
      </c>
      <c r="BI173" s="144">
        <f t="shared" si="28"/>
        <v>0</v>
      </c>
      <c r="BJ173" s="17" t="s">
        <v>85</v>
      </c>
      <c r="BK173" s="144">
        <f t="shared" si="29"/>
        <v>0</v>
      </c>
      <c r="BL173" s="17" t="s">
        <v>270</v>
      </c>
      <c r="BM173" s="143" t="s">
        <v>733</v>
      </c>
    </row>
    <row r="174" spans="2:65" s="1" customFormat="1" ht="24.2" customHeight="1">
      <c r="B174" s="32"/>
      <c r="C174" s="132" t="s">
        <v>481</v>
      </c>
      <c r="D174" s="132" t="s">
        <v>153</v>
      </c>
      <c r="E174" s="133" t="s">
        <v>1095</v>
      </c>
      <c r="F174" s="134" t="s">
        <v>1096</v>
      </c>
      <c r="G174" s="135" t="s">
        <v>676</v>
      </c>
      <c r="H174" s="136">
        <v>1</v>
      </c>
      <c r="I174" s="137"/>
      <c r="J174" s="138">
        <f t="shared" si="20"/>
        <v>0</v>
      </c>
      <c r="K174" s="134" t="s">
        <v>1</v>
      </c>
      <c r="L174" s="32"/>
      <c r="M174" s="139" t="s">
        <v>1</v>
      </c>
      <c r="N174" s="140" t="s">
        <v>42</v>
      </c>
      <c r="P174" s="141">
        <f t="shared" si="21"/>
        <v>0</v>
      </c>
      <c r="Q174" s="141">
        <v>1.47E-2</v>
      </c>
      <c r="R174" s="141">
        <f t="shared" si="22"/>
        <v>1.47E-2</v>
      </c>
      <c r="S174" s="141">
        <v>0</v>
      </c>
      <c r="T174" s="142">
        <f t="shared" si="23"/>
        <v>0</v>
      </c>
      <c r="AR174" s="143" t="s">
        <v>270</v>
      </c>
      <c r="AT174" s="143" t="s">
        <v>153</v>
      </c>
      <c r="AU174" s="143" t="s">
        <v>87</v>
      </c>
      <c r="AY174" s="17" t="s">
        <v>150</v>
      </c>
      <c r="BE174" s="144">
        <f t="shared" si="24"/>
        <v>0</v>
      </c>
      <c r="BF174" s="144">
        <f t="shared" si="25"/>
        <v>0</v>
      </c>
      <c r="BG174" s="144">
        <f t="shared" si="26"/>
        <v>0</v>
      </c>
      <c r="BH174" s="144">
        <f t="shared" si="27"/>
        <v>0</v>
      </c>
      <c r="BI174" s="144">
        <f t="shared" si="28"/>
        <v>0</v>
      </c>
      <c r="BJ174" s="17" t="s">
        <v>85</v>
      </c>
      <c r="BK174" s="144">
        <f t="shared" si="29"/>
        <v>0</v>
      </c>
      <c r="BL174" s="17" t="s">
        <v>270</v>
      </c>
      <c r="BM174" s="143" t="s">
        <v>740</v>
      </c>
    </row>
    <row r="175" spans="2:65" s="1" customFormat="1" ht="16.5" customHeight="1">
      <c r="B175" s="32"/>
      <c r="C175" s="132" t="s">
        <v>485</v>
      </c>
      <c r="D175" s="132" t="s">
        <v>153</v>
      </c>
      <c r="E175" s="133" t="s">
        <v>1097</v>
      </c>
      <c r="F175" s="134" t="s">
        <v>1098</v>
      </c>
      <c r="G175" s="135" t="s">
        <v>165</v>
      </c>
      <c r="H175" s="136">
        <v>1</v>
      </c>
      <c r="I175" s="137"/>
      <c r="J175" s="138">
        <f t="shared" si="20"/>
        <v>0</v>
      </c>
      <c r="K175" s="134" t="s">
        <v>1</v>
      </c>
      <c r="L175" s="32"/>
      <c r="M175" s="139" t="s">
        <v>1</v>
      </c>
      <c r="N175" s="140" t="s">
        <v>42</v>
      </c>
      <c r="P175" s="141">
        <f t="shared" si="21"/>
        <v>0</v>
      </c>
      <c r="Q175" s="141">
        <v>1E-3</v>
      </c>
      <c r="R175" s="141">
        <f t="shared" si="22"/>
        <v>1E-3</v>
      </c>
      <c r="S175" s="141">
        <v>0</v>
      </c>
      <c r="T175" s="142">
        <f t="shared" si="23"/>
        <v>0</v>
      </c>
      <c r="AR175" s="143" t="s">
        <v>270</v>
      </c>
      <c r="AT175" s="143" t="s">
        <v>153</v>
      </c>
      <c r="AU175" s="143" t="s">
        <v>87</v>
      </c>
      <c r="AY175" s="17" t="s">
        <v>150</v>
      </c>
      <c r="BE175" s="144">
        <f t="shared" si="24"/>
        <v>0</v>
      </c>
      <c r="BF175" s="144">
        <f t="shared" si="25"/>
        <v>0</v>
      </c>
      <c r="BG175" s="144">
        <f t="shared" si="26"/>
        <v>0</v>
      </c>
      <c r="BH175" s="144">
        <f t="shared" si="27"/>
        <v>0</v>
      </c>
      <c r="BI175" s="144">
        <f t="shared" si="28"/>
        <v>0</v>
      </c>
      <c r="BJ175" s="17" t="s">
        <v>85</v>
      </c>
      <c r="BK175" s="144">
        <f t="shared" si="29"/>
        <v>0</v>
      </c>
      <c r="BL175" s="17" t="s">
        <v>270</v>
      </c>
      <c r="BM175" s="143" t="s">
        <v>749</v>
      </c>
    </row>
    <row r="176" spans="2:65" s="1" customFormat="1" ht="16.5" customHeight="1">
      <c r="B176" s="32"/>
      <c r="C176" s="132" t="s">
        <v>490</v>
      </c>
      <c r="D176" s="132" t="s">
        <v>153</v>
      </c>
      <c r="E176" s="133" t="s">
        <v>1099</v>
      </c>
      <c r="F176" s="134" t="s">
        <v>1100</v>
      </c>
      <c r="G176" s="135" t="s">
        <v>165</v>
      </c>
      <c r="H176" s="136">
        <v>1</v>
      </c>
      <c r="I176" s="137"/>
      <c r="J176" s="138">
        <f t="shared" si="20"/>
        <v>0</v>
      </c>
      <c r="K176" s="134" t="s">
        <v>1</v>
      </c>
      <c r="L176" s="32"/>
      <c r="M176" s="139" t="s">
        <v>1</v>
      </c>
      <c r="N176" s="140" t="s">
        <v>42</v>
      </c>
      <c r="P176" s="141">
        <f t="shared" si="21"/>
        <v>0</v>
      </c>
      <c r="Q176" s="141">
        <v>1.92E-3</v>
      </c>
      <c r="R176" s="141">
        <f t="shared" si="22"/>
        <v>1.92E-3</v>
      </c>
      <c r="S176" s="141">
        <v>0</v>
      </c>
      <c r="T176" s="142">
        <f t="shared" si="23"/>
        <v>0</v>
      </c>
      <c r="AR176" s="143" t="s">
        <v>270</v>
      </c>
      <c r="AT176" s="143" t="s">
        <v>153</v>
      </c>
      <c r="AU176" s="143" t="s">
        <v>87</v>
      </c>
      <c r="AY176" s="17" t="s">
        <v>150</v>
      </c>
      <c r="BE176" s="144">
        <f t="shared" si="24"/>
        <v>0</v>
      </c>
      <c r="BF176" s="144">
        <f t="shared" si="25"/>
        <v>0</v>
      </c>
      <c r="BG176" s="144">
        <f t="shared" si="26"/>
        <v>0</v>
      </c>
      <c r="BH176" s="144">
        <f t="shared" si="27"/>
        <v>0</v>
      </c>
      <c r="BI176" s="144">
        <f t="shared" si="28"/>
        <v>0</v>
      </c>
      <c r="BJ176" s="17" t="s">
        <v>85</v>
      </c>
      <c r="BK176" s="144">
        <f t="shared" si="29"/>
        <v>0</v>
      </c>
      <c r="BL176" s="17" t="s">
        <v>270</v>
      </c>
      <c r="BM176" s="143" t="s">
        <v>757</v>
      </c>
    </row>
    <row r="177" spans="2:65" s="1" customFormat="1" ht="16.5" customHeight="1">
      <c r="B177" s="32"/>
      <c r="C177" s="132" t="s">
        <v>495</v>
      </c>
      <c r="D177" s="132" t="s">
        <v>153</v>
      </c>
      <c r="E177" s="133" t="s">
        <v>1101</v>
      </c>
      <c r="F177" s="134" t="s">
        <v>1102</v>
      </c>
      <c r="G177" s="135" t="s">
        <v>676</v>
      </c>
      <c r="H177" s="136">
        <v>18</v>
      </c>
      <c r="I177" s="137"/>
      <c r="J177" s="138">
        <f t="shared" si="20"/>
        <v>0</v>
      </c>
      <c r="K177" s="134" t="s">
        <v>1</v>
      </c>
      <c r="L177" s="32"/>
      <c r="M177" s="139" t="s">
        <v>1</v>
      </c>
      <c r="N177" s="140" t="s">
        <v>42</v>
      </c>
      <c r="P177" s="141">
        <f t="shared" si="21"/>
        <v>0</v>
      </c>
      <c r="Q177" s="141">
        <v>2.4000000000000001E-4</v>
      </c>
      <c r="R177" s="141">
        <f t="shared" si="22"/>
        <v>4.3200000000000001E-3</v>
      </c>
      <c r="S177" s="141">
        <v>0</v>
      </c>
      <c r="T177" s="142">
        <f t="shared" si="23"/>
        <v>0</v>
      </c>
      <c r="AR177" s="143" t="s">
        <v>270</v>
      </c>
      <c r="AT177" s="143" t="s">
        <v>153</v>
      </c>
      <c r="AU177" s="143" t="s">
        <v>87</v>
      </c>
      <c r="AY177" s="17" t="s">
        <v>150</v>
      </c>
      <c r="BE177" s="144">
        <f t="shared" si="24"/>
        <v>0</v>
      </c>
      <c r="BF177" s="144">
        <f t="shared" si="25"/>
        <v>0</v>
      </c>
      <c r="BG177" s="144">
        <f t="shared" si="26"/>
        <v>0</v>
      </c>
      <c r="BH177" s="144">
        <f t="shared" si="27"/>
        <v>0</v>
      </c>
      <c r="BI177" s="144">
        <f t="shared" si="28"/>
        <v>0</v>
      </c>
      <c r="BJ177" s="17" t="s">
        <v>85</v>
      </c>
      <c r="BK177" s="144">
        <f t="shared" si="29"/>
        <v>0</v>
      </c>
      <c r="BL177" s="17" t="s">
        <v>270</v>
      </c>
      <c r="BM177" s="143" t="s">
        <v>767</v>
      </c>
    </row>
    <row r="178" spans="2:65" s="1" customFormat="1" ht="16.5" customHeight="1">
      <c r="B178" s="32"/>
      <c r="C178" s="132" t="s">
        <v>499</v>
      </c>
      <c r="D178" s="132" t="s">
        <v>153</v>
      </c>
      <c r="E178" s="133" t="s">
        <v>1103</v>
      </c>
      <c r="F178" s="134" t="s">
        <v>1104</v>
      </c>
      <c r="G178" s="135" t="s">
        <v>165</v>
      </c>
      <c r="H178" s="136">
        <v>8</v>
      </c>
      <c r="I178" s="137"/>
      <c r="J178" s="138">
        <f t="shared" si="20"/>
        <v>0</v>
      </c>
      <c r="K178" s="134" t="s">
        <v>1</v>
      </c>
      <c r="L178" s="32"/>
      <c r="M178" s="139" t="s">
        <v>1</v>
      </c>
      <c r="N178" s="140" t="s">
        <v>42</v>
      </c>
      <c r="P178" s="141">
        <f t="shared" si="21"/>
        <v>0</v>
      </c>
      <c r="Q178" s="141">
        <v>1.09E-3</v>
      </c>
      <c r="R178" s="141">
        <f t="shared" si="22"/>
        <v>8.7200000000000003E-3</v>
      </c>
      <c r="S178" s="141">
        <v>0</v>
      </c>
      <c r="T178" s="142">
        <f t="shared" si="23"/>
        <v>0</v>
      </c>
      <c r="AR178" s="143" t="s">
        <v>270</v>
      </c>
      <c r="AT178" s="143" t="s">
        <v>153</v>
      </c>
      <c r="AU178" s="143" t="s">
        <v>87</v>
      </c>
      <c r="AY178" s="17" t="s">
        <v>150</v>
      </c>
      <c r="BE178" s="144">
        <f t="shared" si="24"/>
        <v>0</v>
      </c>
      <c r="BF178" s="144">
        <f t="shared" si="25"/>
        <v>0</v>
      </c>
      <c r="BG178" s="144">
        <f t="shared" si="26"/>
        <v>0</v>
      </c>
      <c r="BH178" s="144">
        <f t="shared" si="27"/>
        <v>0</v>
      </c>
      <c r="BI178" s="144">
        <f t="shared" si="28"/>
        <v>0</v>
      </c>
      <c r="BJ178" s="17" t="s">
        <v>85</v>
      </c>
      <c r="BK178" s="144">
        <f t="shared" si="29"/>
        <v>0</v>
      </c>
      <c r="BL178" s="17" t="s">
        <v>270</v>
      </c>
      <c r="BM178" s="143" t="s">
        <v>775</v>
      </c>
    </row>
    <row r="179" spans="2:65" s="1" customFormat="1" ht="16.5" customHeight="1">
      <c r="B179" s="32"/>
      <c r="C179" s="132" t="s">
        <v>504</v>
      </c>
      <c r="D179" s="132" t="s">
        <v>153</v>
      </c>
      <c r="E179" s="133" t="s">
        <v>691</v>
      </c>
      <c r="F179" s="134" t="s">
        <v>1105</v>
      </c>
      <c r="G179" s="135" t="s">
        <v>676</v>
      </c>
      <c r="H179" s="136">
        <v>5</v>
      </c>
      <c r="I179" s="137"/>
      <c r="J179" s="138">
        <f t="shared" si="20"/>
        <v>0</v>
      </c>
      <c r="K179" s="134" t="s">
        <v>1</v>
      </c>
      <c r="L179" s="32"/>
      <c r="M179" s="139" t="s">
        <v>1</v>
      </c>
      <c r="N179" s="140" t="s">
        <v>42</v>
      </c>
      <c r="P179" s="141">
        <f t="shared" si="21"/>
        <v>0</v>
      </c>
      <c r="Q179" s="141">
        <v>0</v>
      </c>
      <c r="R179" s="141">
        <f t="shared" si="22"/>
        <v>0</v>
      </c>
      <c r="S179" s="141">
        <v>0</v>
      </c>
      <c r="T179" s="142">
        <f t="shared" si="23"/>
        <v>0</v>
      </c>
      <c r="AR179" s="143" t="s">
        <v>270</v>
      </c>
      <c r="AT179" s="143" t="s">
        <v>153</v>
      </c>
      <c r="AU179" s="143" t="s">
        <v>87</v>
      </c>
      <c r="AY179" s="17" t="s">
        <v>150</v>
      </c>
      <c r="BE179" s="144">
        <f t="shared" si="24"/>
        <v>0</v>
      </c>
      <c r="BF179" s="144">
        <f t="shared" si="25"/>
        <v>0</v>
      </c>
      <c r="BG179" s="144">
        <f t="shared" si="26"/>
        <v>0</v>
      </c>
      <c r="BH179" s="144">
        <f t="shared" si="27"/>
        <v>0</v>
      </c>
      <c r="BI179" s="144">
        <f t="shared" si="28"/>
        <v>0</v>
      </c>
      <c r="BJ179" s="17" t="s">
        <v>85</v>
      </c>
      <c r="BK179" s="144">
        <f t="shared" si="29"/>
        <v>0</v>
      </c>
      <c r="BL179" s="17" t="s">
        <v>270</v>
      </c>
      <c r="BM179" s="143" t="s">
        <v>393</v>
      </c>
    </row>
    <row r="180" spans="2:65" s="1" customFormat="1" ht="24.2" customHeight="1">
      <c r="B180" s="32"/>
      <c r="C180" s="132" t="s">
        <v>510</v>
      </c>
      <c r="D180" s="132" t="s">
        <v>153</v>
      </c>
      <c r="E180" s="133" t="s">
        <v>1106</v>
      </c>
      <c r="F180" s="134" t="s">
        <v>1107</v>
      </c>
      <c r="G180" s="135" t="s">
        <v>676</v>
      </c>
      <c r="H180" s="136">
        <v>1</v>
      </c>
      <c r="I180" s="137"/>
      <c r="J180" s="138">
        <f t="shared" si="20"/>
        <v>0</v>
      </c>
      <c r="K180" s="134" t="s">
        <v>1</v>
      </c>
      <c r="L180" s="32"/>
      <c r="M180" s="139" t="s">
        <v>1</v>
      </c>
      <c r="N180" s="140" t="s">
        <v>42</v>
      </c>
      <c r="P180" s="141">
        <f t="shared" si="21"/>
        <v>0</v>
      </c>
      <c r="Q180" s="141">
        <v>1.9599999999999999E-3</v>
      </c>
      <c r="R180" s="141">
        <f t="shared" si="22"/>
        <v>1.9599999999999999E-3</v>
      </c>
      <c r="S180" s="141">
        <v>0</v>
      </c>
      <c r="T180" s="142">
        <f t="shared" si="23"/>
        <v>0</v>
      </c>
      <c r="AR180" s="143" t="s">
        <v>270</v>
      </c>
      <c r="AT180" s="143" t="s">
        <v>153</v>
      </c>
      <c r="AU180" s="143" t="s">
        <v>87</v>
      </c>
      <c r="AY180" s="17" t="s">
        <v>150</v>
      </c>
      <c r="BE180" s="144">
        <f t="shared" si="24"/>
        <v>0</v>
      </c>
      <c r="BF180" s="144">
        <f t="shared" si="25"/>
        <v>0</v>
      </c>
      <c r="BG180" s="144">
        <f t="shared" si="26"/>
        <v>0</v>
      </c>
      <c r="BH180" s="144">
        <f t="shared" si="27"/>
        <v>0</v>
      </c>
      <c r="BI180" s="144">
        <f t="shared" si="28"/>
        <v>0</v>
      </c>
      <c r="BJ180" s="17" t="s">
        <v>85</v>
      </c>
      <c r="BK180" s="144">
        <f t="shared" si="29"/>
        <v>0</v>
      </c>
      <c r="BL180" s="17" t="s">
        <v>270</v>
      </c>
      <c r="BM180" s="143" t="s">
        <v>792</v>
      </c>
    </row>
    <row r="181" spans="2:65" s="1" customFormat="1" ht="24.2" customHeight="1">
      <c r="B181" s="32"/>
      <c r="C181" s="132" t="s">
        <v>516</v>
      </c>
      <c r="D181" s="132" t="s">
        <v>153</v>
      </c>
      <c r="E181" s="133" t="s">
        <v>1108</v>
      </c>
      <c r="F181" s="134" t="s">
        <v>1109</v>
      </c>
      <c r="G181" s="135" t="s">
        <v>676</v>
      </c>
      <c r="H181" s="136">
        <v>3</v>
      </c>
      <c r="I181" s="137"/>
      <c r="J181" s="138">
        <f t="shared" si="20"/>
        <v>0</v>
      </c>
      <c r="K181" s="134" t="s">
        <v>1</v>
      </c>
      <c r="L181" s="32"/>
      <c r="M181" s="139" t="s">
        <v>1</v>
      </c>
      <c r="N181" s="140" t="s">
        <v>42</v>
      </c>
      <c r="P181" s="141">
        <f t="shared" si="21"/>
        <v>0</v>
      </c>
      <c r="Q181" s="141">
        <v>1.8E-3</v>
      </c>
      <c r="R181" s="141">
        <f t="shared" si="22"/>
        <v>5.4000000000000003E-3</v>
      </c>
      <c r="S181" s="141">
        <v>0</v>
      </c>
      <c r="T181" s="142">
        <f t="shared" si="23"/>
        <v>0</v>
      </c>
      <c r="AR181" s="143" t="s">
        <v>270</v>
      </c>
      <c r="AT181" s="143" t="s">
        <v>153</v>
      </c>
      <c r="AU181" s="143" t="s">
        <v>87</v>
      </c>
      <c r="AY181" s="17" t="s">
        <v>150</v>
      </c>
      <c r="BE181" s="144">
        <f t="shared" si="24"/>
        <v>0</v>
      </c>
      <c r="BF181" s="144">
        <f t="shared" si="25"/>
        <v>0</v>
      </c>
      <c r="BG181" s="144">
        <f t="shared" si="26"/>
        <v>0</v>
      </c>
      <c r="BH181" s="144">
        <f t="shared" si="27"/>
        <v>0</v>
      </c>
      <c r="BI181" s="144">
        <f t="shared" si="28"/>
        <v>0</v>
      </c>
      <c r="BJ181" s="17" t="s">
        <v>85</v>
      </c>
      <c r="BK181" s="144">
        <f t="shared" si="29"/>
        <v>0</v>
      </c>
      <c r="BL181" s="17" t="s">
        <v>270</v>
      </c>
      <c r="BM181" s="143" t="s">
        <v>800</v>
      </c>
    </row>
    <row r="182" spans="2:65" s="1" customFormat="1" ht="21.75" customHeight="1">
      <c r="B182" s="32"/>
      <c r="C182" s="132" t="s">
        <v>524</v>
      </c>
      <c r="D182" s="132" t="s">
        <v>153</v>
      </c>
      <c r="E182" s="133" t="s">
        <v>1110</v>
      </c>
      <c r="F182" s="134" t="s">
        <v>1111</v>
      </c>
      <c r="G182" s="135" t="s">
        <v>676</v>
      </c>
      <c r="H182" s="136">
        <v>1</v>
      </c>
      <c r="I182" s="137"/>
      <c r="J182" s="138">
        <f t="shared" si="20"/>
        <v>0</v>
      </c>
      <c r="K182" s="134" t="s">
        <v>1</v>
      </c>
      <c r="L182" s="32"/>
      <c r="M182" s="139" t="s">
        <v>1</v>
      </c>
      <c r="N182" s="140" t="s">
        <v>42</v>
      </c>
      <c r="P182" s="141">
        <f t="shared" si="21"/>
        <v>0</v>
      </c>
      <c r="Q182" s="141">
        <v>1.8E-3</v>
      </c>
      <c r="R182" s="141">
        <f t="shared" si="22"/>
        <v>1.8E-3</v>
      </c>
      <c r="S182" s="141">
        <v>0</v>
      </c>
      <c r="T182" s="142">
        <f t="shared" si="23"/>
        <v>0</v>
      </c>
      <c r="AR182" s="143" t="s">
        <v>270</v>
      </c>
      <c r="AT182" s="143" t="s">
        <v>153</v>
      </c>
      <c r="AU182" s="143" t="s">
        <v>87</v>
      </c>
      <c r="AY182" s="17" t="s">
        <v>150</v>
      </c>
      <c r="BE182" s="144">
        <f t="shared" si="24"/>
        <v>0</v>
      </c>
      <c r="BF182" s="144">
        <f t="shared" si="25"/>
        <v>0</v>
      </c>
      <c r="BG182" s="144">
        <f t="shared" si="26"/>
        <v>0</v>
      </c>
      <c r="BH182" s="144">
        <f t="shared" si="27"/>
        <v>0</v>
      </c>
      <c r="BI182" s="144">
        <f t="shared" si="28"/>
        <v>0</v>
      </c>
      <c r="BJ182" s="17" t="s">
        <v>85</v>
      </c>
      <c r="BK182" s="144">
        <f t="shared" si="29"/>
        <v>0</v>
      </c>
      <c r="BL182" s="17" t="s">
        <v>270</v>
      </c>
      <c r="BM182" s="143" t="s">
        <v>813</v>
      </c>
    </row>
    <row r="183" spans="2:65" s="1" customFormat="1" ht="16.5" customHeight="1">
      <c r="B183" s="32"/>
      <c r="C183" s="132" t="s">
        <v>531</v>
      </c>
      <c r="D183" s="132" t="s">
        <v>153</v>
      </c>
      <c r="E183" s="133" t="s">
        <v>1112</v>
      </c>
      <c r="F183" s="134" t="s">
        <v>1113</v>
      </c>
      <c r="G183" s="135" t="s">
        <v>676</v>
      </c>
      <c r="H183" s="136">
        <v>1</v>
      </c>
      <c r="I183" s="137"/>
      <c r="J183" s="138">
        <f t="shared" si="20"/>
        <v>0</v>
      </c>
      <c r="K183" s="134" t="s">
        <v>1</v>
      </c>
      <c r="L183" s="32"/>
      <c r="M183" s="139" t="s">
        <v>1</v>
      </c>
      <c r="N183" s="140" t="s">
        <v>42</v>
      </c>
      <c r="P183" s="141">
        <f t="shared" si="21"/>
        <v>0</v>
      </c>
      <c r="Q183" s="141">
        <v>1.8400000000000001E-3</v>
      </c>
      <c r="R183" s="141">
        <f t="shared" si="22"/>
        <v>1.8400000000000001E-3</v>
      </c>
      <c r="S183" s="141">
        <v>0</v>
      </c>
      <c r="T183" s="142">
        <f t="shared" si="23"/>
        <v>0</v>
      </c>
      <c r="AR183" s="143" t="s">
        <v>270</v>
      </c>
      <c r="AT183" s="143" t="s">
        <v>153</v>
      </c>
      <c r="AU183" s="143" t="s">
        <v>87</v>
      </c>
      <c r="AY183" s="17" t="s">
        <v>150</v>
      </c>
      <c r="BE183" s="144">
        <f t="shared" si="24"/>
        <v>0</v>
      </c>
      <c r="BF183" s="144">
        <f t="shared" si="25"/>
        <v>0</v>
      </c>
      <c r="BG183" s="144">
        <f t="shared" si="26"/>
        <v>0</v>
      </c>
      <c r="BH183" s="144">
        <f t="shared" si="27"/>
        <v>0</v>
      </c>
      <c r="BI183" s="144">
        <f t="shared" si="28"/>
        <v>0</v>
      </c>
      <c r="BJ183" s="17" t="s">
        <v>85</v>
      </c>
      <c r="BK183" s="144">
        <f t="shared" si="29"/>
        <v>0</v>
      </c>
      <c r="BL183" s="17" t="s">
        <v>270</v>
      </c>
      <c r="BM183" s="143" t="s">
        <v>829</v>
      </c>
    </row>
    <row r="184" spans="2:65" s="1" customFormat="1" ht="16.5" customHeight="1">
      <c r="B184" s="32"/>
      <c r="C184" s="132" t="s">
        <v>536</v>
      </c>
      <c r="D184" s="132" t="s">
        <v>153</v>
      </c>
      <c r="E184" s="133" t="s">
        <v>1114</v>
      </c>
      <c r="F184" s="134" t="s">
        <v>1115</v>
      </c>
      <c r="G184" s="135" t="s">
        <v>165</v>
      </c>
      <c r="H184" s="136">
        <v>2</v>
      </c>
      <c r="I184" s="137"/>
      <c r="J184" s="138">
        <f t="shared" si="20"/>
        <v>0</v>
      </c>
      <c r="K184" s="134" t="s">
        <v>1</v>
      </c>
      <c r="L184" s="32"/>
      <c r="M184" s="139" t="s">
        <v>1</v>
      </c>
      <c r="N184" s="140" t="s">
        <v>42</v>
      </c>
      <c r="P184" s="141">
        <f t="shared" si="21"/>
        <v>0</v>
      </c>
      <c r="Q184" s="141">
        <v>2.4000000000000001E-4</v>
      </c>
      <c r="R184" s="141">
        <f t="shared" si="22"/>
        <v>4.8000000000000001E-4</v>
      </c>
      <c r="S184" s="141">
        <v>0</v>
      </c>
      <c r="T184" s="142">
        <f t="shared" si="23"/>
        <v>0</v>
      </c>
      <c r="AR184" s="143" t="s">
        <v>270</v>
      </c>
      <c r="AT184" s="143" t="s">
        <v>153</v>
      </c>
      <c r="AU184" s="143" t="s">
        <v>87</v>
      </c>
      <c r="AY184" s="17" t="s">
        <v>150</v>
      </c>
      <c r="BE184" s="144">
        <f t="shared" si="24"/>
        <v>0</v>
      </c>
      <c r="BF184" s="144">
        <f t="shared" si="25"/>
        <v>0</v>
      </c>
      <c r="BG184" s="144">
        <f t="shared" si="26"/>
        <v>0</v>
      </c>
      <c r="BH184" s="144">
        <f t="shared" si="27"/>
        <v>0</v>
      </c>
      <c r="BI184" s="144">
        <f t="shared" si="28"/>
        <v>0</v>
      </c>
      <c r="BJ184" s="17" t="s">
        <v>85</v>
      </c>
      <c r="BK184" s="144">
        <f t="shared" si="29"/>
        <v>0</v>
      </c>
      <c r="BL184" s="17" t="s">
        <v>270</v>
      </c>
      <c r="BM184" s="143" t="s">
        <v>838</v>
      </c>
    </row>
    <row r="185" spans="2:65" s="1" customFormat="1" ht="16.5" customHeight="1">
      <c r="B185" s="32"/>
      <c r="C185" s="132" t="s">
        <v>540</v>
      </c>
      <c r="D185" s="132" t="s">
        <v>153</v>
      </c>
      <c r="E185" s="133" t="s">
        <v>1116</v>
      </c>
      <c r="F185" s="134" t="s">
        <v>1117</v>
      </c>
      <c r="G185" s="135" t="s">
        <v>165</v>
      </c>
      <c r="H185" s="136">
        <v>10</v>
      </c>
      <c r="I185" s="137"/>
      <c r="J185" s="138">
        <f t="shared" si="20"/>
        <v>0</v>
      </c>
      <c r="K185" s="134" t="s">
        <v>1</v>
      </c>
      <c r="L185" s="32"/>
      <c r="M185" s="139" t="s">
        <v>1</v>
      </c>
      <c r="N185" s="140" t="s">
        <v>42</v>
      </c>
      <c r="P185" s="141">
        <f t="shared" si="21"/>
        <v>0</v>
      </c>
      <c r="Q185" s="141">
        <v>2.7999999999999998E-4</v>
      </c>
      <c r="R185" s="141">
        <f t="shared" si="22"/>
        <v>2.7999999999999995E-3</v>
      </c>
      <c r="S185" s="141">
        <v>0</v>
      </c>
      <c r="T185" s="142">
        <f t="shared" si="23"/>
        <v>0</v>
      </c>
      <c r="AR185" s="143" t="s">
        <v>270</v>
      </c>
      <c r="AT185" s="143" t="s">
        <v>153</v>
      </c>
      <c r="AU185" s="143" t="s">
        <v>87</v>
      </c>
      <c r="AY185" s="17" t="s">
        <v>150</v>
      </c>
      <c r="BE185" s="144">
        <f t="shared" si="24"/>
        <v>0</v>
      </c>
      <c r="BF185" s="144">
        <f t="shared" si="25"/>
        <v>0</v>
      </c>
      <c r="BG185" s="144">
        <f t="shared" si="26"/>
        <v>0</v>
      </c>
      <c r="BH185" s="144">
        <f t="shared" si="27"/>
        <v>0</v>
      </c>
      <c r="BI185" s="144">
        <f t="shared" si="28"/>
        <v>0</v>
      </c>
      <c r="BJ185" s="17" t="s">
        <v>85</v>
      </c>
      <c r="BK185" s="144">
        <f t="shared" si="29"/>
        <v>0</v>
      </c>
      <c r="BL185" s="17" t="s">
        <v>270</v>
      </c>
      <c r="BM185" s="143" t="s">
        <v>848</v>
      </c>
    </row>
    <row r="186" spans="2:65" s="1" customFormat="1" ht="24.2" customHeight="1">
      <c r="B186" s="32"/>
      <c r="C186" s="132" t="s">
        <v>552</v>
      </c>
      <c r="D186" s="132" t="s">
        <v>153</v>
      </c>
      <c r="E186" s="133" t="s">
        <v>1118</v>
      </c>
      <c r="F186" s="134" t="s">
        <v>1119</v>
      </c>
      <c r="G186" s="135" t="s">
        <v>165</v>
      </c>
      <c r="H186" s="136">
        <v>1</v>
      </c>
      <c r="I186" s="137"/>
      <c r="J186" s="138">
        <f t="shared" si="20"/>
        <v>0</v>
      </c>
      <c r="K186" s="134" t="s">
        <v>1</v>
      </c>
      <c r="L186" s="32"/>
      <c r="M186" s="139" t="s">
        <v>1</v>
      </c>
      <c r="N186" s="140" t="s">
        <v>42</v>
      </c>
      <c r="P186" s="141">
        <f t="shared" si="21"/>
        <v>0</v>
      </c>
      <c r="Q186" s="141">
        <v>7.5000000000000002E-4</v>
      </c>
      <c r="R186" s="141">
        <f t="shared" si="22"/>
        <v>7.5000000000000002E-4</v>
      </c>
      <c r="S186" s="141">
        <v>0</v>
      </c>
      <c r="T186" s="142">
        <f t="shared" si="23"/>
        <v>0</v>
      </c>
      <c r="AR186" s="143" t="s">
        <v>270</v>
      </c>
      <c r="AT186" s="143" t="s">
        <v>153</v>
      </c>
      <c r="AU186" s="143" t="s">
        <v>87</v>
      </c>
      <c r="AY186" s="17" t="s">
        <v>150</v>
      </c>
      <c r="BE186" s="144">
        <f t="shared" si="24"/>
        <v>0</v>
      </c>
      <c r="BF186" s="144">
        <f t="shared" si="25"/>
        <v>0</v>
      </c>
      <c r="BG186" s="144">
        <f t="shared" si="26"/>
        <v>0</v>
      </c>
      <c r="BH186" s="144">
        <f t="shared" si="27"/>
        <v>0</v>
      </c>
      <c r="BI186" s="144">
        <f t="shared" si="28"/>
        <v>0</v>
      </c>
      <c r="BJ186" s="17" t="s">
        <v>85</v>
      </c>
      <c r="BK186" s="144">
        <f t="shared" si="29"/>
        <v>0</v>
      </c>
      <c r="BL186" s="17" t="s">
        <v>270</v>
      </c>
      <c r="BM186" s="143" t="s">
        <v>858</v>
      </c>
    </row>
    <row r="187" spans="2:65" s="1" customFormat="1" ht="24.2" customHeight="1">
      <c r="B187" s="32"/>
      <c r="C187" s="132" t="s">
        <v>556</v>
      </c>
      <c r="D187" s="132" t="s">
        <v>153</v>
      </c>
      <c r="E187" s="133" t="s">
        <v>1120</v>
      </c>
      <c r="F187" s="134" t="s">
        <v>1121</v>
      </c>
      <c r="G187" s="135" t="s">
        <v>204</v>
      </c>
      <c r="H187" s="136">
        <v>0.108</v>
      </c>
      <c r="I187" s="137"/>
      <c r="J187" s="138">
        <f t="shared" si="20"/>
        <v>0</v>
      </c>
      <c r="K187" s="134" t="s">
        <v>1</v>
      </c>
      <c r="L187" s="32"/>
      <c r="M187" s="139" t="s">
        <v>1</v>
      </c>
      <c r="N187" s="140" t="s">
        <v>42</v>
      </c>
      <c r="P187" s="141">
        <f t="shared" si="21"/>
        <v>0</v>
      </c>
      <c r="Q187" s="141">
        <v>0</v>
      </c>
      <c r="R187" s="141">
        <f t="shared" si="22"/>
        <v>0</v>
      </c>
      <c r="S187" s="141">
        <v>0</v>
      </c>
      <c r="T187" s="142">
        <f t="shared" si="23"/>
        <v>0</v>
      </c>
      <c r="AR187" s="143" t="s">
        <v>270</v>
      </c>
      <c r="AT187" s="143" t="s">
        <v>153</v>
      </c>
      <c r="AU187" s="143" t="s">
        <v>87</v>
      </c>
      <c r="AY187" s="17" t="s">
        <v>150</v>
      </c>
      <c r="BE187" s="144">
        <f t="shared" si="24"/>
        <v>0</v>
      </c>
      <c r="BF187" s="144">
        <f t="shared" si="25"/>
        <v>0</v>
      </c>
      <c r="BG187" s="144">
        <f t="shared" si="26"/>
        <v>0</v>
      </c>
      <c r="BH187" s="144">
        <f t="shared" si="27"/>
        <v>0</v>
      </c>
      <c r="BI187" s="144">
        <f t="shared" si="28"/>
        <v>0</v>
      </c>
      <c r="BJ187" s="17" t="s">
        <v>85</v>
      </c>
      <c r="BK187" s="144">
        <f t="shared" si="29"/>
        <v>0</v>
      </c>
      <c r="BL187" s="17" t="s">
        <v>270</v>
      </c>
      <c r="BM187" s="143" t="s">
        <v>395</v>
      </c>
    </row>
    <row r="188" spans="2:65" s="11" customFormat="1" ht="22.9" customHeight="1">
      <c r="B188" s="120"/>
      <c r="D188" s="121" t="s">
        <v>76</v>
      </c>
      <c r="E188" s="130" t="s">
        <v>1122</v>
      </c>
      <c r="F188" s="130" t="s">
        <v>1123</v>
      </c>
      <c r="I188" s="123"/>
      <c r="J188" s="131">
        <f>BK188</f>
        <v>0</v>
      </c>
      <c r="L188" s="120"/>
      <c r="M188" s="125"/>
      <c r="P188" s="126">
        <f>SUM(P189:P191)</f>
        <v>0</v>
      </c>
      <c r="R188" s="126">
        <f>SUM(R189:R191)</f>
        <v>1.7150000000000002E-2</v>
      </c>
      <c r="T188" s="127">
        <f>SUM(T189:T191)</f>
        <v>0</v>
      </c>
      <c r="AR188" s="121" t="s">
        <v>87</v>
      </c>
      <c r="AT188" s="128" t="s">
        <v>76</v>
      </c>
      <c r="AU188" s="128" t="s">
        <v>85</v>
      </c>
      <c r="AY188" s="121" t="s">
        <v>150</v>
      </c>
      <c r="BK188" s="129">
        <f>SUM(BK189:BK191)</f>
        <v>0</v>
      </c>
    </row>
    <row r="189" spans="2:65" s="1" customFormat="1" ht="33" customHeight="1">
      <c r="B189" s="32"/>
      <c r="C189" s="132" t="s">
        <v>216</v>
      </c>
      <c r="D189" s="132" t="s">
        <v>153</v>
      </c>
      <c r="E189" s="133" t="s">
        <v>1124</v>
      </c>
      <c r="F189" s="134" t="s">
        <v>1125</v>
      </c>
      <c r="G189" s="135" t="s">
        <v>676</v>
      </c>
      <c r="H189" s="136">
        <v>1</v>
      </c>
      <c r="I189" s="137"/>
      <c r="J189" s="138">
        <f>ROUND(I189*H189,2)</f>
        <v>0</v>
      </c>
      <c r="K189" s="134" t="s">
        <v>1</v>
      </c>
      <c r="L189" s="32"/>
      <c r="M189" s="139" t="s">
        <v>1</v>
      </c>
      <c r="N189" s="140" t="s">
        <v>42</v>
      </c>
      <c r="P189" s="141">
        <f>O189*H189</f>
        <v>0</v>
      </c>
      <c r="Q189" s="141">
        <v>1.6650000000000002E-2</v>
      </c>
      <c r="R189" s="141">
        <f>Q189*H189</f>
        <v>1.6650000000000002E-2</v>
      </c>
      <c r="S189" s="141">
        <v>0</v>
      </c>
      <c r="T189" s="142">
        <f>S189*H189</f>
        <v>0</v>
      </c>
      <c r="AR189" s="143" t="s">
        <v>270</v>
      </c>
      <c r="AT189" s="143" t="s">
        <v>153</v>
      </c>
      <c r="AU189" s="143" t="s">
        <v>87</v>
      </c>
      <c r="AY189" s="17" t="s">
        <v>150</v>
      </c>
      <c r="BE189" s="144">
        <f>IF(N189="základní",J189,0)</f>
        <v>0</v>
      </c>
      <c r="BF189" s="144">
        <f>IF(N189="snížená",J189,0)</f>
        <v>0</v>
      </c>
      <c r="BG189" s="144">
        <f>IF(N189="zákl. přenesená",J189,0)</f>
        <v>0</v>
      </c>
      <c r="BH189" s="144">
        <f>IF(N189="sníž. přenesená",J189,0)</f>
        <v>0</v>
      </c>
      <c r="BI189" s="144">
        <f>IF(N189="nulová",J189,0)</f>
        <v>0</v>
      </c>
      <c r="BJ189" s="17" t="s">
        <v>85</v>
      </c>
      <c r="BK189" s="144">
        <f>ROUND(I189*H189,2)</f>
        <v>0</v>
      </c>
      <c r="BL189" s="17" t="s">
        <v>270</v>
      </c>
      <c r="BM189" s="143" t="s">
        <v>884</v>
      </c>
    </row>
    <row r="190" spans="2:65" s="1" customFormat="1" ht="16.5" customHeight="1">
      <c r="B190" s="32"/>
      <c r="C190" s="132" t="s">
        <v>563</v>
      </c>
      <c r="D190" s="132" t="s">
        <v>153</v>
      </c>
      <c r="E190" s="133" t="s">
        <v>1126</v>
      </c>
      <c r="F190" s="134" t="s">
        <v>1127</v>
      </c>
      <c r="G190" s="135" t="s">
        <v>676</v>
      </c>
      <c r="H190" s="136">
        <v>1</v>
      </c>
      <c r="I190" s="137"/>
      <c r="J190" s="138">
        <f>ROUND(I190*H190,2)</f>
        <v>0</v>
      </c>
      <c r="K190" s="134" t="s">
        <v>1</v>
      </c>
      <c r="L190" s="32"/>
      <c r="M190" s="139" t="s">
        <v>1</v>
      </c>
      <c r="N190" s="140" t="s">
        <v>42</v>
      </c>
      <c r="P190" s="141">
        <f>O190*H190</f>
        <v>0</v>
      </c>
      <c r="Q190" s="141">
        <v>5.0000000000000001E-4</v>
      </c>
      <c r="R190" s="141">
        <f>Q190*H190</f>
        <v>5.0000000000000001E-4</v>
      </c>
      <c r="S190" s="141">
        <v>0</v>
      </c>
      <c r="T190" s="142">
        <f>S190*H190</f>
        <v>0</v>
      </c>
      <c r="AR190" s="143" t="s">
        <v>270</v>
      </c>
      <c r="AT190" s="143" t="s">
        <v>153</v>
      </c>
      <c r="AU190" s="143" t="s">
        <v>87</v>
      </c>
      <c r="AY190" s="17" t="s">
        <v>150</v>
      </c>
      <c r="BE190" s="144">
        <f>IF(N190="základní",J190,0)</f>
        <v>0</v>
      </c>
      <c r="BF190" s="144">
        <f>IF(N190="snížená",J190,0)</f>
        <v>0</v>
      </c>
      <c r="BG190" s="144">
        <f>IF(N190="zákl. přenesená",J190,0)</f>
        <v>0</v>
      </c>
      <c r="BH190" s="144">
        <f>IF(N190="sníž. přenesená",J190,0)</f>
        <v>0</v>
      </c>
      <c r="BI190" s="144">
        <f>IF(N190="nulová",J190,0)</f>
        <v>0</v>
      </c>
      <c r="BJ190" s="17" t="s">
        <v>85</v>
      </c>
      <c r="BK190" s="144">
        <f>ROUND(I190*H190,2)</f>
        <v>0</v>
      </c>
      <c r="BL190" s="17" t="s">
        <v>270</v>
      </c>
      <c r="BM190" s="143" t="s">
        <v>894</v>
      </c>
    </row>
    <row r="191" spans="2:65" s="1" customFormat="1" ht="24.2" customHeight="1">
      <c r="B191" s="32"/>
      <c r="C191" s="132" t="s">
        <v>308</v>
      </c>
      <c r="D191" s="132" t="s">
        <v>153</v>
      </c>
      <c r="E191" s="133" t="s">
        <v>1128</v>
      </c>
      <c r="F191" s="134" t="s">
        <v>1129</v>
      </c>
      <c r="G191" s="135" t="s">
        <v>204</v>
      </c>
      <c r="H191" s="136">
        <v>1.7000000000000001E-2</v>
      </c>
      <c r="I191" s="137"/>
      <c r="J191" s="138">
        <f>ROUND(I191*H191,2)</f>
        <v>0</v>
      </c>
      <c r="K191" s="134" t="s">
        <v>1</v>
      </c>
      <c r="L191" s="32"/>
      <c r="M191" s="139" t="s">
        <v>1</v>
      </c>
      <c r="N191" s="140" t="s">
        <v>42</v>
      </c>
      <c r="P191" s="141">
        <f>O191*H191</f>
        <v>0</v>
      </c>
      <c r="Q191" s="141">
        <v>0</v>
      </c>
      <c r="R191" s="141">
        <f>Q191*H191</f>
        <v>0</v>
      </c>
      <c r="S191" s="141">
        <v>0</v>
      </c>
      <c r="T191" s="142">
        <f>S191*H191</f>
        <v>0</v>
      </c>
      <c r="AR191" s="143" t="s">
        <v>270</v>
      </c>
      <c r="AT191" s="143" t="s">
        <v>153</v>
      </c>
      <c r="AU191" s="143" t="s">
        <v>87</v>
      </c>
      <c r="AY191" s="17" t="s">
        <v>150</v>
      </c>
      <c r="BE191" s="144">
        <f>IF(N191="základní",J191,0)</f>
        <v>0</v>
      </c>
      <c r="BF191" s="144">
        <f>IF(N191="snížená",J191,0)</f>
        <v>0</v>
      </c>
      <c r="BG191" s="144">
        <f>IF(N191="zákl. přenesená",J191,0)</f>
        <v>0</v>
      </c>
      <c r="BH191" s="144">
        <f>IF(N191="sníž. přenesená",J191,0)</f>
        <v>0</v>
      </c>
      <c r="BI191" s="144">
        <f>IF(N191="nulová",J191,0)</f>
        <v>0</v>
      </c>
      <c r="BJ191" s="17" t="s">
        <v>85</v>
      </c>
      <c r="BK191" s="144">
        <f>ROUND(I191*H191,2)</f>
        <v>0</v>
      </c>
      <c r="BL191" s="17" t="s">
        <v>270</v>
      </c>
      <c r="BM191" s="143" t="s">
        <v>902</v>
      </c>
    </row>
    <row r="192" spans="2:65" s="11" customFormat="1" ht="25.9" customHeight="1">
      <c r="B192" s="120"/>
      <c r="D192" s="121" t="s">
        <v>76</v>
      </c>
      <c r="E192" s="122" t="s">
        <v>1130</v>
      </c>
      <c r="F192" s="122" t="s">
        <v>1131</v>
      </c>
      <c r="I192" s="123"/>
      <c r="J192" s="124">
        <f>BK192</f>
        <v>0</v>
      </c>
      <c r="L192" s="120"/>
      <c r="M192" s="125"/>
      <c r="P192" s="126">
        <f>P193</f>
        <v>0</v>
      </c>
      <c r="R192" s="126">
        <f>R193</f>
        <v>0</v>
      </c>
      <c r="T192" s="127">
        <f>T193</f>
        <v>0</v>
      </c>
      <c r="AR192" s="121" t="s">
        <v>173</v>
      </c>
      <c r="AT192" s="128" t="s">
        <v>76</v>
      </c>
      <c r="AU192" s="128" t="s">
        <v>77</v>
      </c>
      <c r="AY192" s="121" t="s">
        <v>150</v>
      </c>
      <c r="BK192" s="129">
        <f>BK193</f>
        <v>0</v>
      </c>
    </row>
    <row r="193" spans="2:65" s="11" customFormat="1" ht="22.9" customHeight="1">
      <c r="B193" s="120"/>
      <c r="D193" s="121" t="s">
        <v>76</v>
      </c>
      <c r="E193" s="130" t="s">
        <v>1132</v>
      </c>
      <c r="F193" s="130" t="s">
        <v>1133</v>
      </c>
      <c r="I193" s="123"/>
      <c r="J193" s="131">
        <f>BK193</f>
        <v>0</v>
      </c>
      <c r="L193" s="120"/>
      <c r="M193" s="125"/>
      <c r="P193" s="126">
        <f>P194</f>
        <v>0</v>
      </c>
      <c r="R193" s="126">
        <f>R194</f>
        <v>0</v>
      </c>
      <c r="T193" s="127">
        <f>T194</f>
        <v>0</v>
      </c>
      <c r="AR193" s="121" t="s">
        <v>173</v>
      </c>
      <c r="AT193" s="128" t="s">
        <v>76</v>
      </c>
      <c r="AU193" s="128" t="s">
        <v>85</v>
      </c>
      <c r="AY193" s="121" t="s">
        <v>150</v>
      </c>
      <c r="BK193" s="129">
        <f>BK194</f>
        <v>0</v>
      </c>
    </row>
    <row r="194" spans="2:65" s="1" customFormat="1" ht="37.9" customHeight="1">
      <c r="B194" s="32"/>
      <c r="C194" s="132" t="s">
        <v>347</v>
      </c>
      <c r="D194" s="132" t="s">
        <v>153</v>
      </c>
      <c r="E194" s="133" t="s">
        <v>1134</v>
      </c>
      <c r="F194" s="134" t="s">
        <v>1135</v>
      </c>
      <c r="G194" s="135" t="s">
        <v>1136</v>
      </c>
      <c r="H194" s="136">
        <v>1</v>
      </c>
      <c r="I194" s="137"/>
      <c r="J194" s="138">
        <f>ROUND(I194*H194,2)</f>
        <v>0</v>
      </c>
      <c r="K194" s="134" t="s">
        <v>1</v>
      </c>
      <c r="L194" s="32"/>
      <c r="M194" s="184" t="s">
        <v>1</v>
      </c>
      <c r="N194" s="185" t="s">
        <v>42</v>
      </c>
      <c r="O194" s="186"/>
      <c r="P194" s="187">
        <f>O194*H194</f>
        <v>0</v>
      </c>
      <c r="Q194" s="187">
        <v>0</v>
      </c>
      <c r="R194" s="187">
        <f>Q194*H194</f>
        <v>0</v>
      </c>
      <c r="S194" s="187">
        <v>0</v>
      </c>
      <c r="T194" s="188">
        <f>S194*H194</f>
        <v>0</v>
      </c>
      <c r="AR194" s="143" t="s">
        <v>158</v>
      </c>
      <c r="AT194" s="143" t="s">
        <v>153</v>
      </c>
      <c r="AU194" s="143" t="s">
        <v>87</v>
      </c>
      <c r="AY194" s="17" t="s">
        <v>150</v>
      </c>
      <c r="BE194" s="144">
        <f>IF(N194="základní",J194,0)</f>
        <v>0</v>
      </c>
      <c r="BF194" s="144">
        <f>IF(N194="snížená",J194,0)</f>
        <v>0</v>
      </c>
      <c r="BG194" s="144">
        <f>IF(N194="zákl. přenesená",J194,0)</f>
        <v>0</v>
      </c>
      <c r="BH194" s="144">
        <f>IF(N194="sníž. přenesená",J194,0)</f>
        <v>0</v>
      </c>
      <c r="BI194" s="144">
        <f>IF(N194="nulová",J194,0)</f>
        <v>0</v>
      </c>
      <c r="BJ194" s="17" t="s">
        <v>85</v>
      </c>
      <c r="BK194" s="144">
        <f>ROUND(I194*H194,2)</f>
        <v>0</v>
      </c>
      <c r="BL194" s="17" t="s">
        <v>158</v>
      </c>
      <c r="BM194" s="143" t="s">
        <v>914</v>
      </c>
    </row>
    <row r="195" spans="2:65" s="1" customFormat="1" ht="6.95" customHeight="1">
      <c r="B195" s="44"/>
      <c r="C195" s="45"/>
      <c r="D195" s="45"/>
      <c r="E195" s="45"/>
      <c r="F195" s="45"/>
      <c r="G195" s="45"/>
      <c r="H195" s="45"/>
      <c r="I195" s="45"/>
      <c r="J195" s="45"/>
      <c r="K195" s="45"/>
      <c r="L195" s="32"/>
    </row>
  </sheetData>
  <sheetProtection algorithmName="SHA-512" hashValue="pVztFwfO405sg5xrOv4xF1o/5uM+i+qCgNSexuUgVEC6cV42KLBy73m7NKD55bkcHxwtF3T/IQle8SoxjcTvAA==" saltValue="+TqKGqgenkjTeP1WYbQ88XfghJHWG9HOQSfrmuYzhUQDkXaKlgon6OlhxRgYewfRpYhoK+PQadcwihzYwOopDw==" spinCount="100000" sheet="1" objects="1" scenarios="1" formatColumns="0" formatRows="0" autoFilter="0"/>
  <autoFilter ref="C122:K194" xr:uid="{00000000-0009-0000-0000-000002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10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7" t="s">
        <v>93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5" customHeight="1">
      <c r="B4" s="20"/>
      <c r="D4" s="21" t="s">
        <v>103</v>
      </c>
      <c r="L4" s="20"/>
      <c r="M4" s="8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28" t="str">
        <f>'Rekapitulace stavby'!K6</f>
        <v>Modernizace stravovacího provozu při MŠ speciální, ZŠ speciální a praktické škole ELPIS Brno, p.o.</v>
      </c>
      <c r="F7" s="229"/>
      <c r="G7" s="229"/>
      <c r="H7" s="229"/>
      <c r="L7" s="20"/>
    </row>
    <row r="8" spans="2:46" s="1" customFormat="1" ht="12" customHeight="1">
      <c r="B8" s="32"/>
      <c r="D8" s="27" t="s">
        <v>104</v>
      </c>
      <c r="L8" s="32"/>
    </row>
    <row r="9" spans="2:46" s="1" customFormat="1" ht="16.5" customHeight="1">
      <c r="B9" s="32"/>
      <c r="E9" s="208" t="s">
        <v>1137</v>
      </c>
      <c r="F9" s="227"/>
      <c r="G9" s="227"/>
      <c r="H9" s="227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26</v>
      </c>
      <c r="I12" s="27" t="s">
        <v>22</v>
      </c>
      <c r="J12" s="52" t="str">
        <f>'Rekapitulace stavby'!AN8</f>
        <v>23. 5. 2023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27</v>
      </c>
      <c r="J15" s="25" t="str">
        <f>IF('Rekapitulace stavby'!AN11="","",'Rekapitulace stavby'!AN11)</f>
        <v/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0" t="str">
        <f>'Rekapitulace stavby'!E14</f>
        <v>Vyplň údaj</v>
      </c>
      <c r="F18" s="222"/>
      <c r="G18" s="222"/>
      <c r="H18" s="222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>P.P.Architects s.r.o.</v>
      </c>
      <c r="I21" s="27" t="s">
        <v>27</v>
      </c>
      <c r="J21" s="25" t="str">
        <f>IF('Rekapitulace stavby'!AN17="","",'Rekapitulace stavby'!AN17)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tr">
        <f>IF('Rekapitulace stavby'!AN19="","",'Rekapitulace stavby'!AN19)</f>
        <v>63472066</v>
      </c>
      <c r="L23" s="32"/>
    </row>
    <row r="24" spans="2:12" s="1" customFormat="1" ht="18" customHeight="1">
      <c r="B24" s="32"/>
      <c r="E24" s="25" t="str">
        <f>IF('Rekapitulace stavby'!E20="","",'Rekapitulace stavby'!E20)</f>
        <v>CKN Invest, spol. s r.o.</v>
      </c>
      <c r="I24" s="27" t="s">
        <v>27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89"/>
      <c r="E27" s="226" t="s">
        <v>1</v>
      </c>
      <c r="F27" s="226"/>
      <c r="G27" s="226"/>
      <c r="H27" s="226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37</v>
      </c>
      <c r="J30" s="66">
        <f>ROUND(J126,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55" t="s">
        <v>41</v>
      </c>
      <c r="E33" s="27" t="s">
        <v>42</v>
      </c>
      <c r="F33" s="91">
        <f>ROUND((SUM(BE126:BE209)),  2)</f>
        <v>0</v>
      </c>
      <c r="I33" s="92">
        <v>0.21</v>
      </c>
      <c r="J33" s="91">
        <f>ROUND(((SUM(BE126:BE209))*I33),  2)</f>
        <v>0</v>
      </c>
      <c r="L33" s="32"/>
    </row>
    <row r="34" spans="2:12" s="1" customFormat="1" ht="14.45" customHeight="1">
      <c r="B34" s="32"/>
      <c r="E34" s="27" t="s">
        <v>43</v>
      </c>
      <c r="F34" s="91">
        <f>ROUND((SUM(BF126:BF209)),  2)</f>
        <v>0</v>
      </c>
      <c r="I34" s="92">
        <v>0.12</v>
      </c>
      <c r="J34" s="91">
        <f>ROUND(((SUM(BF126:BF209))*I34),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91">
        <f>ROUND((SUM(BG126:BG209)),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91">
        <f>ROUND((SUM(BH126:BH209)),  2)</f>
        <v>0</v>
      </c>
      <c r="I36" s="92">
        <v>0.12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91">
        <f>ROUND((SUM(BI126:BI209)),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47</v>
      </c>
      <c r="E39" s="57"/>
      <c r="F39" s="57"/>
      <c r="G39" s="95" t="s">
        <v>48</v>
      </c>
      <c r="H39" s="96" t="s">
        <v>49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52</v>
      </c>
      <c r="E61" s="34"/>
      <c r="F61" s="99" t="s">
        <v>53</v>
      </c>
      <c r="G61" s="43" t="s">
        <v>52</v>
      </c>
      <c r="H61" s="34"/>
      <c r="I61" s="34"/>
      <c r="J61" s="100" t="s">
        <v>53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52</v>
      </c>
      <c r="E76" s="34"/>
      <c r="F76" s="99" t="s">
        <v>53</v>
      </c>
      <c r="G76" s="43" t="s">
        <v>52</v>
      </c>
      <c r="H76" s="34"/>
      <c r="I76" s="34"/>
      <c r="J76" s="100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106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26.25" customHeight="1">
      <c r="B85" s="32"/>
      <c r="E85" s="228" t="str">
        <f>E7</f>
        <v>Modernizace stravovacího provozu při MŠ speciální, ZŠ speciální a praktické škole ELPIS Brno, p.o.</v>
      </c>
      <c r="F85" s="229"/>
      <c r="G85" s="229"/>
      <c r="H85" s="229"/>
      <c r="L85" s="32"/>
    </row>
    <row r="86" spans="2:47" s="1" customFormat="1" ht="12" customHeight="1">
      <c r="B86" s="32"/>
      <c r="C86" s="27" t="s">
        <v>104</v>
      </c>
      <c r="L86" s="32"/>
    </row>
    <row r="87" spans="2:47" s="1" customFormat="1" ht="16.5" customHeight="1">
      <c r="B87" s="32"/>
      <c r="E87" s="208" t="str">
        <f>E9</f>
        <v>03 - Silnoproud</v>
      </c>
      <c r="F87" s="227"/>
      <c r="G87" s="227"/>
      <c r="H87" s="227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23. 5. 2023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 xml:space="preserve"> </v>
      </c>
      <c r="I91" s="27" t="s">
        <v>30</v>
      </c>
      <c r="J91" s="30" t="str">
        <f>E21</f>
        <v>P.P.Architects s.r.o.</v>
      </c>
      <c r="L91" s="32"/>
    </row>
    <row r="92" spans="2:47" s="1" customFormat="1" ht="25.7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CKN Invest, spol. s r.o.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107</v>
      </c>
      <c r="D94" s="93"/>
      <c r="E94" s="93"/>
      <c r="F94" s="93"/>
      <c r="G94" s="93"/>
      <c r="H94" s="93"/>
      <c r="I94" s="93"/>
      <c r="J94" s="102" t="s">
        <v>108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109</v>
      </c>
      <c r="J96" s="66">
        <f>J126</f>
        <v>0</v>
      </c>
      <c r="L96" s="32"/>
      <c r="AU96" s="17" t="s">
        <v>110</v>
      </c>
    </row>
    <row r="97" spans="2:12" s="8" customFormat="1" ht="24.95" customHeight="1">
      <c r="B97" s="104"/>
      <c r="D97" s="105" t="s">
        <v>1138</v>
      </c>
      <c r="E97" s="106"/>
      <c r="F97" s="106"/>
      <c r="G97" s="106"/>
      <c r="H97" s="106"/>
      <c r="I97" s="106"/>
      <c r="J97" s="107">
        <f>J127</f>
        <v>0</v>
      </c>
      <c r="L97" s="104"/>
    </row>
    <row r="98" spans="2:12" s="9" customFormat="1" ht="19.899999999999999" customHeight="1">
      <c r="B98" s="108"/>
      <c r="D98" s="109" t="s">
        <v>1139</v>
      </c>
      <c r="E98" s="110"/>
      <c r="F98" s="110"/>
      <c r="G98" s="110"/>
      <c r="H98" s="110"/>
      <c r="I98" s="110"/>
      <c r="J98" s="111">
        <f>J128</f>
        <v>0</v>
      </c>
      <c r="L98" s="108"/>
    </row>
    <row r="99" spans="2:12" s="9" customFormat="1" ht="19.899999999999999" customHeight="1">
      <c r="B99" s="108"/>
      <c r="D99" s="109" t="s">
        <v>1140</v>
      </c>
      <c r="E99" s="110"/>
      <c r="F99" s="110"/>
      <c r="G99" s="110"/>
      <c r="H99" s="110"/>
      <c r="I99" s="110"/>
      <c r="J99" s="111">
        <f>J131</f>
        <v>0</v>
      </c>
      <c r="L99" s="108"/>
    </row>
    <row r="100" spans="2:12" s="9" customFormat="1" ht="19.899999999999999" customHeight="1">
      <c r="B100" s="108"/>
      <c r="D100" s="109" t="s">
        <v>1141</v>
      </c>
      <c r="E100" s="110"/>
      <c r="F100" s="110"/>
      <c r="G100" s="110"/>
      <c r="H100" s="110"/>
      <c r="I100" s="110"/>
      <c r="J100" s="111">
        <f>J146</f>
        <v>0</v>
      </c>
      <c r="L100" s="108"/>
    </row>
    <row r="101" spans="2:12" s="9" customFormat="1" ht="19.899999999999999" customHeight="1">
      <c r="B101" s="108"/>
      <c r="D101" s="109" t="s">
        <v>1142</v>
      </c>
      <c r="E101" s="110"/>
      <c r="F101" s="110"/>
      <c r="G101" s="110"/>
      <c r="H101" s="110"/>
      <c r="I101" s="110"/>
      <c r="J101" s="111">
        <f>J152</f>
        <v>0</v>
      </c>
      <c r="L101" s="108"/>
    </row>
    <row r="102" spans="2:12" s="9" customFormat="1" ht="19.899999999999999" customHeight="1">
      <c r="B102" s="108"/>
      <c r="D102" s="109" t="s">
        <v>1143</v>
      </c>
      <c r="E102" s="110"/>
      <c r="F102" s="110"/>
      <c r="G102" s="110"/>
      <c r="H102" s="110"/>
      <c r="I102" s="110"/>
      <c r="J102" s="111">
        <f>J159</f>
        <v>0</v>
      </c>
      <c r="L102" s="108"/>
    </row>
    <row r="103" spans="2:12" s="9" customFormat="1" ht="19.899999999999999" customHeight="1">
      <c r="B103" s="108"/>
      <c r="D103" s="109" t="s">
        <v>1144</v>
      </c>
      <c r="E103" s="110"/>
      <c r="F103" s="110"/>
      <c r="G103" s="110"/>
      <c r="H103" s="110"/>
      <c r="I103" s="110"/>
      <c r="J103" s="111">
        <f>J173</f>
        <v>0</v>
      </c>
      <c r="L103" s="108"/>
    </row>
    <row r="104" spans="2:12" s="9" customFormat="1" ht="19.899999999999999" customHeight="1">
      <c r="B104" s="108"/>
      <c r="D104" s="109" t="s">
        <v>1145</v>
      </c>
      <c r="E104" s="110"/>
      <c r="F104" s="110"/>
      <c r="G104" s="110"/>
      <c r="H104" s="110"/>
      <c r="I104" s="110"/>
      <c r="J104" s="111">
        <f>J191</f>
        <v>0</v>
      </c>
      <c r="L104" s="108"/>
    </row>
    <row r="105" spans="2:12" s="9" customFormat="1" ht="19.899999999999999" customHeight="1">
      <c r="B105" s="108"/>
      <c r="D105" s="109" t="s">
        <v>1146</v>
      </c>
      <c r="E105" s="110"/>
      <c r="F105" s="110"/>
      <c r="G105" s="110"/>
      <c r="H105" s="110"/>
      <c r="I105" s="110"/>
      <c r="J105" s="111">
        <f>J197</f>
        <v>0</v>
      </c>
      <c r="L105" s="108"/>
    </row>
    <row r="106" spans="2:12" s="9" customFormat="1" ht="19.899999999999999" customHeight="1">
      <c r="B106" s="108"/>
      <c r="D106" s="109" t="s">
        <v>1147</v>
      </c>
      <c r="E106" s="110"/>
      <c r="F106" s="110"/>
      <c r="G106" s="110"/>
      <c r="H106" s="110"/>
      <c r="I106" s="110"/>
      <c r="J106" s="111">
        <f>J201</f>
        <v>0</v>
      </c>
      <c r="L106" s="108"/>
    </row>
    <row r="107" spans="2:12" s="1" customFormat="1" ht="21.75" customHeight="1">
      <c r="B107" s="32"/>
      <c r="L107" s="32"/>
    </row>
    <row r="108" spans="2:12" s="1" customFormat="1" ht="6.95" customHeight="1"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2"/>
    </row>
    <row r="112" spans="2:12" s="1" customFormat="1" ht="6.95" customHeight="1"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32"/>
    </row>
    <row r="113" spans="2:63" s="1" customFormat="1" ht="24.95" customHeight="1">
      <c r="B113" s="32"/>
      <c r="C113" s="21" t="s">
        <v>135</v>
      </c>
      <c r="L113" s="32"/>
    </row>
    <row r="114" spans="2:63" s="1" customFormat="1" ht="6.95" customHeight="1">
      <c r="B114" s="32"/>
      <c r="L114" s="32"/>
    </row>
    <row r="115" spans="2:63" s="1" customFormat="1" ht="12" customHeight="1">
      <c r="B115" s="32"/>
      <c r="C115" s="27" t="s">
        <v>16</v>
      </c>
      <c r="L115" s="32"/>
    </row>
    <row r="116" spans="2:63" s="1" customFormat="1" ht="26.25" customHeight="1">
      <c r="B116" s="32"/>
      <c r="E116" s="228" t="str">
        <f>E7</f>
        <v>Modernizace stravovacího provozu při MŠ speciální, ZŠ speciální a praktické škole ELPIS Brno, p.o.</v>
      </c>
      <c r="F116" s="229"/>
      <c r="G116" s="229"/>
      <c r="H116" s="229"/>
      <c r="L116" s="32"/>
    </row>
    <row r="117" spans="2:63" s="1" customFormat="1" ht="12" customHeight="1">
      <c r="B117" s="32"/>
      <c r="C117" s="27" t="s">
        <v>104</v>
      </c>
      <c r="L117" s="32"/>
    </row>
    <row r="118" spans="2:63" s="1" customFormat="1" ht="16.5" customHeight="1">
      <c r="B118" s="32"/>
      <c r="E118" s="208" t="str">
        <f>E9</f>
        <v>03 - Silnoproud</v>
      </c>
      <c r="F118" s="227"/>
      <c r="G118" s="227"/>
      <c r="H118" s="227"/>
      <c r="L118" s="32"/>
    </row>
    <row r="119" spans="2:63" s="1" customFormat="1" ht="6.95" customHeight="1">
      <c r="B119" s="32"/>
      <c r="L119" s="32"/>
    </row>
    <row r="120" spans="2:63" s="1" customFormat="1" ht="12" customHeight="1">
      <c r="B120" s="32"/>
      <c r="C120" s="27" t="s">
        <v>20</v>
      </c>
      <c r="F120" s="25" t="str">
        <f>F12</f>
        <v xml:space="preserve"> </v>
      </c>
      <c r="I120" s="27" t="s">
        <v>22</v>
      </c>
      <c r="J120" s="52" t="str">
        <f>IF(J12="","",J12)</f>
        <v>23. 5. 2023</v>
      </c>
      <c r="L120" s="32"/>
    </row>
    <row r="121" spans="2:63" s="1" customFormat="1" ht="6.95" customHeight="1">
      <c r="B121" s="32"/>
      <c r="L121" s="32"/>
    </row>
    <row r="122" spans="2:63" s="1" customFormat="1" ht="15.2" customHeight="1">
      <c r="B122" s="32"/>
      <c r="C122" s="27" t="s">
        <v>24</v>
      </c>
      <c r="F122" s="25" t="str">
        <f>E15</f>
        <v xml:space="preserve"> </v>
      </c>
      <c r="I122" s="27" t="s">
        <v>30</v>
      </c>
      <c r="J122" s="30" t="str">
        <f>E21</f>
        <v>P.P.Architects s.r.o.</v>
      </c>
      <c r="L122" s="32"/>
    </row>
    <row r="123" spans="2:63" s="1" customFormat="1" ht="25.7" customHeight="1">
      <c r="B123" s="32"/>
      <c r="C123" s="27" t="s">
        <v>28</v>
      </c>
      <c r="F123" s="25" t="str">
        <f>IF(E18="","",E18)</f>
        <v>Vyplň údaj</v>
      </c>
      <c r="I123" s="27" t="s">
        <v>33</v>
      </c>
      <c r="J123" s="30" t="str">
        <f>E24</f>
        <v>CKN Invest, spol. s r.o.</v>
      </c>
      <c r="L123" s="32"/>
    </row>
    <row r="124" spans="2:63" s="1" customFormat="1" ht="10.35" customHeight="1">
      <c r="B124" s="32"/>
      <c r="L124" s="32"/>
    </row>
    <row r="125" spans="2:63" s="10" customFormat="1" ht="29.25" customHeight="1">
      <c r="B125" s="112"/>
      <c r="C125" s="113" t="s">
        <v>136</v>
      </c>
      <c r="D125" s="114" t="s">
        <v>62</v>
      </c>
      <c r="E125" s="114" t="s">
        <v>58</v>
      </c>
      <c r="F125" s="114" t="s">
        <v>59</v>
      </c>
      <c r="G125" s="114" t="s">
        <v>137</v>
      </c>
      <c r="H125" s="114" t="s">
        <v>138</v>
      </c>
      <c r="I125" s="114" t="s">
        <v>139</v>
      </c>
      <c r="J125" s="114" t="s">
        <v>108</v>
      </c>
      <c r="K125" s="115" t="s">
        <v>140</v>
      </c>
      <c r="L125" s="112"/>
      <c r="M125" s="59" t="s">
        <v>1</v>
      </c>
      <c r="N125" s="60" t="s">
        <v>41</v>
      </c>
      <c r="O125" s="60" t="s">
        <v>141</v>
      </c>
      <c r="P125" s="60" t="s">
        <v>142</v>
      </c>
      <c r="Q125" s="60" t="s">
        <v>143</v>
      </c>
      <c r="R125" s="60" t="s">
        <v>144</v>
      </c>
      <c r="S125" s="60" t="s">
        <v>145</v>
      </c>
      <c r="T125" s="61" t="s">
        <v>146</v>
      </c>
    </row>
    <row r="126" spans="2:63" s="1" customFormat="1" ht="22.9" customHeight="1">
      <c r="B126" s="32"/>
      <c r="C126" s="64" t="s">
        <v>147</v>
      </c>
      <c r="J126" s="116">
        <f>BK126</f>
        <v>0</v>
      </c>
      <c r="L126" s="32"/>
      <c r="M126" s="62"/>
      <c r="N126" s="53"/>
      <c r="O126" s="53"/>
      <c r="P126" s="117">
        <f>P127</f>
        <v>0</v>
      </c>
      <c r="Q126" s="53"/>
      <c r="R126" s="117">
        <f>R127</f>
        <v>0</v>
      </c>
      <c r="S126" s="53"/>
      <c r="T126" s="118">
        <f>T127</f>
        <v>0</v>
      </c>
      <c r="AT126" s="17" t="s">
        <v>76</v>
      </c>
      <c r="AU126" s="17" t="s">
        <v>110</v>
      </c>
      <c r="BK126" s="119">
        <f>BK127</f>
        <v>0</v>
      </c>
    </row>
    <row r="127" spans="2:63" s="11" customFormat="1" ht="25.9" customHeight="1">
      <c r="B127" s="120"/>
      <c r="D127" s="121" t="s">
        <v>76</v>
      </c>
      <c r="E127" s="122" t="s">
        <v>1148</v>
      </c>
      <c r="F127" s="122" t="s">
        <v>1149</v>
      </c>
      <c r="I127" s="123"/>
      <c r="J127" s="124">
        <f>BK127</f>
        <v>0</v>
      </c>
      <c r="L127" s="120"/>
      <c r="M127" s="125"/>
      <c r="P127" s="126">
        <f>P128+P131+P146+P152+P159+P173+P191+P197+P201</f>
        <v>0</v>
      </c>
      <c r="R127" s="126">
        <f>R128+R131+R146+R152+R159+R173+R191+R197+R201</f>
        <v>0</v>
      </c>
      <c r="T127" s="127">
        <f>T128+T131+T146+T152+T159+T173+T191+T197+T201</f>
        <v>0</v>
      </c>
      <c r="AR127" s="121" t="s">
        <v>85</v>
      </c>
      <c r="AT127" s="128" t="s">
        <v>76</v>
      </c>
      <c r="AU127" s="128" t="s">
        <v>77</v>
      </c>
      <c r="AY127" s="121" t="s">
        <v>150</v>
      </c>
      <c r="BK127" s="129">
        <f>BK128+BK131+BK146+BK152+BK159+BK173+BK191+BK197+BK201</f>
        <v>0</v>
      </c>
    </row>
    <row r="128" spans="2:63" s="11" customFormat="1" ht="22.9" customHeight="1">
      <c r="B128" s="120"/>
      <c r="D128" s="121" t="s">
        <v>76</v>
      </c>
      <c r="E128" s="130" t="s">
        <v>767</v>
      </c>
      <c r="F128" s="130" t="s">
        <v>1150</v>
      </c>
      <c r="I128" s="123"/>
      <c r="J128" s="131">
        <f>BK128</f>
        <v>0</v>
      </c>
      <c r="L128" s="120"/>
      <c r="M128" s="125"/>
      <c r="P128" s="126">
        <f>SUM(P129:P130)</f>
        <v>0</v>
      </c>
      <c r="R128" s="126">
        <f>SUM(R129:R130)</f>
        <v>0</v>
      </c>
      <c r="T128" s="127">
        <f>SUM(T129:T130)</f>
        <v>0</v>
      </c>
      <c r="AR128" s="121" t="s">
        <v>85</v>
      </c>
      <c r="AT128" s="128" t="s">
        <v>76</v>
      </c>
      <c r="AU128" s="128" t="s">
        <v>85</v>
      </c>
      <c r="AY128" s="121" t="s">
        <v>150</v>
      </c>
      <c r="BK128" s="129">
        <f>SUM(BK129:BK130)</f>
        <v>0</v>
      </c>
    </row>
    <row r="129" spans="2:65" s="1" customFormat="1" ht="24.2" customHeight="1">
      <c r="B129" s="32"/>
      <c r="C129" s="132" t="s">
        <v>85</v>
      </c>
      <c r="D129" s="132" t="s">
        <v>153</v>
      </c>
      <c r="E129" s="133" t="s">
        <v>1151</v>
      </c>
      <c r="F129" s="134" t="s">
        <v>1152</v>
      </c>
      <c r="G129" s="135" t="s">
        <v>1153</v>
      </c>
      <c r="H129" s="136">
        <v>1</v>
      </c>
      <c r="I129" s="137"/>
      <c r="J129" s="138">
        <f>ROUND(I129*H129,2)</f>
        <v>0</v>
      </c>
      <c r="K129" s="134" t="s">
        <v>1</v>
      </c>
      <c r="L129" s="32"/>
      <c r="M129" s="139" t="s">
        <v>1</v>
      </c>
      <c r="N129" s="140" t="s">
        <v>42</v>
      </c>
      <c r="P129" s="141">
        <f>O129*H129</f>
        <v>0</v>
      </c>
      <c r="Q129" s="141">
        <v>0</v>
      </c>
      <c r="R129" s="141">
        <f>Q129*H129</f>
        <v>0</v>
      </c>
      <c r="S129" s="141">
        <v>0</v>
      </c>
      <c r="T129" s="142">
        <f>S129*H129</f>
        <v>0</v>
      </c>
      <c r="AR129" s="143" t="s">
        <v>158</v>
      </c>
      <c r="AT129" s="143" t="s">
        <v>153</v>
      </c>
      <c r="AU129" s="143" t="s">
        <v>87</v>
      </c>
      <c r="AY129" s="17" t="s">
        <v>150</v>
      </c>
      <c r="BE129" s="144">
        <f>IF(N129="základní",J129,0)</f>
        <v>0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7" t="s">
        <v>85</v>
      </c>
      <c r="BK129" s="144">
        <f>ROUND(I129*H129,2)</f>
        <v>0</v>
      </c>
      <c r="BL129" s="17" t="s">
        <v>158</v>
      </c>
      <c r="BM129" s="143" t="s">
        <v>87</v>
      </c>
    </row>
    <row r="130" spans="2:65" s="1" customFormat="1" ht="24.2" customHeight="1">
      <c r="B130" s="32"/>
      <c r="C130" s="132" t="s">
        <v>87</v>
      </c>
      <c r="D130" s="132" t="s">
        <v>153</v>
      </c>
      <c r="E130" s="133" t="s">
        <v>1154</v>
      </c>
      <c r="F130" s="134" t="s">
        <v>1155</v>
      </c>
      <c r="G130" s="135" t="s">
        <v>1153</v>
      </c>
      <c r="H130" s="136">
        <v>1</v>
      </c>
      <c r="I130" s="137"/>
      <c r="J130" s="138">
        <f>ROUND(I130*H130,2)</f>
        <v>0</v>
      </c>
      <c r="K130" s="134" t="s">
        <v>1</v>
      </c>
      <c r="L130" s="32"/>
      <c r="M130" s="139" t="s">
        <v>1</v>
      </c>
      <c r="N130" s="140" t="s">
        <v>42</v>
      </c>
      <c r="P130" s="141">
        <f>O130*H130</f>
        <v>0</v>
      </c>
      <c r="Q130" s="141">
        <v>0</v>
      </c>
      <c r="R130" s="141">
        <f>Q130*H130</f>
        <v>0</v>
      </c>
      <c r="S130" s="141">
        <v>0</v>
      </c>
      <c r="T130" s="142">
        <f>S130*H130</f>
        <v>0</v>
      </c>
      <c r="AR130" s="143" t="s">
        <v>158</v>
      </c>
      <c r="AT130" s="143" t="s">
        <v>153</v>
      </c>
      <c r="AU130" s="143" t="s">
        <v>87</v>
      </c>
      <c r="AY130" s="17" t="s">
        <v>150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7" t="s">
        <v>85</v>
      </c>
      <c r="BK130" s="144">
        <f>ROUND(I130*H130,2)</f>
        <v>0</v>
      </c>
      <c r="BL130" s="17" t="s">
        <v>158</v>
      </c>
      <c r="BM130" s="143" t="s">
        <v>158</v>
      </c>
    </row>
    <row r="131" spans="2:65" s="11" customFormat="1" ht="22.9" customHeight="1">
      <c r="B131" s="120"/>
      <c r="D131" s="121" t="s">
        <v>76</v>
      </c>
      <c r="E131" s="130" t="s">
        <v>1156</v>
      </c>
      <c r="F131" s="130" t="s">
        <v>1157</v>
      </c>
      <c r="I131" s="123"/>
      <c r="J131" s="131">
        <f>BK131</f>
        <v>0</v>
      </c>
      <c r="L131" s="120"/>
      <c r="M131" s="125"/>
      <c r="P131" s="126">
        <f>SUM(P132:P145)</f>
        <v>0</v>
      </c>
      <c r="R131" s="126">
        <f>SUM(R132:R145)</f>
        <v>0</v>
      </c>
      <c r="T131" s="127">
        <f>SUM(T132:T145)</f>
        <v>0</v>
      </c>
      <c r="AR131" s="121" t="s">
        <v>85</v>
      </c>
      <c r="AT131" s="128" t="s">
        <v>76</v>
      </c>
      <c r="AU131" s="128" t="s">
        <v>85</v>
      </c>
      <c r="AY131" s="121" t="s">
        <v>150</v>
      </c>
      <c r="BK131" s="129">
        <f>SUM(BK132:BK145)</f>
        <v>0</v>
      </c>
    </row>
    <row r="132" spans="2:65" s="1" customFormat="1" ht="24.2" customHeight="1">
      <c r="B132" s="32"/>
      <c r="C132" s="132" t="s">
        <v>151</v>
      </c>
      <c r="D132" s="132" t="s">
        <v>153</v>
      </c>
      <c r="E132" s="133" t="s">
        <v>1158</v>
      </c>
      <c r="F132" s="134" t="s">
        <v>1159</v>
      </c>
      <c r="G132" s="135" t="s">
        <v>1153</v>
      </c>
      <c r="H132" s="136">
        <v>1</v>
      </c>
      <c r="I132" s="137"/>
      <c r="J132" s="138">
        <f t="shared" ref="J132:J145" si="0">ROUND(I132*H132,2)</f>
        <v>0</v>
      </c>
      <c r="K132" s="134" t="s">
        <v>1</v>
      </c>
      <c r="L132" s="32"/>
      <c r="M132" s="139" t="s">
        <v>1</v>
      </c>
      <c r="N132" s="140" t="s">
        <v>42</v>
      </c>
      <c r="P132" s="141">
        <f t="shared" ref="P132:P145" si="1">O132*H132</f>
        <v>0</v>
      </c>
      <c r="Q132" s="141">
        <v>0</v>
      </c>
      <c r="R132" s="141">
        <f t="shared" ref="R132:R145" si="2">Q132*H132</f>
        <v>0</v>
      </c>
      <c r="S132" s="141">
        <v>0</v>
      </c>
      <c r="T132" s="142">
        <f t="shared" ref="T132:T145" si="3">S132*H132</f>
        <v>0</v>
      </c>
      <c r="AR132" s="143" t="s">
        <v>158</v>
      </c>
      <c r="AT132" s="143" t="s">
        <v>153</v>
      </c>
      <c r="AU132" s="143" t="s">
        <v>87</v>
      </c>
      <c r="AY132" s="17" t="s">
        <v>150</v>
      </c>
      <c r="BE132" s="144">
        <f t="shared" ref="BE132:BE145" si="4">IF(N132="základní",J132,0)</f>
        <v>0</v>
      </c>
      <c r="BF132" s="144">
        <f t="shared" ref="BF132:BF145" si="5">IF(N132="snížená",J132,0)</f>
        <v>0</v>
      </c>
      <c r="BG132" s="144">
        <f t="shared" ref="BG132:BG145" si="6">IF(N132="zákl. přenesená",J132,0)</f>
        <v>0</v>
      </c>
      <c r="BH132" s="144">
        <f t="shared" ref="BH132:BH145" si="7">IF(N132="sníž. přenesená",J132,0)</f>
        <v>0</v>
      </c>
      <c r="BI132" s="144">
        <f t="shared" ref="BI132:BI145" si="8">IF(N132="nulová",J132,0)</f>
        <v>0</v>
      </c>
      <c r="BJ132" s="17" t="s">
        <v>85</v>
      </c>
      <c r="BK132" s="144">
        <f t="shared" ref="BK132:BK145" si="9">ROUND(I132*H132,2)</f>
        <v>0</v>
      </c>
      <c r="BL132" s="17" t="s">
        <v>158</v>
      </c>
      <c r="BM132" s="143" t="s">
        <v>177</v>
      </c>
    </row>
    <row r="133" spans="2:65" s="1" customFormat="1" ht="24.2" customHeight="1">
      <c r="B133" s="32"/>
      <c r="C133" s="132" t="s">
        <v>158</v>
      </c>
      <c r="D133" s="132" t="s">
        <v>153</v>
      </c>
      <c r="E133" s="133" t="s">
        <v>1160</v>
      </c>
      <c r="F133" s="134" t="s">
        <v>1161</v>
      </c>
      <c r="G133" s="135" t="s">
        <v>1153</v>
      </c>
      <c r="H133" s="136">
        <v>1</v>
      </c>
      <c r="I133" s="137"/>
      <c r="J133" s="138">
        <f t="shared" si="0"/>
        <v>0</v>
      </c>
      <c r="K133" s="134" t="s">
        <v>1</v>
      </c>
      <c r="L133" s="32"/>
      <c r="M133" s="139" t="s">
        <v>1</v>
      </c>
      <c r="N133" s="140" t="s">
        <v>42</v>
      </c>
      <c r="P133" s="141">
        <f t="shared" si="1"/>
        <v>0</v>
      </c>
      <c r="Q133" s="141">
        <v>0</v>
      </c>
      <c r="R133" s="141">
        <f t="shared" si="2"/>
        <v>0</v>
      </c>
      <c r="S133" s="141">
        <v>0</v>
      </c>
      <c r="T133" s="142">
        <f t="shared" si="3"/>
        <v>0</v>
      </c>
      <c r="AR133" s="143" t="s">
        <v>158</v>
      </c>
      <c r="AT133" s="143" t="s">
        <v>153</v>
      </c>
      <c r="AU133" s="143" t="s">
        <v>87</v>
      </c>
      <c r="AY133" s="17" t="s">
        <v>150</v>
      </c>
      <c r="BE133" s="144">
        <f t="shared" si="4"/>
        <v>0</v>
      </c>
      <c r="BF133" s="144">
        <f t="shared" si="5"/>
        <v>0</v>
      </c>
      <c r="BG133" s="144">
        <f t="shared" si="6"/>
        <v>0</v>
      </c>
      <c r="BH133" s="144">
        <f t="shared" si="7"/>
        <v>0</v>
      </c>
      <c r="BI133" s="144">
        <f t="shared" si="8"/>
        <v>0</v>
      </c>
      <c r="BJ133" s="17" t="s">
        <v>85</v>
      </c>
      <c r="BK133" s="144">
        <f t="shared" si="9"/>
        <v>0</v>
      </c>
      <c r="BL133" s="17" t="s">
        <v>158</v>
      </c>
      <c r="BM133" s="143" t="s">
        <v>196</v>
      </c>
    </row>
    <row r="134" spans="2:65" s="1" customFormat="1" ht="24.2" customHeight="1">
      <c r="B134" s="32"/>
      <c r="C134" s="132" t="s">
        <v>173</v>
      </c>
      <c r="D134" s="132" t="s">
        <v>153</v>
      </c>
      <c r="E134" s="133" t="s">
        <v>1162</v>
      </c>
      <c r="F134" s="134" t="s">
        <v>1163</v>
      </c>
      <c r="G134" s="135" t="s">
        <v>1153</v>
      </c>
      <c r="H134" s="136">
        <v>1</v>
      </c>
      <c r="I134" s="137"/>
      <c r="J134" s="138">
        <f t="shared" si="0"/>
        <v>0</v>
      </c>
      <c r="K134" s="134" t="s">
        <v>1</v>
      </c>
      <c r="L134" s="32"/>
      <c r="M134" s="139" t="s">
        <v>1</v>
      </c>
      <c r="N134" s="140" t="s">
        <v>42</v>
      </c>
      <c r="P134" s="141">
        <f t="shared" si="1"/>
        <v>0</v>
      </c>
      <c r="Q134" s="141">
        <v>0</v>
      </c>
      <c r="R134" s="141">
        <f t="shared" si="2"/>
        <v>0</v>
      </c>
      <c r="S134" s="141">
        <v>0</v>
      </c>
      <c r="T134" s="142">
        <f t="shared" si="3"/>
        <v>0</v>
      </c>
      <c r="AR134" s="143" t="s">
        <v>158</v>
      </c>
      <c r="AT134" s="143" t="s">
        <v>153</v>
      </c>
      <c r="AU134" s="143" t="s">
        <v>87</v>
      </c>
      <c r="AY134" s="17" t="s">
        <v>150</v>
      </c>
      <c r="BE134" s="144">
        <f t="shared" si="4"/>
        <v>0</v>
      </c>
      <c r="BF134" s="144">
        <f t="shared" si="5"/>
        <v>0</v>
      </c>
      <c r="BG134" s="144">
        <f t="shared" si="6"/>
        <v>0</v>
      </c>
      <c r="BH134" s="144">
        <f t="shared" si="7"/>
        <v>0</v>
      </c>
      <c r="BI134" s="144">
        <f t="shared" si="8"/>
        <v>0</v>
      </c>
      <c r="BJ134" s="17" t="s">
        <v>85</v>
      </c>
      <c r="BK134" s="144">
        <f t="shared" si="9"/>
        <v>0</v>
      </c>
      <c r="BL134" s="17" t="s">
        <v>158</v>
      </c>
      <c r="BM134" s="143" t="s">
        <v>209</v>
      </c>
    </row>
    <row r="135" spans="2:65" s="1" customFormat="1" ht="24.2" customHeight="1">
      <c r="B135" s="32"/>
      <c r="C135" s="132" t="s">
        <v>177</v>
      </c>
      <c r="D135" s="132" t="s">
        <v>153</v>
      </c>
      <c r="E135" s="133" t="s">
        <v>1164</v>
      </c>
      <c r="F135" s="134" t="s">
        <v>1165</v>
      </c>
      <c r="G135" s="135" t="s">
        <v>1153</v>
      </c>
      <c r="H135" s="136">
        <v>1</v>
      </c>
      <c r="I135" s="137"/>
      <c r="J135" s="138">
        <f t="shared" si="0"/>
        <v>0</v>
      </c>
      <c r="K135" s="134" t="s">
        <v>1</v>
      </c>
      <c r="L135" s="32"/>
      <c r="M135" s="139" t="s">
        <v>1</v>
      </c>
      <c r="N135" s="140" t="s">
        <v>42</v>
      </c>
      <c r="P135" s="141">
        <f t="shared" si="1"/>
        <v>0</v>
      </c>
      <c r="Q135" s="141">
        <v>0</v>
      </c>
      <c r="R135" s="141">
        <f t="shared" si="2"/>
        <v>0</v>
      </c>
      <c r="S135" s="141">
        <v>0</v>
      </c>
      <c r="T135" s="142">
        <f t="shared" si="3"/>
        <v>0</v>
      </c>
      <c r="AR135" s="143" t="s">
        <v>158</v>
      </c>
      <c r="AT135" s="143" t="s">
        <v>153</v>
      </c>
      <c r="AU135" s="143" t="s">
        <v>87</v>
      </c>
      <c r="AY135" s="17" t="s">
        <v>150</v>
      </c>
      <c r="BE135" s="144">
        <f t="shared" si="4"/>
        <v>0</v>
      </c>
      <c r="BF135" s="144">
        <f t="shared" si="5"/>
        <v>0</v>
      </c>
      <c r="BG135" s="144">
        <f t="shared" si="6"/>
        <v>0</v>
      </c>
      <c r="BH135" s="144">
        <f t="shared" si="7"/>
        <v>0</v>
      </c>
      <c r="BI135" s="144">
        <f t="shared" si="8"/>
        <v>0</v>
      </c>
      <c r="BJ135" s="17" t="s">
        <v>85</v>
      </c>
      <c r="BK135" s="144">
        <f t="shared" si="9"/>
        <v>0</v>
      </c>
      <c r="BL135" s="17" t="s">
        <v>158</v>
      </c>
      <c r="BM135" s="143" t="s">
        <v>8</v>
      </c>
    </row>
    <row r="136" spans="2:65" s="1" customFormat="1" ht="24.2" customHeight="1">
      <c r="B136" s="32"/>
      <c r="C136" s="132" t="s">
        <v>188</v>
      </c>
      <c r="D136" s="132" t="s">
        <v>153</v>
      </c>
      <c r="E136" s="133" t="s">
        <v>1166</v>
      </c>
      <c r="F136" s="134" t="s">
        <v>1167</v>
      </c>
      <c r="G136" s="135" t="s">
        <v>1153</v>
      </c>
      <c r="H136" s="136">
        <v>6</v>
      </c>
      <c r="I136" s="137"/>
      <c r="J136" s="138">
        <f t="shared" si="0"/>
        <v>0</v>
      </c>
      <c r="K136" s="134" t="s">
        <v>1</v>
      </c>
      <c r="L136" s="32"/>
      <c r="M136" s="139" t="s">
        <v>1</v>
      </c>
      <c r="N136" s="140" t="s">
        <v>42</v>
      </c>
      <c r="P136" s="141">
        <f t="shared" si="1"/>
        <v>0</v>
      </c>
      <c r="Q136" s="141">
        <v>0</v>
      </c>
      <c r="R136" s="141">
        <f t="shared" si="2"/>
        <v>0</v>
      </c>
      <c r="S136" s="141">
        <v>0</v>
      </c>
      <c r="T136" s="142">
        <f t="shared" si="3"/>
        <v>0</v>
      </c>
      <c r="AR136" s="143" t="s">
        <v>158</v>
      </c>
      <c r="AT136" s="143" t="s">
        <v>153</v>
      </c>
      <c r="AU136" s="143" t="s">
        <v>87</v>
      </c>
      <c r="AY136" s="17" t="s">
        <v>150</v>
      </c>
      <c r="BE136" s="144">
        <f t="shared" si="4"/>
        <v>0</v>
      </c>
      <c r="BF136" s="144">
        <f t="shared" si="5"/>
        <v>0</v>
      </c>
      <c r="BG136" s="144">
        <f t="shared" si="6"/>
        <v>0</v>
      </c>
      <c r="BH136" s="144">
        <f t="shared" si="7"/>
        <v>0</v>
      </c>
      <c r="BI136" s="144">
        <f t="shared" si="8"/>
        <v>0</v>
      </c>
      <c r="BJ136" s="17" t="s">
        <v>85</v>
      </c>
      <c r="BK136" s="144">
        <f t="shared" si="9"/>
        <v>0</v>
      </c>
      <c r="BL136" s="17" t="s">
        <v>158</v>
      </c>
      <c r="BM136" s="143" t="s">
        <v>258</v>
      </c>
    </row>
    <row r="137" spans="2:65" s="1" customFormat="1" ht="24.2" customHeight="1">
      <c r="B137" s="32"/>
      <c r="C137" s="132" t="s">
        <v>196</v>
      </c>
      <c r="D137" s="132" t="s">
        <v>153</v>
      </c>
      <c r="E137" s="133" t="s">
        <v>1168</v>
      </c>
      <c r="F137" s="134" t="s">
        <v>1169</v>
      </c>
      <c r="G137" s="135" t="s">
        <v>1153</v>
      </c>
      <c r="H137" s="136">
        <v>1</v>
      </c>
      <c r="I137" s="137"/>
      <c r="J137" s="138">
        <f t="shared" si="0"/>
        <v>0</v>
      </c>
      <c r="K137" s="134" t="s">
        <v>1</v>
      </c>
      <c r="L137" s="32"/>
      <c r="M137" s="139" t="s">
        <v>1</v>
      </c>
      <c r="N137" s="140" t="s">
        <v>42</v>
      </c>
      <c r="P137" s="141">
        <f t="shared" si="1"/>
        <v>0</v>
      </c>
      <c r="Q137" s="141">
        <v>0</v>
      </c>
      <c r="R137" s="141">
        <f t="shared" si="2"/>
        <v>0</v>
      </c>
      <c r="S137" s="141">
        <v>0</v>
      </c>
      <c r="T137" s="142">
        <f t="shared" si="3"/>
        <v>0</v>
      </c>
      <c r="AR137" s="143" t="s">
        <v>158</v>
      </c>
      <c r="AT137" s="143" t="s">
        <v>153</v>
      </c>
      <c r="AU137" s="143" t="s">
        <v>87</v>
      </c>
      <c r="AY137" s="17" t="s">
        <v>150</v>
      </c>
      <c r="BE137" s="144">
        <f t="shared" si="4"/>
        <v>0</v>
      </c>
      <c r="BF137" s="144">
        <f t="shared" si="5"/>
        <v>0</v>
      </c>
      <c r="BG137" s="144">
        <f t="shared" si="6"/>
        <v>0</v>
      </c>
      <c r="BH137" s="144">
        <f t="shared" si="7"/>
        <v>0</v>
      </c>
      <c r="BI137" s="144">
        <f t="shared" si="8"/>
        <v>0</v>
      </c>
      <c r="BJ137" s="17" t="s">
        <v>85</v>
      </c>
      <c r="BK137" s="144">
        <f t="shared" si="9"/>
        <v>0</v>
      </c>
      <c r="BL137" s="17" t="s">
        <v>158</v>
      </c>
      <c r="BM137" s="143" t="s">
        <v>270</v>
      </c>
    </row>
    <row r="138" spans="2:65" s="1" customFormat="1" ht="24.2" customHeight="1">
      <c r="B138" s="32"/>
      <c r="C138" s="132" t="s">
        <v>201</v>
      </c>
      <c r="D138" s="132" t="s">
        <v>153</v>
      </c>
      <c r="E138" s="133" t="s">
        <v>1170</v>
      </c>
      <c r="F138" s="134" t="s">
        <v>1171</v>
      </c>
      <c r="G138" s="135" t="s">
        <v>1153</v>
      </c>
      <c r="H138" s="136">
        <v>2</v>
      </c>
      <c r="I138" s="137"/>
      <c r="J138" s="138">
        <f t="shared" si="0"/>
        <v>0</v>
      </c>
      <c r="K138" s="134" t="s">
        <v>1</v>
      </c>
      <c r="L138" s="32"/>
      <c r="M138" s="139" t="s">
        <v>1</v>
      </c>
      <c r="N138" s="140" t="s">
        <v>42</v>
      </c>
      <c r="P138" s="141">
        <f t="shared" si="1"/>
        <v>0</v>
      </c>
      <c r="Q138" s="141">
        <v>0</v>
      </c>
      <c r="R138" s="141">
        <f t="shared" si="2"/>
        <v>0</v>
      </c>
      <c r="S138" s="141">
        <v>0</v>
      </c>
      <c r="T138" s="142">
        <f t="shared" si="3"/>
        <v>0</v>
      </c>
      <c r="AR138" s="143" t="s">
        <v>158</v>
      </c>
      <c r="AT138" s="143" t="s">
        <v>153</v>
      </c>
      <c r="AU138" s="143" t="s">
        <v>87</v>
      </c>
      <c r="AY138" s="17" t="s">
        <v>150</v>
      </c>
      <c r="BE138" s="144">
        <f t="shared" si="4"/>
        <v>0</v>
      </c>
      <c r="BF138" s="144">
        <f t="shared" si="5"/>
        <v>0</v>
      </c>
      <c r="BG138" s="144">
        <f t="shared" si="6"/>
        <v>0</v>
      </c>
      <c r="BH138" s="144">
        <f t="shared" si="7"/>
        <v>0</v>
      </c>
      <c r="BI138" s="144">
        <f t="shared" si="8"/>
        <v>0</v>
      </c>
      <c r="BJ138" s="17" t="s">
        <v>85</v>
      </c>
      <c r="BK138" s="144">
        <f t="shared" si="9"/>
        <v>0</v>
      </c>
      <c r="BL138" s="17" t="s">
        <v>158</v>
      </c>
      <c r="BM138" s="143" t="s">
        <v>291</v>
      </c>
    </row>
    <row r="139" spans="2:65" s="1" customFormat="1" ht="24.2" customHeight="1">
      <c r="B139" s="32"/>
      <c r="C139" s="132" t="s">
        <v>209</v>
      </c>
      <c r="D139" s="132" t="s">
        <v>153</v>
      </c>
      <c r="E139" s="133" t="s">
        <v>1172</v>
      </c>
      <c r="F139" s="134" t="s">
        <v>1173</v>
      </c>
      <c r="G139" s="135" t="s">
        <v>1153</v>
      </c>
      <c r="H139" s="136">
        <v>2</v>
      </c>
      <c r="I139" s="137"/>
      <c r="J139" s="138">
        <f t="shared" si="0"/>
        <v>0</v>
      </c>
      <c r="K139" s="134" t="s">
        <v>1</v>
      </c>
      <c r="L139" s="32"/>
      <c r="M139" s="139" t="s">
        <v>1</v>
      </c>
      <c r="N139" s="140" t="s">
        <v>42</v>
      </c>
      <c r="P139" s="141">
        <f t="shared" si="1"/>
        <v>0</v>
      </c>
      <c r="Q139" s="141">
        <v>0</v>
      </c>
      <c r="R139" s="141">
        <f t="shared" si="2"/>
        <v>0</v>
      </c>
      <c r="S139" s="141">
        <v>0</v>
      </c>
      <c r="T139" s="142">
        <f t="shared" si="3"/>
        <v>0</v>
      </c>
      <c r="AR139" s="143" t="s">
        <v>158</v>
      </c>
      <c r="AT139" s="143" t="s">
        <v>153</v>
      </c>
      <c r="AU139" s="143" t="s">
        <v>87</v>
      </c>
      <c r="AY139" s="17" t="s">
        <v>150</v>
      </c>
      <c r="BE139" s="144">
        <f t="shared" si="4"/>
        <v>0</v>
      </c>
      <c r="BF139" s="144">
        <f t="shared" si="5"/>
        <v>0</v>
      </c>
      <c r="BG139" s="144">
        <f t="shared" si="6"/>
        <v>0</v>
      </c>
      <c r="BH139" s="144">
        <f t="shared" si="7"/>
        <v>0</v>
      </c>
      <c r="BI139" s="144">
        <f t="shared" si="8"/>
        <v>0</v>
      </c>
      <c r="BJ139" s="17" t="s">
        <v>85</v>
      </c>
      <c r="BK139" s="144">
        <f t="shared" si="9"/>
        <v>0</v>
      </c>
      <c r="BL139" s="17" t="s">
        <v>158</v>
      </c>
      <c r="BM139" s="143" t="s">
        <v>303</v>
      </c>
    </row>
    <row r="140" spans="2:65" s="1" customFormat="1" ht="24.2" customHeight="1">
      <c r="B140" s="32"/>
      <c r="C140" s="132" t="s">
        <v>218</v>
      </c>
      <c r="D140" s="132" t="s">
        <v>153</v>
      </c>
      <c r="E140" s="133" t="s">
        <v>1174</v>
      </c>
      <c r="F140" s="134" t="s">
        <v>1175</v>
      </c>
      <c r="G140" s="135" t="s">
        <v>1153</v>
      </c>
      <c r="H140" s="136">
        <v>1</v>
      </c>
      <c r="I140" s="137"/>
      <c r="J140" s="138">
        <f t="shared" si="0"/>
        <v>0</v>
      </c>
      <c r="K140" s="134" t="s">
        <v>1</v>
      </c>
      <c r="L140" s="32"/>
      <c r="M140" s="139" t="s">
        <v>1</v>
      </c>
      <c r="N140" s="140" t="s">
        <v>42</v>
      </c>
      <c r="P140" s="141">
        <f t="shared" si="1"/>
        <v>0</v>
      </c>
      <c r="Q140" s="141">
        <v>0</v>
      </c>
      <c r="R140" s="141">
        <f t="shared" si="2"/>
        <v>0</v>
      </c>
      <c r="S140" s="141">
        <v>0</v>
      </c>
      <c r="T140" s="142">
        <f t="shared" si="3"/>
        <v>0</v>
      </c>
      <c r="AR140" s="143" t="s">
        <v>158</v>
      </c>
      <c r="AT140" s="143" t="s">
        <v>153</v>
      </c>
      <c r="AU140" s="143" t="s">
        <v>87</v>
      </c>
      <c r="AY140" s="17" t="s">
        <v>150</v>
      </c>
      <c r="BE140" s="144">
        <f t="shared" si="4"/>
        <v>0</v>
      </c>
      <c r="BF140" s="144">
        <f t="shared" si="5"/>
        <v>0</v>
      </c>
      <c r="BG140" s="144">
        <f t="shared" si="6"/>
        <v>0</v>
      </c>
      <c r="BH140" s="144">
        <f t="shared" si="7"/>
        <v>0</v>
      </c>
      <c r="BI140" s="144">
        <f t="shared" si="8"/>
        <v>0</v>
      </c>
      <c r="BJ140" s="17" t="s">
        <v>85</v>
      </c>
      <c r="BK140" s="144">
        <f t="shared" si="9"/>
        <v>0</v>
      </c>
      <c r="BL140" s="17" t="s">
        <v>158</v>
      </c>
      <c r="BM140" s="143" t="s">
        <v>316</v>
      </c>
    </row>
    <row r="141" spans="2:65" s="1" customFormat="1" ht="24.2" customHeight="1">
      <c r="B141" s="32"/>
      <c r="C141" s="132" t="s">
        <v>8</v>
      </c>
      <c r="D141" s="132" t="s">
        <v>153</v>
      </c>
      <c r="E141" s="133" t="s">
        <v>1176</v>
      </c>
      <c r="F141" s="134" t="s">
        <v>1177</v>
      </c>
      <c r="G141" s="135" t="s">
        <v>1153</v>
      </c>
      <c r="H141" s="136">
        <v>1</v>
      </c>
      <c r="I141" s="137"/>
      <c r="J141" s="138">
        <f t="shared" si="0"/>
        <v>0</v>
      </c>
      <c r="K141" s="134" t="s">
        <v>1</v>
      </c>
      <c r="L141" s="32"/>
      <c r="M141" s="139" t="s">
        <v>1</v>
      </c>
      <c r="N141" s="140" t="s">
        <v>42</v>
      </c>
      <c r="P141" s="141">
        <f t="shared" si="1"/>
        <v>0</v>
      </c>
      <c r="Q141" s="141">
        <v>0</v>
      </c>
      <c r="R141" s="141">
        <f t="shared" si="2"/>
        <v>0</v>
      </c>
      <c r="S141" s="141">
        <v>0</v>
      </c>
      <c r="T141" s="142">
        <f t="shared" si="3"/>
        <v>0</v>
      </c>
      <c r="AR141" s="143" t="s">
        <v>158</v>
      </c>
      <c r="AT141" s="143" t="s">
        <v>153</v>
      </c>
      <c r="AU141" s="143" t="s">
        <v>87</v>
      </c>
      <c r="AY141" s="17" t="s">
        <v>150</v>
      </c>
      <c r="BE141" s="144">
        <f t="shared" si="4"/>
        <v>0</v>
      </c>
      <c r="BF141" s="144">
        <f t="shared" si="5"/>
        <v>0</v>
      </c>
      <c r="BG141" s="144">
        <f t="shared" si="6"/>
        <v>0</v>
      </c>
      <c r="BH141" s="144">
        <f t="shared" si="7"/>
        <v>0</v>
      </c>
      <c r="BI141" s="144">
        <f t="shared" si="8"/>
        <v>0</v>
      </c>
      <c r="BJ141" s="17" t="s">
        <v>85</v>
      </c>
      <c r="BK141" s="144">
        <f t="shared" si="9"/>
        <v>0</v>
      </c>
      <c r="BL141" s="17" t="s">
        <v>158</v>
      </c>
      <c r="BM141" s="143" t="s">
        <v>331</v>
      </c>
    </row>
    <row r="142" spans="2:65" s="1" customFormat="1" ht="24.2" customHeight="1">
      <c r="B142" s="32"/>
      <c r="C142" s="132" t="s">
        <v>240</v>
      </c>
      <c r="D142" s="132" t="s">
        <v>153</v>
      </c>
      <c r="E142" s="133" t="s">
        <v>1178</v>
      </c>
      <c r="F142" s="134" t="s">
        <v>1179</v>
      </c>
      <c r="G142" s="135" t="s">
        <v>1153</v>
      </c>
      <c r="H142" s="136">
        <v>2</v>
      </c>
      <c r="I142" s="137"/>
      <c r="J142" s="138">
        <f t="shared" si="0"/>
        <v>0</v>
      </c>
      <c r="K142" s="134" t="s">
        <v>1</v>
      </c>
      <c r="L142" s="32"/>
      <c r="M142" s="139" t="s">
        <v>1</v>
      </c>
      <c r="N142" s="140" t="s">
        <v>42</v>
      </c>
      <c r="P142" s="141">
        <f t="shared" si="1"/>
        <v>0</v>
      </c>
      <c r="Q142" s="141">
        <v>0</v>
      </c>
      <c r="R142" s="141">
        <f t="shared" si="2"/>
        <v>0</v>
      </c>
      <c r="S142" s="141">
        <v>0</v>
      </c>
      <c r="T142" s="142">
        <f t="shared" si="3"/>
        <v>0</v>
      </c>
      <c r="AR142" s="143" t="s">
        <v>158</v>
      </c>
      <c r="AT142" s="143" t="s">
        <v>153</v>
      </c>
      <c r="AU142" s="143" t="s">
        <v>87</v>
      </c>
      <c r="AY142" s="17" t="s">
        <v>150</v>
      </c>
      <c r="BE142" s="144">
        <f t="shared" si="4"/>
        <v>0</v>
      </c>
      <c r="BF142" s="144">
        <f t="shared" si="5"/>
        <v>0</v>
      </c>
      <c r="BG142" s="144">
        <f t="shared" si="6"/>
        <v>0</v>
      </c>
      <c r="BH142" s="144">
        <f t="shared" si="7"/>
        <v>0</v>
      </c>
      <c r="BI142" s="144">
        <f t="shared" si="8"/>
        <v>0</v>
      </c>
      <c r="BJ142" s="17" t="s">
        <v>85</v>
      </c>
      <c r="BK142" s="144">
        <f t="shared" si="9"/>
        <v>0</v>
      </c>
      <c r="BL142" s="17" t="s">
        <v>158</v>
      </c>
      <c r="BM142" s="143" t="s">
        <v>342</v>
      </c>
    </row>
    <row r="143" spans="2:65" s="1" customFormat="1" ht="24.2" customHeight="1">
      <c r="B143" s="32"/>
      <c r="C143" s="132" t="s">
        <v>258</v>
      </c>
      <c r="D143" s="132" t="s">
        <v>153</v>
      </c>
      <c r="E143" s="133" t="s">
        <v>1180</v>
      </c>
      <c r="F143" s="134" t="s">
        <v>1181</v>
      </c>
      <c r="G143" s="135" t="s">
        <v>1153</v>
      </c>
      <c r="H143" s="136">
        <v>1</v>
      </c>
      <c r="I143" s="137"/>
      <c r="J143" s="138">
        <f t="shared" si="0"/>
        <v>0</v>
      </c>
      <c r="K143" s="134" t="s">
        <v>1</v>
      </c>
      <c r="L143" s="32"/>
      <c r="M143" s="139" t="s">
        <v>1</v>
      </c>
      <c r="N143" s="140" t="s">
        <v>42</v>
      </c>
      <c r="P143" s="141">
        <f t="shared" si="1"/>
        <v>0</v>
      </c>
      <c r="Q143" s="141">
        <v>0</v>
      </c>
      <c r="R143" s="141">
        <f t="shared" si="2"/>
        <v>0</v>
      </c>
      <c r="S143" s="141">
        <v>0</v>
      </c>
      <c r="T143" s="142">
        <f t="shared" si="3"/>
        <v>0</v>
      </c>
      <c r="AR143" s="143" t="s">
        <v>158</v>
      </c>
      <c r="AT143" s="143" t="s">
        <v>153</v>
      </c>
      <c r="AU143" s="143" t="s">
        <v>87</v>
      </c>
      <c r="AY143" s="17" t="s">
        <v>150</v>
      </c>
      <c r="BE143" s="144">
        <f t="shared" si="4"/>
        <v>0</v>
      </c>
      <c r="BF143" s="144">
        <f t="shared" si="5"/>
        <v>0</v>
      </c>
      <c r="BG143" s="144">
        <f t="shared" si="6"/>
        <v>0</v>
      </c>
      <c r="BH143" s="144">
        <f t="shared" si="7"/>
        <v>0</v>
      </c>
      <c r="BI143" s="144">
        <f t="shared" si="8"/>
        <v>0</v>
      </c>
      <c r="BJ143" s="17" t="s">
        <v>85</v>
      </c>
      <c r="BK143" s="144">
        <f t="shared" si="9"/>
        <v>0</v>
      </c>
      <c r="BL143" s="17" t="s">
        <v>158</v>
      </c>
      <c r="BM143" s="143" t="s">
        <v>354</v>
      </c>
    </row>
    <row r="144" spans="2:65" s="1" customFormat="1" ht="24.2" customHeight="1">
      <c r="B144" s="32"/>
      <c r="C144" s="132" t="s">
        <v>266</v>
      </c>
      <c r="D144" s="132" t="s">
        <v>153</v>
      </c>
      <c r="E144" s="133" t="s">
        <v>1182</v>
      </c>
      <c r="F144" s="134" t="s">
        <v>1183</v>
      </c>
      <c r="G144" s="135" t="s">
        <v>1153</v>
      </c>
      <c r="H144" s="136">
        <v>1</v>
      </c>
      <c r="I144" s="137"/>
      <c r="J144" s="138">
        <f t="shared" si="0"/>
        <v>0</v>
      </c>
      <c r="K144" s="134" t="s">
        <v>1</v>
      </c>
      <c r="L144" s="32"/>
      <c r="M144" s="139" t="s">
        <v>1</v>
      </c>
      <c r="N144" s="140" t="s">
        <v>42</v>
      </c>
      <c r="P144" s="141">
        <f t="shared" si="1"/>
        <v>0</v>
      </c>
      <c r="Q144" s="141">
        <v>0</v>
      </c>
      <c r="R144" s="141">
        <f t="shared" si="2"/>
        <v>0</v>
      </c>
      <c r="S144" s="141">
        <v>0</v>
      </c>
      <c r="T144" s="142">
        <f t="shared" si="3"/>
        <v>0</v>
      </c>
      <c r="AR144" s="143" t="s">
        <v>158</v>
      </c>
      <c r="AT144" s="143" t="s">
        <v>153</v>
      </c>
      <c r="AU144" s="143" t="s">
        <v>87</v>
      </c>
      <c r="AY144" s="17" t="s">
        <v>150</v>
      </c>
      <c r="BE144" s="144">
        <f t="shared" si="4"/>
        <v>0</v>
      </c>
      <c r="BF144" s="144">
        <f t="shared" si="5"/>
        <v>0</v>
      </c>
      <c r="BG144" s="144">
        <f t="shared" si="6"/>
        <v>0</v>
      </c>
      <c r="BH144" s="144">
        <f t="shared" si="7"/>
        <v>0</v>
      </c>
      <c r="BI144" s="144">
        <f t="shared" si="8"/>
        <v>0</v>
      </c>
      <c r="BJ144" s="17" t="s">
        <v>85</v>
      </c>
      <c r="BK144" s="144">
        <f t="shared" si="9"/>
        <v>0</v>
      </c>
      <c r="BL144" s="17" t="s">
        <v>158</v>
      </c>
      <c r="BM144" s="143" t="s">
        <v>372</v>
      </c>
    </row>
    <row r="145" spans="2:65" s="1" customFormat="1" ht="21.75" customHeight="1">
      <c r="B145" s="32"/>
      <c r="C145" s="132" t="s">
        <v>270</v>
      </c>
      <c r="D145" s="132" t="s">
        <v>153</v>
      </c>
      <c r="E145" s="133" t="s">
        <v>1184</v>
      </c>
      <c r="F145" s="134" t="s">
        <v>1185</v>
      </c>
      <c r="G145" s="135" t="s">
        <v>1153</v>
      </c>
      <c r="H145" s="136">
        <v>3</v>
      </c>
      <c r="I145" s="137"/>
      <c r="J145" s="138">
        <f t="shared" si="0"/>
        <v>0</v>
      </c>
      <c r="K145" s="134" t="s">
        <v>1</v>
      </c>
      <c r="L145" s="32"/>
      <c r="M145" s="139" t="s">
        <v>1</v>
      </c>
      <c r="N145" s="140" t="s">
        <v>42</v>
      </c>
      <c r="P145" s="141">
        <f t="shared" si="1"/>
        <v>0</v>
      </c>
      <c r="Q145" s="141">
        <v>0</v>
      </c>
      <c r="R145" s="141">
        <f t="shared" si="2"/>
        <v>0</v>
      </c>
      <c r="S145" s="141">
        <v>0</v>
      </c>
      <c r="T145" s="142">
        <f t="shared" si="3"/>
        <v>0</v>
      </c>
      <c r="AR145" s="143" t="s">
        <v>158</v>
      </c>
      <c r="AT145" s="143" t="s">
        <v>153</v>
      </c>
      <c r="AU145" s="143" t="s">
        <v>87</v>
      </c>
      <c r="AY145" s="17" t="s">
        <v>150</v>
      </c>
      <c r="BE145" s="144">
        <f t="shared" si="4"/>
        <v>0</v>
      </c>
      <c r="BF145" s="144">
        <f t="shared" si="5"/>
        <v>0</v>
      </c>
      <c r="BG145" s="144">
        <f t="shared" si="6"/>
        <v>0</v>
      </c>
      <c r="BH145" s="144">
        <f t="shared" si="7"/>
        <v>0</v>
      </c>
      <c r="BI145" s="144">
        <f t="shared" si="8"/>
        <v>0</v>
      </c>
      <c r="BJ145" s="17" t="s">
        <v>85</v>
      </c>
      <c r="BK145" s="144">
        <f t="shared" si="9"/>
        <v>0</v>
      </c>
      <c r="BL145" s="17" t="s">
        <v>158</v>
      </c>
      <c r="BM145" s="143" t="s">
        <v>381</v>
      </c>
    </row>
    <row r="146" spans="2:65" s="11" customFormat="1" ht="22.9" customHeight="1">
      <c r="B146" s="120"/>
      <c r="D146" s="121" t="s">
        <v>76</v>
      </c>
      <c r="E146" s="130" t="s">
        <v>1186</v>
      </c>
      <c r="F146" s="130" t="s">
        <v>1187</v>
      </c>
      <c r="I146" s="123"/>
      <c r="J146" s="131">
        <f>BK146</f>
        <v>0</v>
      </c>
      <c r="L146" s="120"/>
      <c r="M146" s="125"/>
      <c r="P146" s="126">
        <f>SUM(P147:P151)</f>
        <v>0</v>
      </c>
      <c r="R146" s="126">
        <f>SUM(R147:R151)</f>
        <v>0</v>
      </c>
      <c r="T146" s="127">
        <f>SUM(T147:T151)</f>
        <v>0</v>
      </c>
      <c r="AR146" s="121" t="s">
        <v>85</v>
      </c>
      <c r="AT146" s="128" t="s">
        <v>76</v>
      </c>
      <c r="AU146" s="128" t="s">
        <v>85</v>
      </c>
      <c r="AY146" s="121" t="s">
        <v>150</v>
      </c>
      <c r="BK146" s="129">
        <f>SUM(BK147:BK151)</f>
        <v>0</v>
      </c>
    </row>
    <row r="147" spans="2:65" s="1" customFormat="1" ht="24.2" customHeight="1">
      <c r="B147" s="32"/>
      <c r="C147" s="132" t="s">
        <v>285</v>
      </c>
      <c r="D147" s="132" t="s">
        <v>153</v>
      </c>
      <c r="E147" s="133" t="s">
        <v>1188</v>
      </c>
      <c r="F147" s="134" t="s">
        <v>1189</v>
      </c>
      <c r="G147" s="135" t="s">
        <v>1153</v>
      </c>
      <c r="H147" s="136">
        <v>3</v>
      </c>
      <c r="I147" s="137"/>
      <c r="J147" s="138">
        <f>ROUND(I147*H147,2)</f>
        <v>0</v>
      </c>
      <c r="K147" s="134" t="s">
        <v>1</v>
      </c>
      <c r="L147" s="32"/>
      <c r="M147" s="139" t="s">
        <v>1</v>
      </c>
      <c r="N147" s="140" t="s">
        <v>42</v>
      </c>
      <c r="P147" s="141">
        <f>O147*H147</f>
        <v>0</v>
      </c>
      <c r="Q147" s="141">
        <v>0</v>
      </c>
      <c r="R147" s="141">
        <f>Q147*H147</f>
        <v>0</v>
      </c>
      <c r="S147" s="141">
        <v>0</v>
      </c>
      <c r="T147" s="142">
        <f>S147*H147</f>
        <v>0</v>
      </c>
      <c r="AR147" s="143" t="s">
        <v>158</v>
      </c>
      <c r="AT147" s="143" t="s">
        <v>153</v>
      </c>
      <c r="AU147" s="143" t="s">
        <v>87</v>
      </c>
      <c r="AY147" s="17" t="s">
        <v>150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7" t="s">
        <v>85</v>
      </c>
      <c r="BK147" s="144">
        <f>ROUND(I147*H147,2)</f>
        <v>0</v>
      </c>
      <c r="BL147" s="17" t="s">
        <v>158</v>
      </c>
      <c r="BM147" s="143" t="s">
        <v>396</v>
      </c>
    </row>
    <row r="148" spans="2:65" s="1" customFormat="1" ht="24.2" customHeight="1">
      <c r="B148" s="32"/>
      <c r="C148" s="132" t="s">
        <v>291</v>
      </c>
      <c r="D148" s="132" t="s">
        <v>153</v>
      </c>
      <c r="E148" s="133" t="s">
        <v>1190</v>
      </c>
      <c r="F148" s="134" t="s">
        <v>1191</v>
      </c>
      <c r="G148" s="135" t="s">
        <v>1153</v>
      </c>
      <c r="H148" s="136">
        <v>4</v>
      </c>
      <c r="I148" s="137"/>
      <c r="J148" s="138">
        <f>ROUND(I148*H148,2)</f>
        <v>0</v>
      </c>
      <c r="K148" s="134" t="s">
        <v>1</v>
      </c>
      <c r="L148" s="32"/>
      <c r="M148" s="139" t="s">
        <v>1</v>
      </c>
      <c r="N148" s="140" t="s">
        <v>42</v>
      </c>
      <c r="P148" s="141">
        <f>O148*H148</f>
        <v>0</v>
      </c>
      <c r="Q148" s="141">
        <v>0</v>
      </c>
      <c r="R148" s="141">
        <f>Q148*H148</f>
        <v>0</v>
      </c>
      <c r="S148" s="141">
        <v>0</v>
      </c>
      <c r="T148" s="142">
        <f>S148*H148</f>
        <v>0</v>
      </c>
      <c r="AR148" s="143" t="s">
        <v>158</v>
      </c>
      <c r="AT148" s="143" t="s">
        <v>153</v>
      </c>
      <c r="AU148" s="143" t="s">
        <v>87</v>
      </c>
      <c r="AY148" s="17" t="s">
        <v>150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7" t="s">
        <v>85</v>
      </c>
      <c r="BK148" s="144">
        <f>ROUND(I148*H148,2)</f>
        <v>0</v>
      </c>
      <c r="BL148" s="17" t="s">
        <v>158</v>
      </c>
      <c r="BM148" s="143" t="s">
        <v>407</v>
      </c>
    </row>
    <row r="149" spans="2:65" s="1" customFormat="1" ht="24.2" customHeight="1">
      <c r="B149" s="32"/>
      <c r="C149" s="132" t="s">
        <v>296</v>
      </c>
      <c r="D149" s="132" t="s">
        <v>153</v>
      </c>
      <c r="E149" s="133" t="s">
        <v>1192</v>
      </c>
      <c r="F149" s="134" t="s">
        <v>1193</v>
      </c>
      <c r="G149" s="135" t="s">
        <v>1153</v>
      </c>
      <c r="H149" s="136">
        <v>3</v>
      </c>
      <c r="I149" s="137"/>
      <c r="J149" s="138">
        <f>ROUND(I149*H149,2)</f>
        <v>0</v>
      </c>
      <c r="K149" s="134" t="s">
        <v>1</v>
      </c>
      <c r="L149" s="32"/>
      <c r="M149" s="139" t="s">
        <v>1</v>
      </c>
      <c r="N149" s="140" t="s">
        <v>42</v>
      </c>
      <c r="P149" s="141">
        <f>O149*H149</f>
        <v>0</v>
      </c>
      <c r="Q149" s="141">
        <v>0</v>
      </c>
      <c r="R149" s="141">
        <f>Q149*H149</f>
        <v>0</v>
      </c>
      <c r="S149" s="141">
        <v>0</v>
      </c>
      <c r="T149" s="142">
        <f>S149*H149</f>
        <v>0</v>
      </c>
      <c r="AR149" s="143" t="s">
        <v>158</v>
      </c>
      <c r="AT149" s="143" t="s">
        <v>153</v>
      </c>
      <c r="AU149" s="143" t="s">
        <v>87</v>
      </c>
      <c r="AY149" s="17" t="s">
        <v>150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7" t="s">
        <v>85</v>
      </c>
      <c r="BK149" s="144">
        <f>ROUND(I149*H149,2)</f>
        <v>0</v>
      </c>
      <c r="BL149" s="17" t="s">
        <v>158</v>
      </c>
      <c r="BM149" s="143" t="s">
        <v>423</v>
      </c>
    </row>
    <row r="150" spans="2:65" s="1" customFormat="1" ht="24.2" customHeight="1">
      <c r="B150" s="32"/>
      <c r="C150" s="132" t="s">
        <v>303</v>
      </c>
      <c r="D150" s="132" t="s">
        <v>153</v>
      </c>
      <c r="E150" s="133" t="s">
        <v>1194</v>
      </c>
      <c r="F150" s="134" t="s">
        <v>1195</v>
      </c>
      <c r="G150" s="135" t="s">
        <v>1153</v>
      </c>
      <c r="H150" s="136">
        <v>28</v>
      </c>
      <c r="I150" s="137"/>
      <c r="J150" s="138">
        <f>ROUND(I150*H150,2)</f>
        <v>0</v>
      </c>
      <c r="K150" s="134" t="s">
        <v>1</v>
      </c>
      <c r="L150" s="32"/>
      <c r="M150" s="139" t="s">
        <v>1</v>
      </c>
      <c r="N150" s="140" t="s">
        <v>42</v>
      </c>
      <c r="P150" s="141">
        <f>O150*H150</f>
        <v>0</v>
      </c>
      <c r="Q150" s="141">
        <v>0</v>
      </c>
      <c r="R150" s="141">
        <f>Q150*H150</f>
        <v>0</v>
      </c>
      <c r="S150" s="141">
        <v>0</v>
      </c>
      <c r="T150" s="142">
        <f>S150*H150</f>
        <v>0</v>
      </c>
      <c r="AR150" s="143" t="s">
        <v>158</v>
      </c>
      <c r="AT150" s="143" t="s">
        <v>153</v>
      </c>
      <c r="AU150" s="143" t="s">
        <v>87</v>
      </c>
      <c r="AY150" s="17" t="s">
        <v>150</v>
      </c>
      <c r="BE150" s="144">
        <f>IF(N150="základní",J150,0)</f>
        <v>0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7" t="s">
        <v>85</v>
      </c>
      <c r="BK150" s="144">
        <f>ROUND(I150*H150,2)</f>
        <v>0</v>
      </c>
      <c r="BL150" s="17" t="s">
        <v>158</v>
      </c>
      <c r="BM150" s="143" t="s">
        <v>433</v>
      </c>
    </row>
    <row r="151" spans="2:65" s="1" customFormat="1" ht="24.2" customHeight="1">
      <c r="B151" s="32"/>
      <c r="C151" s="132" t="s">
        <v>7</v>
      </c>
      <c r="D151" s="132" t="s">
        <v>153</v>
      </c>
      <c r="E151" s="133" t="s">
        <v>1196</v>
      </c>
      <c r="F151" s="134" t="s">
        <v>1197</v>
      </c>
      <c r="G151" s="135" t="s">
        <v>1153</v>
      </c>
      <c r="H151" s="136">
        <v>4</v>
      </c>
      <c r="I151" s="137"/>
      <c r="J151" s="138">
        <f>ROUND(I151*H151,2)</f>
        <v>0</v>
      </c>
      <c r="K151" s="134" t="s">
        <v>1</v>
      </c>
      <c r="L151" s="32"/>
      <c r="M151" s="139" t="s">
        <v>1</v>
      </c>
      <c r="N151" s="140" t="s">
        <v>42</v>
      </c>
      <c r="P151" s="141">
        <f>O151*H151</f>
        <v>0</v>
      </c>
      <c r="Q151" s="141">
        <v>0</v>
      </c>
      <c r="R151" s="141">
        <f>Q151*H151</f>
        <v>0</v>
      </c>
      <c r="S151" s="141">
        <v>0</v>
      </c>
      <c r="T151" s="142">
        <f>S151*H151</f>
        <v>0</v>
      </c>
      <c r="AR151" s="143" t="s">
        <v>158</v>
      </c>
      <c r="AT151" s="143" t="s">
        <v>153</v>
      </c>
      <c r="AU151" s="143" t="s">
        <v>87</v>
      </c>
      <c r="AY151" s="17" t="s">
        <v>150</v>
      </c>
      <c r="BE151" s="144">
        <f>IF(N151="základní",J151,0)</f>
        <v>0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7" t="s">
        <v>85</v>
      </c>
      <c r="BK151" s="144">
        <f>ROUND(I151*H151,2)</f>
        <v>0</v>
      </c>
      <c r="BL151" s="17" t="s">
        <v>158</v>
      </c>
      <c r="BM151" s="143" t="s">
        <v>442</v>
      </c>
    </row>
    <row r="152" spans="2:65" s="11" customFormat="1" ht="22.9" customHeight="1">
      <c r="B152" s="120"/>
      <c r="D152" s="121" t="s">
        <v>76</v>
      </c>
      <c r="E152" s="130" t="s">
        <v>1198</v>
      </c>
      <c r="F152" s="130" t="s">
        <v>1199</v>
      </c>
      <c r="I152" s="123"/>
      <c r="J152" s="131">
        <f>BK152</f>
        <v>0</v>
      </c>
      <c r="L152" s="120"/>
      <c r="M152" s="125"/>
      <c r="P152" s="126">
        <f>SUM(P153:P158)</f>
        <v>0</v>
      </c>
      <c r="R152" s="126">
        <f>SUM(R153:R158)</f>
        <v>0</v>
      </c>
      <c r="T152" s="127">
        <f>SUM(T153:T158)</f>
        <v>0</v>
      </c>
      <c r="AR152" s="121" t="s">
        <v>85</v>
      </c>
      <c r="AT152" s="128" t="s">
        <v>76</v>
      </c>
      <c r="AU152" s="128" t="s">
        <v>85</v>
      </c>
      <c r="AY152" s="121" t="s">
        <v>150</v>
      </c>
      <c r="BK152" s="129">
        <f>SUM(BK153:BK158)</f>
        <v>0</v>
      </c>
    </row>
    <row r="153" spans="2:65" s="1" customFormat="1" ht="24.2" customHeight="1">
      <c r="B153" s="32"/>
      <c r="C153" s="132" t="s">
        <v>316</v>
      </c>
      <c r="D153" s="132" t="s">
        <v>153</v>
      </c>
      <c r="E153" s="133" t="s">
        <v>1200</v>
      </c>
      <c r="F153" s="134" t="s">
        <v>1201</v>
      </c>
      <c r="G153" s="135" t="s">
        <v>1153</v>
      </c>
      <c r="H153" s="136">
        <v>5</v>
      </c>
      <c r="I153" s="137"/>
      <c r="J153" s="138">
        <f t="shared" ref="J153:J158" si="10">ROUND(I153*H153,2)</f>
        <v>0</v>
      </c>
      <c r="K153" s="134" t="s">
        <v>1</v>
      </c>
      <c r="L153" s="32"/>
      <c r="M153" s="139" t="s">
        <v>1</v>
      </c>
      <c r="N153" s="140" t="s">
        <v>42</v>
      </c>
      <c r="P153" s="141">
        <f t="shared" ref="P153:P158" si="11">O153*H153</f>
        <v>0</v>
      </c>
      <c r="Q153" s="141">
        <v>0</v>
      </c>
      <c r="R153" s="141">
        <f t="shared" ref="R153:R158" si="12">Q153*H153</f>
        <v>0</v>
      </c>
      <c r="S153" s="141">
        <v>0</v>
      </c>
      <c r="T153" s="142">
        <f t="shared" ref="T153:T158" si="13">S153*H153</f>
        <v>0</v>
      </c>
      <c r="AR153" s="143" t="s">
        <v>158</v>
      </c>
      <c r="AT153" s="143" t="s">
        <v>153</v>
      </c>
      <c r="AU153" s="143" t="s">
        <v>87</v>
      </c>
      <c r="AY153" s="17" t="s">
        <v>150</v>
      </c>
      <c r="BE153" s="144">
        <f t="shared" ref="BE153:BE158" si="14">IF(N153="základní",J153,0)</f>
        <v>0</v>
      </c>
      <c r="BF153" s="144">
        <f t="shared" ref="BF153:BF158" si="15">IF(N153="snížená",J153,0)</f>
        <v>0</v>
      </c>
      <c r="BG153" s="144">
        <f t="shared" ref="BG153:BG158" si="16">IF(N153="zákl. přenesená",J153,0)</f>
        <v>0</v>
      </c>
      <c r="BH153" s="144">
        <f t="shared" ref="BH153:BH158" si="17">IF(N153="sníž. přenesená",J153,0)</f>
        <v>0</v>
      </c>
      <c r="BI153" s="144">
        <f t="shared" ref="BI153:BI158" si="18">IF(N153="nulová",J153,0)</f>
        <v>0</v>
      </c>
      <c r="BJ153" s="17" t="s">
        <v>85</v>
      </c>
      <c r="BK153" s="144">
        <f t="shared" ref="BK153:BK158" si="19">ROUND(I153*H153,2)</f>
        <v>0</v>
      </c>
      <c r="BL153" s="17" t="s">
        <v>158</v>
      </c>
      <c r="BM153" s="143" t="s">
        <v>452</v>
      </c>
    </row>
    <row r="154" spans="2:65" s="1" customFormat="1" ht="24.2" customHeight="1">
      <c r="B154" s="32"/>
      <c r="C154" s="132" t="s">
        <v>323</v>
      </c>
      <c r="D154" s="132" t="s">
        <v>153</v>
      </c>
      <c r="E154" s="133" t="s">
        <v>1202</v>
      </c>
      <c r="F154" s="134" t="s">
        <v>1203</v>
      </c>
      <c r="G154" s="135" t="s">
        <v>1153</v>
      </c>
      <c r="H154" s="136">
        <v>5</v>
      </c>
      <c r="I154" s="137"/>
      <c r="J154" s="138">
        <f t="shared" si="10"/>
        <v>0</v>
      </c>
      <c r="K154" s="134" t="s">
        <v>1</v>
      </c>
      <c r="L154" s="32"/>
      <c r="M154" s="139" t="s">
        <v>1</v>
      </c>
      <c r="N154" s="140" t="s">
        <v>42</v>
      </c>
      <c r="P154" s="141">
        <f t="shared" si="11"/>
        <v>0</v>
      </c>
      <c r="Q154" s="141">
        <v>0</v>
      </c>
      <c r="R154" s="141">
        <f t="shared" si="12"/>
        <v>0</v>
      </c>
      <c r="S154" s="141">
        <v>0</v>
      </c>
      <c r="T154" s="142">
        <f t="shared" si="13"/>
        <v>0</v>
      </c>
      <c r="AR154" s="143" t="s">
        <v>158</v>
      </c>
      <c r="AT154" s="143" t="s">
        <v>153</v>
      </c>
      <c r="AU154" s="143" t="s">
        <v>87</v>
      </c>
      <c r="AY154" s="17" t="s">
        <v>150</v>
      </c>
      <c r="BE154" s="144">
        <f t="shared" si="14"/>
        <v>0</v>
      </c>
      <c r="BF154" s="144">
        <f t="shared" si="15"/>
        <v>0</v>
      </c>
      <c r="BG154" s="144">
        <f t="shared" si="16"/>
        <v>0</v>
      </c>
      <c r="BH154" s="144">
        <f t="shared" si="17"/>
        <v>0</v>
      </c>
      <c r="BI154" s="144">
        <f t="shared" si="18"/>
        <v>0</v>
      </c>
      <c r="BJ154" s="17" t="s">
        <v>85</v>
      </c>
      <c r="BK154" s="144">
        <f t="shared" si="19"/>
        <v>0</v>
      </c>
      <c r="BL154" s="17" t="s">
        <v>158</v>
      </c>
      <c r="BM154" s="143" t="s">
        <v>473</v>
      </c>
    </row>
    <row r="155" spans="2:65" s="1" customFormat="1" ht="24.2" customHeight="1">
      <c r="B155" s="32"/>
      <c r="C155" s="132" t="s">
        <v>331</v>
      </c>
      <c r="D155" s="132" t="s">
        <v>153</v>
      </c>
      <c r="E155" s="133" t="s">
        <v>1204</v>
      </c>
      <c r="F155" s="134" t="s">
        <v>1205</v>
      </c>
      <c r="G155" s="135" t="s">
        <v>1153</v>
      </c>
      <c r="H155" s="136">
        <v>4</v>
      </c>
      <c r="I155" s="137"/>
      <c r="J155" s="138">
        <f t="shared" si="10"/>
        <v>0</v>
      </c>
      <c r="K155" s="134" t="s">
        <v>1</v>
      </c>
      <c r="L155" s="32"/>
      <c r="M155" s="139" t="s">
        <v>1</v>
      </c>
      <c r="N155" s="140" t="s">
        <v>42</v>
      </c>
      <c r="P155" s="141">
        <f t="shared" si="11"/>
        <v>0</v>
      </c>
      <c r="Q155" s="141">
        <v>0</v>
      </c>
      <c r="R155" s="141">
        <f t="shared" si="12"/>
        <v>0</v>
      </c>
      <c r="S155" s="141">
        <v>0</v>
      </c>
      <c r="T155" s="142">
        <f t="shared" si="13"/>
        <v>0</v>
      </c>
      <c r="AR155" s="143" t="s">
        <v>158</v>
      </c>
      <c r="AT155" s="143" t="s">
        <v>153</v>
      </c>
      <c r="AU155" s="143" t="s">
        <v>87</v>
      </c>
      <c r="AY155" s="17" t="s">
        <v>150</v>
      </c>
      <c r="BE155" s="144">
        <f t="shared" si="14"/>
        <v>0</v>
      </c>
      <c r="BF155" s="144">
        <f t="shared" si="15"/>
        <v>0</v>
      </c>
      <c r="BG155" s="144">
        <f t="shared" si="16"/>
        <v>0</v>
      </c>
      <c r="BH155" s="144">
        <f t="shared" si="17"/>
        <v>0</v>
      </c>
      <c r="BI155" s="144">
        <f t="shared" si="18"/>
        <v>0</v>
      </c>
      <c r="BJ155" s="17" t="s">
        <v>85</v>
      </c>
      <c r="BK155" s="144">
        <f t="shared" si="19"/>
        <v>0</v>
      </c>
      <c r="BL155" s="17" t="s">
        <v>158</v>
      </c>
      <c r="BM155" s="143" t="s">
        <v>485</v>
      </c>
    </row>
    <row r="156" spans="2:65" s="1" customFormat="1" ht="24.2" customHeight="1">
      <c r="B156" s="32"/>
      <c r="C156" s="132" t="s">
        <v>337</v>
      </c>
      <c r="D156" s="132" t="s">
        <v>153</v>
      </c>
      <c r="E156" s="133" t="s">
        <v>1206</v>
      </c>
      <c r="F156" s="134" t="s">
        <v>1207</v>
      </c>
      <c r="G156" s="135" t="s">
        <v>1153</v>
      </c>
      <c r="H156" s="136">
        <v>2</v>
      </c>
      <c r="I156" s="137"/>
      <c r="J156" s="138">
        <f t="shared" si="10"/>
        <v>0</v>
      </c>
      <c r="K156" s="134" t="s">
        <v>1</v>
      </c>
      <c r="L156" s="32"/>
      <c r="M156" s="139" t="s">
        <v>1</v>
      </c>
      <c r="N156" s="140" t="s">
        <v>42</v>
      </c>
      <c r="P156" s="141">
        <f t="shared" si="11"/>
        <v>0</v>
      </c>
      <c r="Q156" s="141">
        <v>0</v>
      </c>
      <c r="R156" s="141">
        <f t="shared" si="12"/>
        <v>0</v>
      </c>
      <c r="S156" s="141">
        <v>0</v>
      </c>
      <c r="T156" s="142">
        <f t="shared" si="13"/>
        <v>0</v>
      </c>
      <c r="AR156" s="143" t="s">
        <v>158</v>
      </c>
      <c r="AT156" s="143" t="s">
        <v>153</v>
      </c>
      <c r="AU156" s="143" t="s">
        <v>87</v>
      </c>
      <c r="AY156" s="17" t="s">
        <v>150</v>
      </c>
      <c r="BE156" s="144">
        <f t="shared" si="14"/>
        <v>0</v>
      </c>
      <c r="BF156" s="144">
        <f t="shared" si="15"/>
        <v>0</v>
      </c>
      <c r="BG156" s="144">
        <f t="shared" si="16"/>
        <v>0</v>
      </c>
      <c r="BH156" s="144">
        <f t="shared" si="17"/>
        <v>0</v>
      </c>
      <c r="BI156" s="144">
        <f t="shared" si="18"/>
        <v>0</v>
      </c>
      <c r="BJ156" s="17" t="s">
        <v>85</v>
      </c>
      <c r="BK156" s="144">
        <f t="shared" si="19"/>
        <v>0</v>
      </c>
      <c r="BL156" s="17" t="s">
        <v>158</v>
      </c>
      <c r="BM156" s="143" t="s">
        <v>495</v>
      </c>
    </row>
    <row r="157" spans="2:65" s="1" customFormat="1" ht="24.2" customHeight="1">
      <c r="B157" s="32"/>
      <c r="C157" s="132" t="s">
        <v>342</v>
      </c>
      <c r="D157" s="132" t="s">
        <v>153</v>
      </c>
      <c r="E157" s="133" t="s">
        <v>1208</v>
      </c>
      <c r="F157" s="134" t="s">
        <v>1209</v>
      </c>
      <c r="G157" s="135" t="s">
        <v>1153</v>
      </c>
      <c r="H157" s="136">
        <v>1</v>
      </c>
      <c r="I157" s="137"/>
      <c r="J157" s="138">
        <f t="shared" si="10"/>
        <v>0</v>
      </c>
      <c r="K157" s="134" t="s">
        <v>1</v>
      </c>
      <c r="L157" s="32"/>
      <c r="M157" s="139" t="s">
        <v>1</v>
      </c>
      <c r="N157" s="140" t="s">
        <v>42</v>
      </c>
      <c r="P157" s="141">
        <f t="shared" si="11"/>
        <v>0</v>
      </c>
      <c r="Q157" s="141">
        <v>0</v>
      </c>
      <c r="R157" s="141">
        <f t="shared" si="12"/>
        <v>0</v>
      </c>
      <c r="S157" s="141">
        <v>0</v>
      </c>
      <c r="T157" s="142">
        <f t="shared" si="13"/>
        <v>0</v>
      </c>
      <c r="AR157" s="143" t="s">
        <v>158</v>
      </c>
      <c r="AT157" s="143" t="s">
        <v>153</v>
      </c>
      <c r="AU157" s="143" t="s">
        <v>87</v>
      </c>
      <c r="AY157" s="17" t="s">
        <v>150</v>
      </c>
      <c r="BE157" s="144">
        <f t="shared" si="14"/>
        <v>0</v>
      </c>
      <c r="BF157" s="144">
        <f t="shared" si="15"/>
        <v>0</v>
      </c>
      <c r="BG157" s="144">
        <f t="shared" si="16"/>
        <v>0</v>
      </c>
      <c r="BH157" s="144">
        <f t="shared" si="17"/>
        <v>0</v>
      </c>
      <c r="BI157" s="144">
        <f t="shared" si="18"/>
        <v>0</v>
      </c>
      <c r="BJ157" s="17" t="s">
        <v>85</v>
      </c>
      <c r="BK157" s="144">
        <f t="shared" si="19"/>
        <v>0</v>
      </c>
      <c r="BL157" s="17" t="s">
        <v>158</v>
      </c>
      <c r="BM157" s="143" t="s">
        <v>504</v>
      </c>
    </row>
    <row r="158" spans="2:65" s="1" customFormat="1" ht="24.2" customHeight="1">
      <c r="B158" s="32"/>
      <c r="C158" s="132" t="s">
        <v>349</v>
      </c>
      <c r="D158" s="132" t="s">
        <v>153</v>
      </c>
      <c r="E158" s="133" t="s">
        <v>1210</v>
      </c>
      <c r="F158" s="134" t="s">
        <v>1211</v>
      </c>
      <c r="G158" s="135" t="s">
        <v>1153</v>
      </c>
      <c r="H158" s="136">
        <v>5</v>
      </c>
      <c r="I158" s="137"/>
      <c r="J158" s="138">
        <f t="shared" si="10"/>
        <v>0</v>
      </c>
      <c r="K158" s="134" t="s">
        <v>1</v>
      </c>
      <c r="L158" s="32"/>
      <c r="M158" s="139" t="s">
        <v>1</v>
      </c>
      <c r="N158" s="140" t="s">
        <v>42</v>
      </c>
      <c r="P158" s="141">
        <f t="shared" si="11"/>
        <v>0</v>
      </c>
      <c r="Q158" s="141">
        <v>0</v>
      </c>
      <c r="R158" s="141">
        <f t="shared" si="12"/>
        <v>0</v>
      </c>
      <c r="S158" s="141">
        <v>0</v>
      </c>
      <c r="T158" s="142">
        <f t="shared" si="13"/>
        <v>0</v>
      </c>
      <c r="AR158" s="143" t="s">
        <v>158</v>
      </c>
      <c r="AT158" s="143" t="s">
        <v>153</v>
      </c>
      <c r="AU158" s="143" t="s">
        <v>87</v>
      </c>
      <c r="AY158" s="17" t="s">
        <v>150</v>
      </c>
      <c r="BE158" s="144">
        <f t="shared" si="14"/>
        <v>0</v>
      </c>
      <c r="BF158" s="144">
        <f t="shared" si="15"/>
        <v>0</v>
      </c>
      <c r="BG158" s="144">
        <f t="shared" si="16"/>
        <v>0</v>
      </c>
      <c r="BH158" s="144">
        <f t="shared" si="17"/>
        <v>0</v>
      </c>
      <c r="BI158" s="144">
        <f t="shared" si="18"/>
        <v>0</v>
      </c>
      <c r="BJ158" s="17" t="s">
        <v>85</v>
      </c>
      <c r="BK158" s="144">
        <f t="shared" si="19"/>
        <v>0</v>
      </c>
      <c r="BL158" s="17" t="s">
        <v>158</v>
      </c>
      <c r="BM158" s="143" t="s">
        <v>516</v>
      </c>
    </row>
    <row r="159" spans="2:65" s="11" customFormat="1" ht="22.9" customHeight="1">
      <c r="B159" s="120"/>
      <c r="D159" s="121" t="s">
        <v>76</v>
      </c>
      <c r="E159" s="130" t="s">
        <v>1212</v>
      </c>
      <c r="F159" s="130" t="s">
        <v>1213</v>
      </c>
      <c r="I159" s="123"/>
      <c r="J159" s="131">
        <f>BK159</f>
        <v>0</v>
      </c>
      <c r="L159" s="120"/>
      <c r="M159" s="125"/>
      <c r="P159" s="126">
        <f>SUM(P160:P172)</f>
        <v>0</v>
      </c>
      <c r="R159" s="126">
        <f>SUM(R160:R172)</f>
        <v>0</v>
      </c>
      <c r="T159" s="127">
        <f>SUM(T160:T172)</f>
        <v>0</v>
      </c>
      <c r="AR159" s="121" t="s">
        <v>85</v>
      </c>
      <c r="AT159" s="128" t="s">
        <v>76</v>
      </c>
      <c r="AU159" s="128" t="s">
        <v>85</v>
      </c>
      <c r="AY159" s="121" t="s">
        <v>150</v>
      </c>
      <c r="BK159" s="129">
        <f>SUM(BK160:BK172)</f>
        <v>0</v>
      </c>
    </row>
    <row r="160" spans="2:65" s="1" customFormat="1" ht="24.2" customHeight="1">
      <c r="B160" s="32"/>
      <c r="C160" s="132" t="s">
        <v>354</v>
      </c>
      <c r="D160" s="132" t="s">
        <v>153</v>
      </c>
      <c r="E160" s="133" t="s">
        <v>1214</v>
      </c>
      <c r="F160" s="134" t="s">
        <v>1215</v>
      </c>
      <c r="G160" s="135" t="s">
        <v>1153</v>
      </c>
      <c r="H160" s="136">
        <v>32</v>
      </c>
      <c r="I160" s="137"/>
      <c r="J160" s="138">
        <f t="shared" ref="J160:J172" si="20">ROUND(I160*H160,2)</f>
        <v>0</v>
      </c>
      <c r="K160" s="134" t="s">
        <v>1</v>
      </c>
      <c r="L160" s="32"/>
      <c r="M160" s="139" t="s">
        <v>1</v>
      </c>
      <c r="N160" s="140" t="s">
        <v>42</v>
      </c>
      <c r="P160" s="141">
        <f t="shared" ref="P160:P172" si="21">O160*H160</f>
        <v>0</v>
      </c>
      <c r="Q160" s="141">
        <v>0</v>
      </c>
      <c r="R160" s="141">
        <f t="shared" ref="R160:R172" si="22">Q160*H160</f>
        <v>0</v>
      </c>
      <c r="S160" s="141">
        <v>0</v>
      </c>
      <c r="T160" s="142">
        <f t="shared" ref="T160:T172" si="23">S160*H160</f>
        <v>0</v>
      </c>
      <c r="AR160" s="143" t="s">
        <v>158</v>
      </c>
      <c r="AT160" s="143" t="s">
        <v>153</v>
      </c>
      <c r="AU160" s="143" t="s">
        <v>87</v>
      </c>
      <c r="AY160" s="17" t="s">
        <v>150</v>
      </c>
      <c r="BE160" s="144">
        <f t="shared" ref="BE160:BE172" si="24">IF(N160="základní",J160,0)</f>
        <v>0</v>
      </c>
      <c r="BF160" s="144">
        <f t="shared" ref="BF160:BF172" si="25">IF(N160="snížená",J160,0)</f>
        <v>0</v>
      </c>
      <c r="BG160" s="144">
        <f t="shared" ref="BG160:BG172" si="26">IF(N160="zákl. přenesená",J160,0)</f>
        <v>0</v>
      </c>
      <c r="BH160" s="144">
        <f t="shared" ref="BH160:BH172" si="27">IF(N160="sníž. přenesená",J160,0)</f>
        <v>0</v>
      </c>
      <c r="BI160" s="144">
        <f t="shared" ref="BI160:BI172" si="28">IF(N160="nulová",J160,0)</f>
        <v>0</v>
      </c>
      <c r="BJ160" s="17" t="s">
        <v>85</v>
      </c>
      <c r="BK160" s="144">
        <f t="shared" ref="BK160:BK172" si="29">ROUND(I160*H160,2)</f>
        <v>0</v>
      </c>
      <c r="BL160" s="17" t="s">
        <v>158</v>
      </c>
      <c r="BM160" s="143" t="s">
        <v>531</v>
      </c>
    </row>
    <row r="161" spans="2:65" s="1" customFormat="1" ht="24.2" customHeight="1">
      <c r="B161" s="32"/>
      <c r="C161" s="132" t="s">
        <v>361</v>
      </c>
      <c r="D161" s="132" t="s">
        <v>153</v>
      </c>
      <c r="E161" s="133" t="s">
        <v>1216</v>
      </c>
      <c r="F161" s="134" t="s">
        <v>1217</v>
      </c>
      <c r="G161" s="135" t="s">
        <v>1153</v>
      </c>
      <c r="H161" s="136">
        <v>6</v>
      </c>
      <c r="I161" s="137"/>
      <c r="J161" s="138">
        <f t="shared" si="20"/>
        <v>0</v>
      </c>
      <c r="K161" s="134" t="s">
        <v>1</v>
      </c>
      <c r="L161" s="32"/>
      <c r="M161" s="139" t="s">
        <v>1</v>
      </c>
      <c r="N161" s="140" t="s">
        <v>42</v>
      </c>
      <c r="P161" s="141">
        <f t="shared" si="21"/>
        <v>0</v>
      </c>
      <c r="Q161" s="141">
        <v>0</v>
      </c>
      <c r="R161" s="141">
        <f t="shared" si="22"/>
        <v>0</v>
      </c>
      <c r="S161" s="141">
        <v>0</v>
      </c>
      <c r="T161" s="142">
        <f t="shared" si="23"/>
        <v>0</v>
      </c>
      <c r="AR161" s="143" t="s">
        <v>158</v>
      </c>
      <c r="AT161" s="143" t="s">
        <v>153</v>
      </c>
      <c r="AU161" s="143" t="s">
        <v>87</v>
      </c>
      <c r="AY161" s="17" t="s">
        <v>150</v>
      </c>
      <c r="BE161" s="144">
        <f t="shared" si="24"/>
        <v>0</v>
      </c>
      <c r="BF161" s="144">
        <f t="shared" si="25"/>
        <v>0</v>
      </c>
      <c r="BG161" s="144">
        <f t="shared" si="26"/>
        <v>0</v>
      </c>
      <c r="BH161" s="144">
        <f t="shared" si="27"/>
        <v>0</v>
      </c>
      <c r="BI161" s="144">
        <f t="shared" si="28"/>
        <v>0</v>
      </c>
      <c r="BJ161" s="17" t="s">
        <v>85</v>
      </c>
      <c r="BK161" s="144">
        <f t="shared" si="29"/>
        <v>0</v>
      </c>
      <c r="BL161" s="17" t="s">
        <v>158</v>
      </c>
      <c r="BM161" s="143" t="s">
        <v>540</v>
      </c>
    </row>
    <row r="162" spans="2:65" s="1" customFormat="1" ht="16.5" customHeight="1">
      <c r="B162" s="32"/>
      <c r="C162" s="132" t="s">
        <v>372</v>
      </c>
      <c r="D162" s="132" t="s">
        <v>153</v>
      </c>
      <c r="E162" s="133" t="s">
        <v>1218</v>
      </c>
      <c r="F162" s="134" t="s">
        <v>1219</v>
      </c>
      <c r="G162" s="135" t="s">
        <v>1153</v>
      </c>
      <c r="H162" s="136">
        <v>66</v>
      </c>
      <c r="I162" s="137"/>
      <c r="J162" s="138">
        <f t="shared" si="20"/>
        <v>0</v>
      </c>
      <c r="K162" s="134" t="s">
        <v>1</v>
      </c>
      <c r="L162" s="32"/>
      <c r="M162" s="139" t="s">
        <v>1</v>
      </c>
      <c r="N162" s="140" t="s">
        <v>42</v>
      </c>
      <c r="P162" s="141">
        <f t="shared" si="21"/>
        <v>0</v>
      </c>
      <c r="Q162" s="141">
        <v>0</v>
      </c>
      <c r="R162" s="141">
        <f t="shared" si="22"/>
        <v>0</v>
      </c>
      <c r="S162" s="141">
        <v>0</v>
      </c>
      <c r="T162" s="142">
        <f t="shared" si="23"/>
        <v>0</v>
      </c>
      <c r="AR162" s="143" t="s">
        <v>158</v>
      </c>
      <c r="AT162" s="143" t="s">
        <v>153</v>
      </c>
      <c r="AU162" s="143" t="s">
        <v>87</v>
      </c>
      <c r="AY162" s="17" t="s">
        <v>150</v>
      </c>
      <c r="BE162" s="144">
        <f t="shared" si="24"/>
        <v>0</v>
      </c>
      <c r="BF162" s="144">
        <f t="shared" si="25"/>
        <v>0</v>
      </c>
      <c r="BG162" s="144">
        <f t="shared" si="26"/>
        <v>0</v>
      </c>
      <c r="BH162" s="144">
        <f t="shared" si="27"/>
        <v>0</v>
      </c>
      <c r="BI162" s="144">
        <f t="shared" si="28"/>
        <v>0</v>
      </c>
      <c r="BJ162" s="17" t="s">
        <v>85</v>
      </c>
      <c r="BK162" s="144">
        <f t="shared" si="29"/>
        <v>0</v>
      </c>
      <c r="BL162" s="17" t="s">
        <v>158</v>
      </c>
      <c r="BM162" s="143" t="s">
        <v>556</v>
      </c>
    </row>
    <row r="163" spans="2:65" s="1" customFormat="1" ht="24.2" customHeight="1">
      <c r="B163" s="32"/>
      <c r="C163" s="132" t="s">
        <v>376</v>
      </c>
      <c r="D163" s="132" t="s">
        <v>153</v>
      </c>
      <c r="E163" s="133" t="s">
        <v>1220</v>
      </c>
      <c r="F163" s="134" t="s">
        <v>1221</v>
      </c>
      <c r="G163" s="135" t="s">
        <v>1153</v>
      </c>
      <c r="H163" s="136">
        <v>6</v>
      </c>
      <c r="I163" s="137"/>
      <c r="J163" s="138">
        <f t="shared" si="20"/>
        <v>0</v>
      </c>
      <c r="K163" s="134" t="s">
        <v>1</v>
      </c>
      <c r="L163" s="32"/>
      <c r="M163" s="139" t="s">
        <v>1</v>
      </c>
      <c r="N163" s="140" t="s">
        <v>42</v>
      </c>
      <c r="P163" s="141">
        <f t="shared" si="21"/>
        <v>0</v>
      </c>
      <c r="Q163" s="141">
        <v>0</v>
      </c>
      <c r="R163" s="141">
        <f t="shared" si="22"/>
        <v>0</v>
      </c>
      <c r="S163" s="141">
        <v>0</v>
      </c>
      <c r="T163" s="142">
        <f t="shared" si="23"/>
        <v>0</v>
      </c>
      <c r="AR163" s="143" t="s">
        <v>158</v>
      </c>
      <c r="AT163" s="143" t="s">
        <v>153</v>
      </c>
      <c r="AU163" s="143" t="s">
        <v>87</v>
      </c>
      <c r="AY163" s="17" t="s">
        <v>150</v>
      </c>
      <c r="BE163" s="144">
        <f t="shared" si="24"/>
        <v>0</v>
      </c>
      <c r="BF163" s="144">
        <f t="shared" si="25"/>
        <v>0</v>
      </c>
      <c r="BG163" s="144">
        <f t="shared" si="26"/>
        <v>0</v>
      </c>
      <c r="BH163" s="144">
        <f t="shared" si="27"/>
        <v>0</v>
      </c>
      <c r="BI163" s="144">
        <f t="shared" si="28"/>
        <v>0</v>
      </c>
      <c r="BJ163" s="17" t="s">
        <v>85</v>
      </c>
      <c r="BK163" s="144">
        <f t="shared" si="29"/>
        <v>0</v>
      </c>
      <c r="BL163" s="17" t="s">
        <v>158</v>
      </c>
      <c r="BM163" s="143" t="s">
        <v>563</v>
      </c>
    </row>
    <row r="164" spans="2:65" s="1" customFormat="1" ht="24.2" customHeight="1">
      <c r="B164" s="32"/>
      <c r="C164" s="132" t="s">
        <v>381</v>
      </c>
      <c r="D164" s="132" t="s">
        <v>153</v>
      </c>
      <c r="E164" s="133" t="s">
        <v>1222</v>
      </c>
      <c r="F164" s="134" t="s">
        <v>1223</v>
      </c>
      <c r="G164" s="135" t="s">
        <v>1153</v>
      </c>
      <c r="H164" s="136">
        <v>25</v>
      </c>
      <c r="I164" s="137"/>
      <c r="J164" s="138">
        <f t="shared" si="20"/>
        <v>0</v>
      </c>
      <c r="K164" s="134" t="s">
        <v>1</v>
      </c>
      <c r="L164" s="32"/>
      <c r="M164" s="139" t="s">
        <v>1</v>
      </c>
      <c r="N164" s="140" t="s">
        <v>42</v>
      </c>
      <c r="P164" s="141">
        <f t="shared" si="21"/>
        <v>0</v>
      </c>
      <c r="Q164" s="141">
        <v>0</v>
      </c>
      <c r="R164" s="141">
        <f t="shared" si="22"/>
        <v>0</v>
      </c>
      <c r="S164" s="141">
        <v>0</v>
      </c>
      <c r="T164" s="142">
        <f t="shared" si="23"/>
        <v>0</v>
      </c>
      <c r="AR164" s="143" t="s">
        <v>158</v>
      </c>
      <c r="AT164" s="143" t="s">
        <v>153</v>
      </c>
      <c r="AU164" s="143" t="s">
        <v>87</v>
      </c>
      <c r="AY164" s="17" t="s">
        <v>150</v>
      </c>
      <c r="BE164" s="144">
        <f t="shared" si="24"/>
        <v>0</v>
      </c>
      <c r="BF164" s="144">
        <f t="shared" si="25"/>
        <v>0</v>
      </c>
      <c r="BG164" s="144">
        <f t="shared" si="26"/>
        <v>0</v>
      </c>
      <c r="BH164" s="144">
        <f t="shared" si="27"/>
        <v>0</v>
      </c>
      <c r="BI164" s="144">
        <f t="shared" si="28"/>
        <v>0</v>
      </c>
      <c r="BJ164" s="17" t="s">
        <v>85</v>
      </c>
      <c r="BK164" s="144">
        <f t="shared" si="29"/>
        <v>0</v>
      </c>
      <c r="BL164" s="17" t="s">
        <v>158</v>
      </c>
      <c r="BM164" s="143" t="s">
        <v>347</v>
      </c>
    </row>
    <row r="165" spans="2:65" s="1" customFormat="1" ht="16.5" customHeight="1">
      <c r="B165" s="32"/>
      <c r="C165" s="132" t="s">
        <v>385</v>
      </c>
      <c r="D165" s="132" t="s">
        <v>153</v>
      </c>
      <c r="E165" s="133" t="s">
        <v>1224</v>
      </c>
      <c r="F165" s="134" t="s">
        <v>1225</v>
      </c>
      <c r="G165" s="135" t="s">
        <v>299</v>
      </c>
      <c r="H165" s="136">
        <v>35</v>
      </c>
      <c r="I165" s="137"/>
      <c r="J165" s="138">
        <f t="shared" si="20"/>
        <v>0</v>
      </c>
      <c r="K165" s="134" t="s">
        <v>1</v>
      </c>
      <c r="L165" s="32"/>
      <c r="M165" s="139" t="s">
        <v>1</v>
      </c>
      <c r="N165" s="140" t="s">
        <v>42</v>
      </c>
      <c r="P165" s="141">
        <f t="shared" si="21"/>
        <v>0</v>
      </c>
      <c r="Q165" s="141">
        <v>0</v>
      </c>
      <c r="R165" s="141">
        <f t="shared" si="22"/>
        <v>0</v>
      </c>
      <c r="S165" s="141">
        <v>0</v>
      </c>
      <c r="T165" s="142">
        <f t="shared" si="23"/>
        <v>0</v>
      </c>
      <c r="AR165" s="143" t="s">
        <v>158</v>
      </c>
      <c r="AT165" s="143" t="s">
        <v>153</v>
      </c>
      <c r="AU165" s="143" t="s">
        <v>87</v>
      </c>
      <c r="AY165" s="17" t="s">
        <v>150</v>
      </c>
      <c r="BE165" s="144">
        <f t="shared" si="24"/>
        <v>0</v>
      </c>
      <c r="BF165" s="144">
        <f t="shared" si="25"/>
        <v>0</v>
      </c>
      <c r="BG165" s="144">
        <f t="shared" si="26"/>
        <v>0</v>
      </c>
      <c r="BH165" s="144">
        <f t="shared" si="27"/>
        <v>0</v>
      </c>
      <c r="BI165" s="144">
        <f t="shared" si="28"/>
        <v>0</v>
      </c>
      <c r="BJ165" s="17" t="s">
        <v>85</v>
      </c>
      <c r="BK165" s="144">
        <f t="shared" si="29"/>
        <v>0</v>
      </c>
      <c r="BL165" s="17" t="s">
        <v>158</v>
      </c>
      <c r="BM165" s="143" t="s">
        <v>577</v>
      </c>
    </row>
    <row r="166" spans="2:65" s="1" customFormat="1" ht="16.5" customHeight="1">
      <c r="B166" s="32"/>
      <c r="C166" s="132" t="s">
        <v>396</v>
      </c>
      <c r="D166" s="132" t="s">
        <v>153</v>
      </c>
      <c r="E166" s="133" t="s">
        <v>1226</v>
      </c>
      <c r="F166" s="134" t="s">
        <v>1227</v>
      </c>
      <c r="G166" s="135" t="s">
        <v>299</v>
      </c>
      <c r="H166" s="136">
        <v>60</v>
      </c>
      <c r="I166" s="137"/>
      <c r="J166" s="138">
        <f t="shared" si="20"/>
        <v>0</v>
      </c>
      <c r="K166" s="134" t="s">
        <v>1</v>
      </c>
      <c r="L166" s="32"/>
      <c r="M166" s="139" t="s">
        <v>1</v>
      </c>
      <c r="N166" s="140" t="s">
        <v>42</v>
      </c>
      <c r="P166" s="141">
        <f t="shared" si="21"/>
        <v>0</v>
      </c>
      <c r="Q166" s="141">
        <v>0</v>
      </c>
      <c r="R166" s="141">
        <f t="shared" si="22"/>
        <v>0</v>
      </c>
      <c r="S166" s="141">
        <v>0</v>
      </c>
      <c r="T166" s="142">
        <f t="shared" si="23"/>
        <v>0</v>
      </c>
      <c r="AR166" s="143" t="s">
        <v>158</v>
      </c>
      <c r="AT166" s="143" t="s">
        <v>153</v>
      </c>
      <c r="AU166" s="143" t="s">
        <v>87</v>
      </c>
      <c r="AY166" s="17" t="s">
        <v>150</v>
      </c>
      <c r="BE166" s="144">
        <f t="shared" si="24"/>
        <v>0</v>
      </c>
      <c r="BF166" s="144">
        <f t="shared" si="25"/>
        <v>0</v>
      </c>
      <c r="BG166" s="144">
        <f t="shared" si="26"/>
        <v>0</v>
      </c>
      <c r="BH166" s="144">
        <f t="shared" si="27"/>
        <v>0</v>
      </c>
      <c r="BI166" s="144">
        <f t="shared" si="28"/>
        <v>0</v>
      </c>
      <c r="BJ166" s="17" t="s">
        <v>85</v>
      </c>
      <c r="BK166" s="144">
        <f t="shared" si="29"/>
        <v>0</v>
      </c>
      <c r="BL166" s="17" t="s">
        <v>158</v>
      </c>
      <c r="BM166" s="143" t="s">
        <v>587</v>
      </c>
    </row>
    <row r="167" spans="2:65" s="1" customFormat="1" ht="16.5" customHeight="1">
      <c r="B167" s="32"/>
      <c r="C167" s="132" t="s">
        <v>402</v>
      </c>
      <c r="D167" s="132" t="s">
        <v>153</v>
      </c>
      <c r="E167" s="133" t="s">
        <v>1228</v>
      </c>
      <c r="F167" s="134" t="s">
        <v>1229</v>
      </c>
      <c r="G167" s="135" t="s">
        <v>299</v>
      </c>
      <c r="H167" s="136">
        <v>95</v>
      </c>
      <c r="I167" s="137"/>
      <c r="J167" s="138">
        <f t="shared" si="20"/>
        <v>0</v>
      </c>
      <c r="K167" s="134" t="s">
        <v>1</v>
      </c>
      <c r="L167" s="32"/>
      <c r="M167" s="139" t="s">
        <v>1</v>
      </c>
      <c r="N167" s="140" t="s">
        <v>42</v>
      </c>
      <c r="P167" s="141">
        <f t="shared" si="21"/>
        <v>0</v>
      </c>
      <c r="Q167" s="141">
        <v>0</v>
      </c>
      <c r="R167" s="141">
        <f t="shared" si="22"/>
        <v>0</v>
      </c>
      <c r="S167" s="141">
        <v>0</v>
      </c>
      <c r="T167" s="142">
        <f t="shared" si="23"/>
        <v>0</v>
      </c>
      <c r="AR167" s="143" t="s">
        <v>158</v>
      </c>
      <c r="AT167" s="143" t="s">
        <v>153</v>
      </c>
      <c r="AU167" s="143" t="s">
        <v>87</v>
      </c>
      <c r="AY167" s="17" t="s">
        <v>150</v>
      </c>
      <c r="BE167" s="144">
        <f t="shared" si="24"/>
        <v>0</v>
      </c>
      <c r="BF167" s="144">
        <f t="shared" si="25"/>
        <v>0</v>
      </c>
      <c r="BG167" s="144">
        <f t="shared" si="26"/>
        <v>0</v>
      </c>
      <c r="BH167" s="144">
        <f t="shared" si="27"/>
        <v>0</v>
      </c>
      <c r="BI167" s="144">
        <f t="shared" si="28"/>
        <v>0</v>
      </c>
      <c r="BJ167" s="17" t="s">
        <v>85</v>
      </c>
      <c r="BK167" s="144">
        <f t="shared" si="29"/>
        <v>0</v>
      </c>
      <c r="BL167" s="17" t="s">
        <v>158</v>
      </c>
      <c r="BM167" s="143" t="s">
        <v>596</v>
      </c>
    </row>
    <row r="168" spans="2:65" s="1" customFormat="1" ht="16.5" customHeight="1">
      <c r="B168" s="32"/>
      <c r="C168" s="132" t="s">
        <v>407</v>
      </c>
      <c r="D168" s="132" t="s">
        <v>153</v>
      </c>
      <c r="E168" s="133" t="s">
        <v>1230</v>
      </c>
      <c r="F168" s="134" t="s">
        <v>1231</v>
      </c>
      <c r="G168" s="135" t="s">
        <v>299</v>
      </c>
      <c r="H168" s="136">
        <v>45</v>
      </c>
      <c r="I168" s="137"/>
      <c r="J168" s="138">
        <f t="shared" si="20"/>
        <v>0</v>
      </c>
      <c r="K168" s="134" t="s">
        <v>1</v>
      </c>
      <c r="L168" s="32"/>
      <c r="M168" s="139" t="s">
        <v>1</v>
      </c>
      <c r="N168" s="140" t="s">
        <v>42</v>
      </c>
      <c r="P168" s="141">
        <f t="shared" si="21"/>
        <v>0</v>
      </c>
      <c r="Q168" s="141">
        <v>0</v>
      </c>
      <c r="R168" s="141">
        <f t="shared" si="22"/>
        <v>0</v>
      </c>
      <c r="S168" s="141">
        <v>0</v>
      </c>
      <c r="T168" s="142">
        <f t="shared" si="23"/>
        <v>0</v>
      </c>
      <c r="AR168" s="143" t="s">
        <v>158</v>
      </c>
      <c r="AT168" s="143" t="s">
        <v>153</v>
      </c>
      <c r="AU168" s="143" t="s">
        <v>87</v>
      </c>
      <c r="AY168" s="17" t="s">
        <v>150</v>
      </c>
      <c r="BE168" s="144">
        <f t="shared" si="24"/>
        <v>0</v>
      </c>
      <c r="BF168" s="144">
        <f t="shared" si="25"/>
        <v>0</v>
      </c>
      <c r="BG168" s="144">
        <f t="shared" si="26"/>
        <v>0</v>
      </c>
      <c r="BH168" s="144">
        <f t="shared" si="27"/>
        <v>0</v>
      </c>
      <c r="BI168" s="144">
        <f t="shared" si="28"/>
        <v>0</v>
      </c>
      <c r="BJ168" s="17" t="s">
        <v>85</v>
      </c>
      <c r="BK168" s="144">
        <f t="shared" si="29"/>
        <v>0</v>
      </c>
      <c r="BL168" s="17" t="s">
        <v>158</v>
      </c>
      <c r="BM168" s="143" t="s">
        <v>605</v>
      </c>
    </row>
    <row r="169" spans="2:65" s="1" customFormat="1" ht="16.5" customHeight="1">
      <c r="B169" s="32"/>
      <c r="C169" s="132" t="s">
        <v>415</v>
      </c>
      <c r="D169" s="132" t="s">
        <v>153</v>
      </c>
      <c r="E169" s="133" t="s">
        <v>1232</v>
      </c>
      <c r="F169" s="134" t="s">
        <v>1233</v>
      </c>
      <c r="G169" s="135" t="s">
        <v>299</v>
      </c>
      <c r="H169" s="136">
        <v>30</v>
      </c>
      <c r="I169" s="137"/>
      <c r="J169" s="138">
        <f t="shared" si="20"/>
        <v>0</v>
      </c>
      <c r="K169" s="134" t="s">
        <v>1</v>
      </c>
      <c r="L169" s="32"/>
      <c r="M169" s="139" t="s">
        <v>1</v>
      </c>
      <c r="N169" s="140" t="s">
        <v>42</v>
      </c>
      <c r="P169" s="141">
        <f t="shared" si="21"/>
        <v>0</v>
      </c>
      <c r="Q169" s="141">
        <v>0</v>
      </c>
      <c r="R169" s="141">
        <f t="shared" si="22"/>
        <v>0</v>
      </c>
      <c r="S169" s="141">
        <v>0</v>
      </c>
      <c r="T169" s="142">
        <f t="shared" si="23"/>
        <v>0</v>
      </c>
      <c r="AR169" s="143" t="s">
        <v>158</v>
      </c>
      <c r="AT169" s="143" t="s">
        <v>153</v>
      </c>
      <c r="AU169" s="143" t="s">
        <v>87</v>
      </c>
      <c r="AY169" s="17" t="s">
        <v>150</v>
      </c>
      <c r="BE169" s="144">
        <f t="shared" si="24"/>
        <v>0</v>
      </c>
      <c r="BF169" s="144">
        <f t="shared" si="25"/>
        <v>0</v>
      </c>
      <c r="BG169" s="144">
        <f t="shared" si="26"/>
        <v>0</v>
      </c>
      <c r="BH169" s="144">
        <f t="shared" si="27"/>
        <v>0</v>
      </c>
      <c r="BI169" s="144">
        <f t="shared" si="28"/>
        <v>0</v>
      </c>
      <c r="BJ169" s="17" t="s">
        <v>85</v>
      </c>
      <c r="BK169" s="144">
        <f t="shared" si="29"/>
        <v>0</v>
      </c>
      <c r="BL169" s="17" t="s">
        <v>158</v>
      </c>
      <c r="BM169" s="143" t="s">
        <v>619</v>
      </c>
    </row>
    <row r="170" spans="2:65" s="1" customFormat="1" ht="16.5" customHeight="1">
      <c r="B170" s="32"/>
      <c r="C170" s="132" t="s">
        <v>423</v>
      </c>
      <c r="D170" s="132" t="s">
        <v>153</v>
      </c>
      <c r="E170" s="133" t="s">
        <v>1234</v>
      </c>
      <c r="F170" s="134" t="s">
        <v>1235</v>
      </c>
      <c r="G170" s="135" t="s">
        <v>299</v>
      </c>
      <c r="H170" s="136">
        <v>35</v>
      </c>
      <c r="I170" s="137"/>
      <c r="J170" s="138">
        <f t="shared" si="20"/>
        <v>0</v>
      </c>
      <c r="K170" s="134" t="s">
        <v>1</v>
      </c>
      <c r="L170" s="32"/>
      <c r="M170" s="139" t="s">
        <v>1</v>
      </c>
      <c r="N170" s="140" t="s">
        <v>42</v>
      </c>
      <c r="P170" s="141">
        <f t="shared" si="21"/>
        <v>0</v>
      </c>
      <c r="Q170" s="141">
        <v>0</v>
      </c>
      <c r="R170" s="141">
        <f t="shared" si="22"/>
        <v>0</v>
      </c>
      <c r="S170" s="141">
        <v>0</v>
      </c>
      <c r="T170" s="142">
        <f t="shared" si="23"/>
        <v>0</v>
      </c>
      <c r="AR170" s="143" t="s">
        <v>158</v>
      </c>
      <c r="AT170" s="143" t="s">
        <v>153</v>
      </c>
      <c r="AU170" s="143" t="s">
        <v>87</v>
      </c>
      <c r="AY170" s="17" t="s">
        <v>150</v>
      </c>
      <c r="BE170" s="144">
        <f t="shared" si="24"/>
        <v>0</v>
      </c>
      <c r="BF170" s="144">
        <f t="shared" si="25"/>
        <v>0</v>
      </c>
      <c r="BG170" s="144">
        <f t="shared" si="26"/>
        <v>0</v>
      </c>
      <c r="BH170" s="144">
        <f t="shared" si="27"/>
        <v>0</v>
      </c>
      <c r="BI170" s="144">
        <f t="shared" si="28"/>
        <v>0</v>
      </c>
      <c r="BJ170" s="17" t="s">
        <v>85</v>
      </c>
      <c r="BK170" s="144">
        <f t="shared" si="29"/>
        <v>0</v>
      </c>
      <c r="BL170" s="17" t="s">
        <v>158</v>
      </c>
      <c r="BM170" s="143" t="s">
        <v>636</v>
      </c>
    </row>
    <row r="171" spans="2:65" s="1" customFormat="1" ht="24.2" customHeight="1">
      <c r="B171" s="32"/>
      <c r="C171" s="132" t="s">
        <v>427</v>
      </c>
      <c r="D171" s="132" t="s">
        <v>153</v>
      </c>
      <c r="E171" s="133" t="s">
        <v>1236</v>
      </c>
      <c r="F171" s="134" t="s">
        <v>1237</v>
      </c>
      <c r="G171" s="135" t="s">
        <v>299</v>
      </c>
      <c r="H171" s="136">
        <v>40</v>
      </c>
      <c r="I171" s="137"/>
      <c r="J171" s="138">
        <f t="shared" si="20"/>
        <v>0</v>
      </c>
      <c r="K171" s="134" t="s">
        <v>1</v>
      </c>
      <c r="L171" s="32"/>
      <c r="M171" s="139" t="s">
        <v>1</v>
      </c>
      <c r="N171" s="140" t="s">
        <v>42</v>
      </c>
      <c r="P171" s="141">
        <f t="shared" si="21"/>
        <v>0</v>
      </c>
      <c r="Q171" s="141">
        <v>0</v>
      </c>
      <c r="R171" s="141">
        <f t="shared" si="22"/>
        <v>0</v>
      </c>
      <c r="S171" s="141">
        <v>0</v>
      </c>
      <c r="T171" s="142">
        <f t="shared" si="23"/>
        <v>0</v>
      </c>
      <c r="AR171" s="143" t="s">
        <v>158</v>
      </c>
      <c r="AT171" s="143" t="s">
        <v>153</v>
      </c>
      <c r="AU171" s="143" t="s">
        <v>87</v>
      </c>
      <c r="AY171" s="17" t="s">
        <v>150</v>
      </c>
      <c r="BE171" s="144">
        <f t="shared" si="24"/>
        <v>0</v>
      </c>
      <c r="BF171" s="144">
        <f t="shared" si="25"/>
        <v>0</v>
      </c>
      <c r="BG171" s="144">
        <f t="shared" si="26"/>
        <v>0</v>
      </c>
      <c r="BH171" s="144">
        <f t="shared" si="27"/>
        <v>0</v>
      </c>
      <c r="BI171" s="144">
        <f t="shared" si="28"/>
        <v>0</v>
      </c>
      <c r="BJ171" s="17" t="s">
        <v>85</v>
      </c>
      <c r="BK171" s="144">
        <f t="shared" si="29"/>
        <v>0</v>
      </c>
      <c r="BL171" s="17" t="s">
        <v>158</v>
      </c>
      <c r="BM171" s="143" t="s">
        <v>654</v>
      </c>
    </row>
    <row r="172" spans="2:65" s="1" customFormat="1" ht="16.5" customHeight="1">
      <c r="B172" s="32"/>
      <c r="C172" s="132" t="s">
        <v>433</v>
      </c>
      <c r="D172" s="132" t="s">
        <v>153</v>
      </c>
      <c r="E172" s="133" t="s">
        <v>1238</v>
      </c>
      <c r="F172" s="134" t="s">
        <v>1239</v>
      </c>
      <c r="G172" s="135" t="s">
        <v>1153</v>
      </c>
      <c r="H172" s="136">
        <v>5</v>
      </c>
      <c r="I172" s="137"/>
      <c r="J172" s="138">
        <f t="shared" si="20"/>
        <v>0</v>
      </c>
      <c r="K172" s="134" t="s">
        <v>1</v>
      </c>
      <c r="L172" s="32"/>
      <c r="M172" s="139" t="s">
        <v>1</v>
      </c>
      <c r="N172" s="140" t="s">
        <v>42</v>
      </c>
      <c r="P172" s="141">
        <f t="shared" si="21"/>
        <v>0</v>
      </c>
      <c r="Q172" s="141">
        <v>0</v>
      </c>
      <c r="R172" s="141">
        <f t="shared" si="22"/>
        <v>0</v>
      </c>
      <c r="S172" s="141">
        <v>0</v>
      </c>
      <c r="T172" s="142">
        <f t="shared" si="23"/>
        <v>0</v>
      </c>
      <c r="AR172" s="143" t="s">
        <v>158</v>
      </c>
      <c r="AT172" s="143" t="s">
        <v>153</v>
      </c>
      <c r="AU172" s="143" t="s">
        <v>87</v>
      </c>
      <c r="AY172" s="17" t="s">
        <v>150</v>
      </c>
      <c r="BE172" s="144">
        <f t="shared" si="24"/>
        <v>0</v>
      </c>
      <c r="BF172" s="144">
        <f t="shared" si="25"/>
        <v>0</v>
      </c>
      <c r="BG172" s="144">
        <f t="shared" si="26"/>
        <v>0</v>
      </c>
      <c r="BH172" s="144">
        <f t="shared" si="27"/>
        <v>0</v>
      </c>
      <c r="BI172" s="144">
        <f t="shared" si="28"/>
        <v>0</v>
      </c>
      <c r="BJ172" s="17" t="s">
        <v>85</v>
      </c>
      <c r="BK172" s="144">
        <f t="shared" si="29"/>
        <v>0</v>
      </c>
      <c r="BL172" s="17" t="s">
        <v>158</v>
      </c>
      <c r="BM172" s="143" t="s">
        <v>667</v>
      </c>
    </row>
    <row r="173" spans="2:65" s="11" customFormat="1" ht="22.9" customHeight="1">
      <c r="B173" s="120"/>
      <c r="D173" s="121" t="s">
        <v>76</v>
      </c>
      <c r="E173" s="130" t="s">
        <v>1240</v>
      </c>
      <c r="F173" s="130" t="s">
        <v>1241</v>
      </c>
      <c r="I173" s="123"/>
      <c r="J173" s="131">
        <f>BK173</f>
        <v>0</v>
      </c>
      <c r="L173" s="120"/>
      <c r="M173" s="125"/>
      <c r="P173" s="126">
        <f>SUM(P174:P190)</f>
        <v>0</v>
      </c>
      <c r="R173" s="126">
        <f>SUM(R174:R190)</f>
        <v>0</v>
      </c>
      <c r="T173" s="127">
        <f>SUM(T174:T190)</f>
        <v>0</v>
      </c>
      <c r="AR173" s="121" t="s">
        <v>85</v>
      </c>
      <c r="AT173" s="128" t="s">
        <v>76</v>
      </c>
      <c r="AU173" s="128" t="s">
        <v>85</v>
      </c>
      <c r="AY173" s="121" t="s">
        <v>150</v>
      </c>
      <c r="BK173" s="129">
        <f>SUM(BK174:BK190)</f>
        <v>0</v>
      </c>
    </row>
    <row r="174" spans="2:65" s="1" customFormat="1" ht="16.5" customHeight="1">
      <c r="B174" s="32"/>
      <c r="C174" s="132" t="s">
        <v>437</v>
      </c>
      <c r="D174" s="132" t="s">
        <v>153</v>
      </c>
      <c r="E174" s="133" t="s">
        <v>1242</v>
      </c>
      <c r="F174" s="134" t="s">
        <v>1243</v>
      </c>
      <c r="G174" s="135" t="s">
        <v>299</v>
      </c>
      <c r="H174" s="136">
        <v>10</v>
      </c>
      <c r="I174" s="137"/>
      <c r="J174" s="138">
        <f t="shared" ref="J174:J190" si="30">ROUND(I174*H174,2)</f>
        <v>0</v>
      </c>
      <c r="K174" s="134" t="s">
        <v>1</v>
      </c>
      <c r="L174" s="32"/>
      <c r="M174" s="139" t="s">
        <v>1</v>
      </c>
      <c r="N174" s="140" t="s">
        <v>42</v>
      </c>
      <c r="P174" s="141">
        <f t="shared" ref="P174:P190" si="31">O174*H174</f>
        <v>0</v>
      </c>
      <c r="Q174" s="141">
        <v>0</v>
      </c>
      <c r="R174" s="141">
        <f t="shared" ref="R174:R190" si="32">Q174*H174</f>
        <v>0</v>
      </c>
      <c r="S174" s="141">
        <v>0</v>
      </c>
      <c r="T174" s="142">
        <f t="shared" ref="T174:T190" si="33">S174*H174</f>
        <v>0</v>
      </c>
      <c r="AR174" s="143" t="s">
        <v>158</v>
      </c>
      <c r="AT174" s="143" t="s">
        <v>153</v>
      </c>
      <c r="AU174" s="143" t="s">
        <v>87</v>
      </c>
      <c r="AY174" s="17" t="s">
        <v>150</v>
      </c>
      <c r="BE174" s="144">
        <f t="shared" ref="BE174:BE190" si="34">IF(N174="základní",J174,0)</f>
        <v>0</v>
      </c>
      <c r="BF174" s="144">
        <f t="shared" ref="BF174:BF190" si="35">IF(N174="snížená",J174,0)</f>
        <v>0</v>
      </c>
      <c r="BG174" s="144">
        <f t="shared" ref="BG174:BG190" si="36">IF(N174="zákl. přenesená",J174,0)</f>
        <v>0</v>
      </c>
      <c r="BH174" s="144">
        <f t="shared" ref="BH174:BH190" si="37">IF(N174="sníž. přenesená",J174,0)</f>
        <v>0</v>
      </c>
      <c r="BI174" s="144">
        <f t="shared" ref="BI174:BI190" si="38">IF(N174="nulová",J174,0)</f>
        <v>0</v>
      </c>
      <c r="BJ174" s="17" t="s">
        <v>85</v>
      </c>
      <c r="BK174" s="144">
        <f t="shared" ref="BK174:BK190" si="39">ROUND(I174*H174,2)</f>
        <v>0</v>
      </c>
      <c r="BL174" s="17" t="s">
        <v>158</v>
      </c>
      <c r="BM174" s="143" t="s">
        <v>678</v>
      </c>
    </row>
    <row r="175" spans="2:65" s="1" customFormat="1" ht="16.5" customHeight="1">
      <c r="B175" s="32"/>
      <c r="C175" s="132" t="s">
        <v>442</v>
      </c>
      <c r="D175" s="132" t="s">
        <v>153</v>
      </c>
      <c r="E175" s="133" t="s">
        <v>1244</v>
      </c>
      <c r="F175" s="134" t="s">
        <v>1245</v>
      </c>
      <c r="G175" s="135" t="s">
        <v>299</v>
      </c>
      <c r="H175" s="136">
        <v>10</v>
      </c>
      <c r="I175" s="137"/>
      <c r="J175" s="138">
        <f t="shared" si="30"/>
        <v>0</v>
      </c>
      <c r="K175" s="134" t="s">
        <v>1</v>
      </c>
      <c r="L175" s="32"/>
      <c r="M175" s="139" t="s">
        <v>1</v>
      </c>
      <c r="N175" s="140" t="s">
        <v>42</v>
      </c>
      <c r="P175" s="141">
        <f t="shared" si="31"/>
        <v>0</v>
      </c>
      <c r="Q175" s="141">
        <v>0</v>
      </c>
      <c r="R175" s="141">
        <f t="shared" si="32"/>
        <v>0</v>
      </c>
      <c r="S175" s="141">
        <v>0</v>
      </c>
      <c r="T175" s="142">
        <f t="shared" si="33"/>
        <v>0</v>
      </c>
      <c r="AR175" s="143" t="s">
        <v>158</v>
      </c>
      <c r="AT175" s="143" t="s">
        <v>153</v>
      </c>
      <c r="AU175" s="143" t="s">
        <v>87</v>
      </c>
      <c r="AY175" s="17" t="s">
        <v>150</v>
      </c>
      <c r="BE175" s="144">
        <f t="shared" si="34"/>
        <v>0</v>
      </c>
      <c r="BF175" s="144">
        <f t="shared" si="35"/>
        <v>0</v>
      </c>
      <c r="BG175" s="144">
        <f t="shared" si="36"/>
        <v>0</v>
      </c>
      <c r="BH175" s="144">
        <f t="shared" si="37"/>
        <v>0</v>
      </c>
      <c r="BI175" s="144">
        <f t="shared" si="38"/>
        <v>0</v>
      </c>
      <c r="BJ175" s="17" t="s">
        <v>85</v>
      </c>
      <c r="BK175" s="144">
        <f t="shared" si="39"/>
        <v>0</v>
      </c>
      <c r="BL175" s="17" t="s">
        <v>158</v>
      </c>
      <c r="BM175" s="143" t="s">
        <v>686</v>
      </c>
    </row>
    <row r="176" spans="2:65" s="1" customFormat="1" ht="16.5" customHeight="1">
      <c r="B176" s="32"/>
      <c r="C176" s="132" t="s">
        <v>447</v>
      </c>
      <c r="D176" s="132" t="s">
        <v>153</v>
      </c>
      <c r="E176" s="133" t="s">
        <v>1246</v>
      </c>
      <c r="F176" s="134" t="s">
        <v>1247</v>
      </c>
      <c r="G176" s="135" t="s">
        <v>299</v>
      </c>
      <c r="H176" s="136">
        <v>25</v>
      </c>
      <c r="I176" s="137"/>
      <c r="J176" s="138">
        <f t="shared" si="30"/>
        <v>0</v>
      </c>
      <c r="K176" s="134" t="s">
        <v>1</v>
      </c>
      <c r="L176" s="32"/>
      <c r="M176" s="139" t="s">
        <v>1</v>
      </c>
      <c r="N176" s="140" t="s">
        <v>42</v>
      </c>
      <c r="P176" s="141">
        <f t="shared" si="31"/>
        <v>0</v>
      </c>
      <c r="Q176" s="141">
        <v>0</v>
      </c>
      <c r="R176" s="141">
        <f t="shared" si="32"/>
        <v>0</v>
      </c>
      <c r="S176" s="141">
        <v>0</v>
      </c>
      <c r="T176" s="142">
        <f t="shared" si="33"/>
        <v>0</v>
      </c>
      <c r="AR176" s="143" t="s">
        <v>158</v>
      </c>
      <c r="AT176" s="143" t="s">
        <v>153</v>
      </c>
      <c r="AU176" s="143" t="s">
        <v>87</v>
      </c>
      <c r="AY176" s="17" t="s">
        <v>150</v>
      </c>
      <c r="BE176" s="144">
        <f t="shared" si="34"/>
        <v>0</v>
      </c>
      <c r="BF176" s="144">
        <f t="shared" si="35"/>
        <v>0</v>
      </c>
      <c r="BG176" s="144">
        <f t="shared" si="36"/>
        <v>0</v>
      </c>
      <c r="BH176" s="144">
        <f t="shared" si="37"/>
        <v>0</v>
      </c>
      <c r="BI176" s="144">
        <f t="shared" si="38"/>
        <v>0</v>
      </c>
      <c r="BJ176" s="17" t="s">
        <v>85</v>
      </c>
      <c r="BK176" s="144">
        <f t="shared" si="39"/>
        <v>0</v>
      </c>
      <c r="BL176" s="17" t="s">
        <v>158</v>
      </c>
      <c r="BM176" s="143" t="s">
        <v>695</v>
      </c>
    </row>
    <row r="177" spans="2:65" s="1" customFormat="1" ht="16.5" customHeight="1">
      <c r="B177" s="32"/>
      <c r="C177" s="132" t="s">
        <v>452</v>
      </c>
      <c r="D177" s="132" t="s">
        <v>153</v>
      </c>
      <c r="E177" s="133" t="s">
        <v>1248</v>
      </c>
      <c r="F177" s="134" t="s">
        <v>1249</v>
      </c>
      <c r="G177" s="135" t="s">
        <v>299</v>
      </c>
      <c r="H177" s="136">
        <v>110</v>
      </c>
      <c r="I177" s="137"/>
      <c r="J177" s="138">
        <f t="shared" si="30"/>
        <v>0</v>
      </c>
      <c r="K177" s="134" t="s">
        <v>1</v>
      </c>
      <c r="L177" s="32"/>
      <c r="M177" s="139" t="s">
        <v>1</v>
      </c>
      <c r="N177" s="140" t="s">
        <v>42</v>
      </c>
      <c r="P177" s="141">
        <f t="shared" si="31"/>
        <v>0</v>
      </c>
      <c r="Q177" s="141">
        <v>0</v>
      </c>
      <c r="R177" s="141">
        <f t="shared" si="32"/>
        <v>0</v>
      </c>
      <c r="S177" s="141">
        <v>0</v>
      </c>
      <c r="T177" s="142">
        <f t="shared" si="33"/>
        <v>0</v>
      </c>
      <c r="AR177" s="143" t="s">
        <v>158</v>
      </c>
      <c r="AT177" s="143" t="s">
        <v>153</v>
      </c>
      <c r="AU177" s="143" t="s">
        <v>87</v>
      </c>
      <c r="AY177" s="17" t="s">
        <v>150</v>
      </c>
      <c r="BE177" s="144">
        <f t="shared" si="34"/>
        <v>0</v>
      </c>
      <c r="BF177" s="144">
        <f t="shared" si="35"/>
        <v>0</v>
      </c>
      <c r="BG177" s="144">
        <f t="shared" si="36"/>
        <v>0</v>
      </c>
      <c r="BH177" s="144">
        <f t="shared" si="37"/>
        <v>0</v>
      </c>
      <c r="BI177" s="144">
        <f t="shared" si="38"/>
        <v>0</v>
      </c>
      <c r="BJ177" s="17" t="s">
        <v>85</v>
      </c>
      <c r="BK177" s="144">
        <f t="shared" si="39"/>
        <v>0</v>
      </c>
      <c r="BL177" s="17" t="s">
        <v>158</v>
      </c>
      <c r="BM177" s="143" t="s">
        <v>707</v>
      </c>
    </row>
    <row r="178" spans="2:65" s="1" customFormat="1" ht="16.5" customHeight="1">
      <c r="B178" s="32"/>
      <c r="C178" s="132" t="s">
        <v>457</v>
      </c>
      <c r="D178" s="132" t="s">
        <v>153</v>
      </c>
      <c r="E178" s="133" t="s">
        <v>1250</v>
      </c>
      <c r="F178" s="134" t="s">
        <v>1251</v>
      </c>
      <c r="G178" s="135" t="s">
        <v>299</v>
      </c>
      <c r="H178" s="136">
        <v>140</v>
      </c>
      <c r="I178" s="137"/>
      <c r="J178" s="138">
        <f t="shared" si="30"/>
        <v>0</v>
      </c>
      <c r="K178" s="134" t="s">
        <v>1</v>
      </c>
      <c r="L178" s="32"/>
      <c r="M178" s="139" t="s">
        <v>1</v>
      </c>
      <c r="N178" s="140" t="s">
        <v>42</v>
      </c>
      <c r="P178" s="141">
        <f t="shared" si="31"/>
        <v>0</v>
      </c>
      <c r="Q178" s="141">
        <v>0</v>
      </c>
      <c r="R178" s="141">
        <f t="shared" si="32"/>
        <v>0</v>
      </c>
      <c r="S178" s="141">
        <v>0</v>
      </c>
      <c r="T178" s="142">
        <f t="shared" si="33"/>
        <v>0</v>
      </c>
      <c r="AR178" s="143" t="s">
        <v>158</v>
      </c>
      <c r="AT178" s="143" t="s">
        <v>153</v>
      </c>
      <c r="AU178" s="143" t="s">
        <v>87</v>
      </c>
      <c r="AY178" s="17" t="s">
        <v>150</v>
      </c>
      <c r="BE178" s="144">
        <f t="shared" si="34"/>
        <v>0</v>
      </c>
      <c r="BF178" s="144">
        <f t="shared" si="35"/>
        <v>0</v>
      </c>
      <c r="BG178" s="144">
        <f t="shared" si="36"/>
        <v>0</v>
      </c>
      <c r="BH178" s="144">
        <f t="shared" si="37"/>
        <v>0</v>
      </c>
      <c r="BI178" s="144">
        <f t="shared" si="38"/>
        <v>0</v>
      </c>
      <c r="BJ178" s="17" t="s">
        <v>85</v>
      </c>
      <c r="BK178" s="144">
        <f t="shared" si="39"/>
        <v>0</v>
      </c>
      <c r="BL178" s="17" t="s">
        <v>158</v>
      </c>
      <c r="BM178" s="143" t="s">
        <v>100</v>
      </c>
    </row>
    <row r="179" spans="2:65" s="1" customFormat="1" ht="16.5" customHeight="1">
      <c r="B179" s="32"/>
      <c r="C179" s="132" t="s">
        <v>473</v>
      </c>
      <c r="D179" s="132" t="s">
        <v>153</v>
      </c>
      <c r="E179" s="133" t="s">
        <v>1252</v>
      </c>
      <c r="F179" s="134" t="s">
        <v>1253</v>
      </c>
      <c r="G179" s="135" t="s">
        <v>299</v>
      </c>
      <c r="H179" s="136">
        <v>445</v>
      </c>
      <c r="I179" s="137"/>
      <c r="J179" s="138">
        <f t="shared" si="30"/>
        <v>0</v>
      </c>
      <c r="K179" s="134" t="s">
        <v>1</v>
      </c>
      <c r="L179" s="32"/>
      <c r="M179" s="139" t="s">
        <v>1</v>
      </c>
      <c r="N179" s="140" t="s">
        <v>42</v>
      </c>
      <c r="P179" s="141">
        <f t="shared" si="31"/>
        <v>0</v>
      </c>
      <c r="Q179" s="141">
        <v>0</v>
      </c>
      <c r="R179" s="141">
        <f t="shared" si="32"/>
        <v>0</v>
      </c>
      <c r="S179" s="141">
        <v>0</v>
      </c>
      <c r="T179" s="142">
        <f t="shared" si="33"/>
        <v>0</v>
      </c>
      <c r="AR179" s="143" t="s">
        <v>158</v>
      </c>
      <c r="AT179" s="143" t="s">
        <v>153</v>
      </c>
      <c r="AU179" s="143" t="s">
        <v>87</v>
      </c>
      <c r="AY179" s="17" t="s">
        <v>150</v>
      </c>
      <c r="BE179" s="144">
        <f t="shared" si="34"/>
        <v>0</v>
      </c>
      <c r="BF179" s="144">
        <f t="shared" si="35"/>
        <v>0</v>
      </c>
      <c r="BG179" s="144">
        <f t="shared" si="36"/>
        <v>0</v>
      </c>
      <c r="BH179" s="144">
        <f t="shared" si="37"/>
        <v>0</v>
      </c>
      <c r="BI179" s="144">
        <f t="shared" si="38"/>
        <v>0</v>
      </c>
      <c r="BJ179" s="17" t="s">
        <v>85</v>
      </c>
      <c r="BK179" s="144">
        <f t="shared" si="39"/>
        <v>0</v>
      </c>
      <c r="BL179" s="17" t="s">
        <v>158</v>
      </c>
      <c r="BM179" s="143" t="s">
        <v>733</v>
      </c>
    </row>
    <row r="180" spans="2:65" s="1" customFormat="1" ht="16.5" customHeight="1">
      <c r="B180" s="32"/>
      <c r="C180" s="132" t="s">
        <v>481</v>
      </c>
      <c r="D180" s="132" t="s">
        <v>153</v>
      </c>
      <c r="E180" s="133" t="s">
        <v>1254</v>
      </c>
      <c r="F180" s="134" t="s">
        <v>1255</v>
      </c>
      <c r="G180" s="135" t="s">
        <v>299</v>
      </c>
      <c r="H180" s="136">
        <v>50</v>
      </c>
      <c r="I180" s="137"/>
      <c r="J180" s="138">
        <f t="shared" si="30"/>
        <v>0</v>
      </c>
      <c r="K180" s="134" t="s">
        <v>1</v>
      </c>
      <c r="L180" s="32"/>
      <c r="M180" s="139" t="s">
        <v>1</v>
      </c>
      <c r="N180" s="140" t="s">
        <v>42</v>
      </c>
      <c r="P180" s="141">
        <f t="shared" si="31"/>
        <v>0</v>
      </c>
      <c r="Q180" s="141">
        <v>0</v>
      </c>
      <c r="R180" s="141">
        <f t="shared" si="32"/>
        <v>0</v>
      </c>
      <c r="S180" s="141">
        <v>0</v>
      </c>
      <c r="T180" s="142">
        <f t="shared" si="33"/>
        <v>0</v>
      </c>
      <c r="AR180" s="143" t="s">
        <v>158</v>
      </c>
      <c r="AT180" s="143" t="s">
        <v>153</v>
      </c>
      <c r="AU180" s="143" t="s">
        <v>87</v>
      </c>
      <c r="AY180" s="17" t="s">
        <v>150</v>
      </c>
      <c r="BE180" s="144">
        <f t="shared" si="34"/>
        <v>0</v>
      </c>
      <c r="BF180" s="144">
        <f t="shared" si="35"/>
        <v>0</v>
      </c>
      <c r="BG180" s="144">
        <f t="shared" si="36"/>
        <v>0</v>
      </c>
      <c r="BH180" s="144">
        <f t="shared" si="37"/>
        <v>0</v>
      </c>
      <c r="BI180" s="144">
        <f t="shared" si="38"/>
        <v>0</v>
      </c>
      <c r="BJ180" s="17" t="s">
        <v>85</v>
      </c>
      <c r="BK180" s="144">
        <f t="shared" si="39"/>
        <v>0</v>
      </c>
      <c r="BL180" s="17" t="s">
        <v>158</v>
      </c>
      <c r="BM180" s="143" t="s">
        <v>740</v>
      </c>
    </row>
    <row r="181" spans="2:65" s="1" customFormat="1" ht="16.5" customHeight="1">
      <c r="B181" s="32"/>
      <c r="C181" s="132" t="s">
        <v>485</v>
      </c>
      <c r="D181" s="132" t="s">
        <v>153</v>
      </c>
      <c r="E181" s="133" t="s">
        <v>1256</v>
      </c>
      <c r="F181" s="134" t="s">
        <v>1257</v>
      </c>
      <c r="G181" s="135" t="s">
        <v>299</v>
      </c>
      <c r="H181" s="136">
        <v>220</v>
      </c>
      <c r="I181" s="137"/>
      <c r="J181" s="138">
        <f t="shared" si="30"/>
        <v>0</v>
      </c>
      <c r="K181" s="134" t="s">
        <v>1</v>
      </c>
      <c r="L181" s="32"/>
      <c r="M181" s="139" t="s">
        <v>1</v>
      </c>
      <c r="N181" s="140" t="s">
        <v>42</v>
      </c>
      <c r="P181" s="141">
        <f t="shared" si="31"/>
        <v>0</v>
      </c>
      <c r="Q181" s="141">
        <v>0</v>
      </c>
      <c r="R181" s="141">
        <f t="shared" si="32"/>
        <v>0</v>
      </c>
      <c r="S181" s="141">
        <v>0</v>
      </c>
      <c r="T181" s="142">
        <f t="shared" si="33"/>
        <v>0</v>
      </c>
      <c r="AR181" s="143" t="s">
        <v>158</v>
      </c>
      <c r="AT181" s="143" t="s">
        <v>153</v>
      </c>
      <c r="AU181" s="143" t="s">
        <v>87</v>
      </c>
      <c r="AY181" s="17" t="s">
        <v>150</v>
      </c>
      <c r="BE181" s="144">
        <f t="shared" si="34"/>
        <v>0</v>
      </c>
      <c r="BF181" s="144">
        <f t="shared" si="35"/>
        <v>0</v>
      </c>
      <c r="BG181" s="144">
        <f t="shared" si="36"/>
        <v>0</v>
      </c>
      <c r="BH181" s="144">
        <f t="shared" si="37"/>
        <v>0</v>
      </c>
      <c r="BI181" s="144">
        <f t="shared" si="38"/>
        <v>0</v>
      </c>
      <c r="BJ181" s="17" t="s">
        <v>85</v>
      </c>
      <c r="BK181" s="144">
        <f t="shared" si="39"/>
        <v>0</v>
      </c>
      <c r="BL181" s="17" t="s">
        <v>158</v>
      </c>
      <c r="BM181" s="143" t="s">
        <v>749</v>
      </c>
    </row>
    <row r="182" spans="2:65" s="1" customFormat="1" ht="16.5" customHeight="1">
      <c r="B182" s="32"/>
      <c r="C182" s="132" t="s">
        <v>490</v>
      </c>
      <c r="D182" s="132" t="s">
        <v>153</v>
      </c>
      <c r="E182" s="133" t="s">
        <v>1258</v>
      </c>
      <c r="F182" s="134" t="s">
        <v>1259</v>
      </c>
      <c r="G182" s="135" t="s">
        <v>299</v>
      </c>
      <c r="H182" s="136">
        <v>60</v>
      </c>
      <c r="I182" s="137"/>
      <c r="J182" s="138">
        <f t="shared" si="30"/>
        <v>0</v>
      </c>
      <c r="K182" s="134" t="s">
        <v>1</v>
      </c>
      <c r="L182" s="32"/>
      <c r="M182" s="139" t="s">
        <v>1</v>
      </c>
      <c r="N182" s="140" t="s">
        <v>42</v>
      </c>
      <c r="P182" s="141">
        <f t="shared" si="31"/>
        <v>0</v>
      </c>
      <c r="Q182" s="141">
        <v>0</v>
      </c>
      <c r="R182" s="141">
        <f t="shared" si="32"/>
        <v>0</v>
      </c>
      <c r="S182" s="141">
        <v>0</v>
      </c>
      <c r="T182" s="142">
        <f t="shared" si="33"/>
        <v>0</v>
      </c>
      <c r="AR182" s="143" t="s">
        <v>158</v>
      </c>
      <c r="AT182" s="143" t="s">
        <v>153</v>
      </c>
      <c r="AU182" s="143" t="s">
        <v>87</v>
      </c>
      <c r="AY182" s="17" t="s">
        <v>150</v>
      </c>
      <c r="BE182" s="144">
        <f t="shared" si="34"/>
        <v>0</v>
      </c>
      <c r="BF182" s="144">
        <f t="shared" si="35"/>
        <v>0</v>
      </c>
      <c r="BG182" s="144">
        <f t="shared" si="36"/>
        <v>0</v>
      </c>
      <c r="BH182" s="144">
        <f t="shared" si="37"/>
        <v>0</v>
      </c>
      <c r="BI182" s="144">
        <f t="shared" si="38"/>
        <v>0</v>
      </c>
      <c r="BJ182" s="17" t="s">
        <v>85</v>
      </c>
      <c r="BK182" s="144">
        <f t="shared" si="39"/>
        <v>0</v>
      </c>
      <c r="BL182" s="17" t="s">
        <v>158</v>
      </c>
      <c r="BM182" s="143" t="s">
        <v>757</v>
      </c>
    </row>
    <row r="183" spans="2:65" s="1" customFormat="1" ht="16.5" customHeight="1">
      <c r="B183" s="32"/>
      <c r="C183" s="132" t="s">
        <v>495</v>
      </c>
      <c r="D183" s="132" t="s">
        <v>153</v>
      </c>
      <c r="E183" s="133" t="s">
        <v>1260</v>
      </c>
      <c r="F183" s="134" t="s">
        <v>1261</v>
      </c>
      <c r="G183" s="135" t="s">
        <v>299</v>
      </c>
      <c r="H183" s="136">
        <v>125</v>
      </c>
      <c r="I183" s="137"/>
      <c r="J183" s="138">
        <f t="shared" si="30"/>
        <v>0</v>
      </c>
      <c r="K183" s="134" t="s">
        <v>1</v>
      </c>
      <c r="L183" s="32"/>
      <c r="M183" s="139" t="s">
        <v>1</v>
      </c>
      <c r="N183" s="140" t="s">
        <v>42</v>
      </c>
      <c r="P183" s="141">
        <f t="shared" si="31"/>
        <v>0</v>
      </c>
      <c r="Q183" s="141">
        <v>0</v>
      </c>
      <c r="R183" s="141">
        <f t="shared" si="32"/>
        <v>0</v>
      </c>
      <c r="S183" s="141">
        <v>0</v>
      </c>
      <c r="T183" s="142">
        <f t="shared" si="33"/>
        <v>0</v>
      </c>
      <c r="AR183" s="143" t="s">
        <v>158</v>
      </c>
      <c r="AT183" s="143" t="s">
        <v>153</v>
      </c>
      <c r="AU183" s="143" t="s">
        <v>87</v>
      </c>
      <c r="AY183" s="17" t="s">
        <v>150</v>
      </c>
      <c r="BE183" s="144">
        <f t="shared" si="34"/>
        <v>0</v>
      </c>
      <c r="BF183" s="144">
        <f t="shared" si="35"/>
        <v>0</v>
      </c>
      <c r="BG183" s="144">
        <f t="shared" si="36"/>
        <v>0</v>
      </c>
      <c r="BH183" s="144">
        <f t="shared" si="37"/>
        <v>0</v>
      </c>
      <c r="BI183" s="144">
        <f t="shared" si="38"/>
        <v>0</v>
      </c>
      <c r="BJ183" s="17" t="s">
        <v>85</v>
      </c>
      <c r="BK183" s="144">
        <f t="shared" si="39"/>
        <v>0</v>
      </c>
      <c r="BL183" s="17" t="s">
        <v>158</v>
      </c>
      <c r="BM183" s="143" t="s">
        <v>767</v>
      </c>
    </row>
    <row r="184" spans="2:65" s="1" customFormat="1" ht="16.5" customHeight="1">
      <c r="B184" s="32"/>
      <c r="C184" s="132" t="s">
        <v>499</v>
      </c>
      <c r="D184" s="132" t="s">
        <v>153</v>
      </c>
      <c r="E184" s="133" t="s">
        <v>1262</v>
      </c>
      <c r="F184" s="134" t="s">
        <v>1263</v>
      </c>
      <c r="G184" s="135" t="s">
        <v>299</v>
      </c>
      <c r="H184" s="136">
        <v>10</v>
      </c>
      <c r="I184" s="137"/>
      <c r="J184" s="138">
        <f t="shared" si="30"/>
        <v>0</v>
      </c>
      <c r="K184" s="134" t="s">
        <v>1</v>
      </c>
      <c r="L184" s="32"/>
      <c r="M184" s="139" t="s">
        <v>1</v>
      </c>
      <c r="N184" s="140" t="s">
        <v>42</v>
      </c>
      <c r="P184" s="141">
        <f t="shared" si="31"/>
        <v>0</v>
      </c>
      <c r="Q184" s="141">
        <v>0</v>
      </c>
      <c r="R184" s="141">
        <f t="shared" si="32"/>
        <v>0</v>
      </c>
      <c r="S184" s="141">
        <v>0</v>
      </c>
      <c r="T184" s="142">
        <f t="shared" si="33"/>
        <v>0</v>
      </c>
      <c r="AR184" s="143" t="s">
        <v>158</v>
      </c>
      <c r="AT184" s="143" t="s">
        <v>153</v>
      </c>
      <c r="AU184" s="143" t="s">
        <v>87</v>
      </c>
      <c r="AY184" s="17" t="s">
        <v>150</v>
      </c>
      <c r="BE184" s="144">
        <f t="shared" si="34"/>
        <v>0</v>
      </c>
      <c r="BF184" s="144">
        <f t="shared" si="35"/>
        <v>0</v>
      </c>
      <c r="BG184" s="144">
        <f t="shared" si="36"/>
        <v>0</v>
      </c>
      <c r="BH184" s="144">
        <f t="shared" si="37"/>
        <v>0</v>
      </c>
      <c r="BI184" s="144">
        <f t="shared" si="38"/>
        <v>0</v>
      </c>
      <c r="BJ184" s="17" t="s">
        <v>85</v>
      </c>
      <c r="BK184" s="144">
        <f t="shared" si="39"/>
        <v>0</v>
      </c>
      <c r="BL184" s="17" t="s">
        <v>158</v>
      </c>
      <c r="BM184" s="143" t="s">
        <v>775</v>
      </c>
    </row>
    <row r="185" spans="2:65" s="1" customFormat="1" ht="16.5" customHeight="1">
      <c r="B185" s="32"/>
      <c r="C185" s="132" t="s">
        <v>504</v>
      </c>
      <c r="D185" s="132" t="s">
        <v>153</v>
      </c>
      <c r="E185" s="133" t="s">
        <v>1264</v>
      </c>
      <c r="F185" s="134" t="s">
        <v>1265</v>
      </c>
      <c r="G185" s="135" t="s">
        <v>299</v>
      </c>
      <c r="H185" s="136">
        <v>30</v>
      </c>
      <c r="I185" s="137"/>
      <c r="J185" s="138">
        <f t="shared" si="30"/>
        <v>0</v>
      </c>
      <c r="K185" s="134" t="s">
        <v>1</v>
      </c>
      <c r="L185" s="32"/>
      <c r="M185" s="139" t="s">
        <v>1</v>
      </c>
      <c r="N185" s="140" t="s">
        <v>42</v>
      </c>
      <c r="P185" s="141">
        <f t="shared" si="31"/>
        <v>0</v>
      </c>
      <c r="Q185" s="141">
        <v>0</v>
      </c>
      <c r="R185" s="141">
        <f t="shared" si="32"/>
        <v>0</v>
      </c>
      <c r="S185" s="141">
        <v>0</v>
      </c>
      <c r="T185" s="142">
        <f t="shared" si="33"/>
        <v>0</v>
      </c>
      <c r="AR185" s="143" t="s">
        <v>158</v>
      </c>
      <c r="AT185" s="143" t="s">
        <v>153</v>
      </c>
      <c r="AU185" s="143" t="s">
        <v>87</v>
      </c>
      <c r="AY185" s="17" t="s">
        <v>150</v>
      </c>
      <c r="BE185" s="144">
        <f t="shared" si="34"/>
        <v>0</v>
      </c>
      <c r="BF185" s="144">
        <f t="shared" si="35"/>
        <v>0</v>
      </c>
      <c r="BG185" s="144">
        <f t="shared" si="36"/>
        <v>0</v>
      </c>
      <c r="BH185" s="144">
        <f t="shared" si="37"/>
        <v>0</v>
      </c>
      <c r="BI185" s="144">
        <f t="shared" si="38"/>
        <v>0</v>
      </c>
      <c r="BJ185" s="17" t="s">
        <v>85</v>
      </c>
      <c r="BK185" s="144">
        <f t="shared" si="39"/>
        <v>0</v>
      </c>
      <c r="BL185" s="17" t="s">
        <v>158</v>
      </c>
      <c r="BM185" s="143" t="s">
        <v>393</v>
      </c>
    </row>
    <row r="186" spans="2:65" s="1" customFormat="1" ht="16.5" customHeight="1">
      <c r="B186" s="32"/>
      <c r="C186" s="132" t="s">
        <v>510</v>
      </c>
      <c r="D186" s="132" t="s">
        <v>153</v>
      </c>
      <c r="E186" s="133" t="s">
        <v>1266</v>
      </c>
      <c r="F186" s="134" t="s">
        <v>1267</v>
      </c>
      <c r="G186" s="135" t="s">
        <v>299</v>
      </c>
      <c r="H186" s="136">
        <v>5</v>
      </c>
      <c r="I186" s="137"/>
      <c r="J186" s="138">
        <f t="shared" si="30"/>
        <v>0</v>
      </c>
      <c r="K186" s="134" t="s">
        <v>1</v>
      </c>
      <c r="L186" s="32"/>
      <c r="M186" s="139" t="s">
        <v>1</v>
      </c>
      <c r="N186" s="140" t="s">
        <v>42</v>
      </c>
      <c r="P186" s="141">
        <f t="shared" si="31"/>
        <v>0</v>
      </c>
      <c r="Q186" s="141">
        <v>0</v>
      </c>
      <c r="R186" s="141">
        <f t="shared" si="32"/>
        <v>0</v>
      </c>
      <c r="S186" s="141">
        <v>0</v>
      </c>
      <c r="T186" s="142">
        <f t="shared" si="33"/>
        <v>0</v>
      </c>
      <c r="AR186" s="143" t="s">
        <v>158</v>
      </c>
      <c r="AT186" s="143" t="s">
        <v>153</v>
      </c>
      <c r="AU186" s="143" t="s">
        <v>87</v>
      </c>
      <c r="AY186" s="17" t="s">
        <v>150</v>
      </c>
      <c r="BE186" s="144">
        <f t="shared" si="34"/>
        <v>0</v>
      </c>
      <c r="BF186" s="144">
        <f t="shared" si="35"/>
        <v>0</v>
      </c>
      <c r="BG186" s="144">
        <f t="shared" si="36"/>
        <v>0</v>
      </c>
      <c r="BH186" s="144">
        <f t="shared" si="37"/>
        <v>0</v>
      </c>
      <c r="BI186" s="144">
        <f t="shared" si="38"/>
        <v>0</v>
      </c>
      <c r="BJ186" s="17" t="s">
        <v>85</v>
      </c>
      <c r="BK186" s="144">
        <f t="shared" si="39"/>
        <v>0</v>
      </c>
      <c r="BL186" s="17" t="s">
        <v>158</v>
      </c>
      <c r="BM186" s="143" t="s">
        <v>792</v>
      </c>
    </row>
    <row r="187" spans="2:65" s="1" customFormat="1" ht="16.5" customHeight="1">
      <c r="B187" s="32"/>
      <c r="C187" s="132" t="s">
        <v>516</v>
      </c>
      <c r="D187" s="132" t="s">
        <v>153</v>
      </c>
      <c r="E187" s="133" t="s">
        <v>1268</v>
      </c>
      <c r="F187" s="134" t="s">
        <v>1269</v>
      </c>
      <c r="G187" s="135" t="s">
        <v>299</v>
      </c>
      <c r="H187" s="136">
        <v>130</v>
      </c>
      <c r="I187" s="137"/>
      <c r="J187" s="138">
        <f t="shared" si="30"/>
        <v>0</v>
      </c>
      <c r="K187" s="134" t="s">
        <v>1</v>
      </c>
      <c r="L187" s="32"/>
      <c r="M187" s="139" t="s">
        <v>1</v>
      </c>
      <c r="N187" s="140" t="s">
        <v>42</v>
      </c>
      <c r="P187" s="141">
        <f t="shared" si="31"/>
        <v>0</v>
      </c>
      <c r="Q187" s="141">
        <v>0</v>
      </c>
      <c r="R187" s="141">
        <f t="shared" si="32"/>
        <v>0</v>
      </c>
      <c r="S187" s="141">
        <v>0</v>
      </c>
      <c r="T187" s="142">
        <f t="shared" si="33"/>
        <v>0</v>
      </c>
      <c r="AR187" s="143" t="s">
        <v>158</v>
      </c>
      <c r="AT187" s="143" t="s">
        <v>153</v>
      </c>
      <c r="AU187" s="143" t="s">
        <v>87</v>
      </c>
      <c r="AY187" s="17" t="s">
        <v>150</v>
      </c>
      <c r="BE187" s="144">
        <f t="shared" si="34"/>
        <v>0</v>
      </c>
      <c r="BF187" s="144">
        <f t="shared" si="35"/>
        <v>0</v>
      </c>
      <c r="BG187" s="144">
        <f t="shared" si="36"/>
        <v>0</v>
      </c>
      <c r="BH187" s="144">
        <f t="shared" si="37"/>
        <v>0</v>
      </c>
      <c r="BI187" s="144">
        <f t="shared" si="38"/>
        <v>0</v>
      </c>
      <c r="BJ187" s="17" t="s">
        <v>85</v>
      </c>
      <c r="BK187" s="144">
        <f t="shared" si="39"/>
        <v>0</v>
      </c>
      <c r="BL187" s="17" t="s">
        <v>158</v>
      </c>
      <c r="BM187" s="143" t="s">
        <v>800</v>
      </c>
    </row>
    <row r="188" spans="2:65" s="1" customFormat="1" ht="16.5" customHeight="1">
      <c r="B188" s="32"/>
      <c r="C188" s="132" t="s">
        <v>524</v>
      </c>
      <c r="D188" s="132" t="s">
        <v>153</v>
      </c>
      <c r="E188" s="133" t="s">
        <v>1270</v>
      </c>
      <c r="F188" s="134" t="s">
        <v>1271</v>
      </c>
      <c r="G188" s="135" t="s">
        <v>299</v>
      </c>
      <c r="H188" s="136">
        <v>10</v>
      </c>
      <c r="I188" s="137"/>
      <c r="J188" s="138">
        <f t="shared" si="30"/>
        <v>0</v>
      </c>
      <c r="K188" s="134" t="s">
        <v>1</v>
      </c>
      <c r="L188" s="32"/>
      <c r="M188" s="139" t="s">
        <v>1</v>
      </c>
      <c r="N188" s="140" t="s">
        <v>42</v>
      </c>
      <c r="P188" s="141">
        <f t="shared" si="31"/>
        <v>0</v>
      </c>
      <c r="Q188" s="141">
        <v>0</v>
      </c>
      <c r="R188" s="141">
        <f t="shared" si="32"/>
        <v>0</v>
      </c>
      <c r="S188" s="141">
        <v>0</v>
      </c>
      <c r="T188" s="142">
        <f t="shared" si="33"/>
        <v>0</v>
      </c>
      <c r="AR188" s="143" t="s">
        <v>158</v>
      </c>
      <c r="AT188" s="143" t="s">
        <v>153</v>
      </c>
      <c r="AU188" s="143" t="s">
        <v>87</v>
      </c>
      <c r="AY188" s="17" t="s">
        <v>150</v>
      </c>
      <c r="BE188" s="144">
        <f t="shared" si="34"/>
        <v>0</v>
      </c>
      <c r="BF188" s="144">
        <f t="shared" si="35"/>
        <v>0</v>
      </c>
      <c r="BG188" s="144">
        <f t="shared" si="36"/>
        <v>0</v>
      </c>
      <c r="BH188" s="144">
        <f t="shared" si="37"/>
        <v>0</v>
      </c>
      <c r="BI188" s="144">
        <f t="shared" si="38"/>
        <v>0</v>
      </c>
      <c r="BJ188" s="17" t="s">
        <v>85</v>
      </c>
      <c r="BK188" s="144">
        <f t="shared" si="39"/>
        <v>0</v>
      </c>
      <c r="BL188" s="17" t="s">
        <v>158</v>
      </c>
      <c r="BM188" s="143" t="s">
        <v>813</v>
      </c>
    </row>
    <row r="189" spans="2:65" s="1" customFormat="1" ht="16.5" customHeight="1">
      <c r="B189" s="32"/>
      <c r="C189" s="132" t="s">
        <v>531</v>
      </c>
      <c r="D189" s="132" t="s">
        <v>153</v>
      </c>
      <c r="E189" s="133" t="s">
        <v>1272</v>
      </c>
      <c r="F189" s="134" t="s">
        <v>1273</v>
      </c>
      <c r="G189" s="135" t="s">
        <v>299</v>
      </c>
      <c r="H189" s="136">
        <v>95</v>
      </c>
      <c r="I189" s="137"/>
      <c r="J189" s="138">
        <f t="shared" si="30"/>
        <v>0</v>
      </c>
      <c r="K189" s="134" t="s">
        <v>1</v>
      </c>
      <c r="L189" s="32"/>
      <c r="M189" s="139" t="s">
        <v>1</v>
      </c>
      <c r="N189" s="140" t="s">
        <v>42</v>
      </c>
      <c r="P189" s="141">
        <f t="shared" si="31"/>
        <v>0</v>
      </c>
      <c r="Q189" s="141">
        <v>0</v>
      </c>
      <c r="R189" s="141">
        <f t="shared" si="32"/>
        <v>0</v>
      </c>
      <c r="S189" s="141">
        <v>0</v>
      </c>
      <c r="T189" s="142">
        <f t="shared" si="33"/>
        <v>0</v>
      </c>
      <c r="AR189" s="143" t="s">
        <v>158</v>
      </c>
      <c r="AT189" s="143" t="s">
        <v>153</v>
      </c>
      <c r="AU189" s="143" t="s">
        <v>87</v>
      </c>
      <c r="AY189" s="17" t="s">
        <v>150</v>
      </c>
      <c r="BE189" s="144">
        <f t="shared" si="34"/>
        <v>0</v>
      </c>
      <c r="BF189" s="144">
        <f t="shared" si="35"/>
        <v>0</v>
      </c>
      <c r="BG189" s="144">
        <f t="shared" si="36"/>
        <v>0</v>
      </c>
      <c r="BH189" s="144">
        <f t="shared" si="37"/>
        <v>0</v>
      </c>
      <c r="BI189" s="144">
        <f t="shared" si="38"/>
        <v>0</v>
      </c>
      <c r="BJ189" s="17" t="s">
        <v>85</v>
      </c>
      <c r="BK189" s="144">
        <f t="shared" si="39"/>
        <v>0</v>
      </c>
      <c r="BL189" s="17" t="s">
        <v>158</v>
      </c>
      <c r="BM189" s="143" t="s">
        <v>829</v>
      </c>
    </row>
    <row r="190" spans="2:65" s="1" customFormat="1" ht="16.5" customHeight="1">
      <c r="B190" s="32"/>
      <c r="C190" s="132" t="s">
        <v>536</v>
      </c>
      <c r="D190" s="132" t="s">
        <v>153</v>
      </c>
      <c r="E190" s="133" t="s">
        <v>1274</v>
      </c>
      <c r="F190" s="134" t="s">
        <v>1275</v>
      </c>
      <c r="G190" s="135" t="s">
        <v>299</v>
      </c>
      <c r="H190" s="136">
        <v>10</v>
      </c>
      <c r="I190" s="137"/>
      <c r="J190" s="138">
        <f t="shared" si="30"/>
        <v>0</v>
      </c>
      <c r="K190" s="134" t="s">
        <v>1</v>
      </c>
      <c r="L190" s="32"/>
      <c r="M190" s="139" t="s">
        <v>1</v>
      </c>
      <c r="N190" s="140" t="s">
        <v>42</v>
      </c>
      <c r="P190" s="141">
        <f t="shared" si="31"/>
        <v>0</v>
      </c>
      <c r="Q190" s="141">
        <v>0</v>
      </c>
      <c r="R190" s="141">
        <f t="shared" si="32"/>
        <v>0</v>
      </c>
      <c r="S190" s="141">
        <v>0</v>
      </c>
      <c r="T190" s="142">
        <f t="shared" si="33"/>
        <v>0</v>
      </c>
      <c r="AR190" s="143" t="s">
        <v>158</v>
      </c>
      <c r="AT190" s="143" t="s">
        <v>153</v>
      </c>
      <c r="AU190" s="143" t="s">
        <v>87</v>
      </c>
      <c r="AY190" s="17" t="s">
        <v>150</v>
      </c>
      <c r="BE190" s="144">
        <f t="shared" si="34"/>
        <v>0</v>
      </c>
      <c r="BF190" s="144">
        <f t="shared" si="35"/>
        <v>0</v>
      </c>
      <c r="BG190" s="144">
        <f t="shared" si="36"/>
        <v>0</v>
      </c>
      <c r="BH190" s="144">
        <f t="shared" si="37"/>
        <v>0</v>
      </c>
      <c r="BI190" s="144">
        <f t="shared" si="38"/>
        <v>0</v>
      </c>
      <c r="BJ190" s="17" t="s">
        <v>85</v>
      </c>
      <c r="BK190" s="144">
        <f t="shared" si="39"/>
        <v>0</v>
      </c>
      <c r="BL190" s="17" t="s">
        <v>158</v>
      </c>
      <c r="BM190" s="143" t="s">
        <v>838</v>
      </c>
    </row>
    <row r="191" spans="2:65" s="11" customFormat="1" ht="22.9" customHeight="1">
      <c r="B191" s="120"/>
      <c r="D191" s="121" t="s">
        <v>76</v>
      </c>
      <c r="E191" s="130" t="s">
        <v>1276</v>
      </c>
      <c r="F191" s="130" t="s">
        <v>1277</v>
      </c>
      <c r="I191" s="123"/>
      <c r="J191" s="131">
        <f>BK191</f>
        <v>0</v>
      </c>
      <c r="L191" s="120"/>
      <c r="M191" s="125"/>
      <c r="P191" s="126">
        <f>SUM(P192:P196)</f>
        <v>0</v>
      </c>
      <c r="R191" s="126">
        <f>SUM(R192:R196)</f>
        <v>0</v>
      </c>
      <c r="T191" s="127">
        <f>SUM(T192:T196)</f>
        <v>0</v>
      </c>
      <c r="AR191" s="121" t="s">
        <v>85</v>
      </c>
      <c r="AT191" s="128" t="s">
        <v>76</v>
      </c>
      <c r="AU191" s="128" t="s">
        <v>85</v>
      </c>
      <c r="AY191" s="121" t="s">
        <v>150</v>
      </c>
      <c r="BK191" s="129">
        <f>SUM(BK192:BK196)</f>
        <v>0</v>
      </c>
    </row>
    <row r="192" spans="2:65" s="1" customFormat="1" ht="16.5" customHeight="1">
      <c r="B192" s="32"/>
      <c r="C192" s="132" t="s">
        <v>540</v>
      </c>
      <c r="D192" s="132" t="s">
        <v>153</v>
      </c>
      <c r="E192" s="133" t="s">
        <v>1278</v>
      </c>
      <c r="F192" s="134" t="s">
        <v>1279</v>
      </c>
      <c r="G192" s="135" t="s">
        <v>1153</v>
      </c>
      <c r="H192" s="136">
        <v>1</v>
      </c>
      <c r="I192" s="137"/>
      <c r="J192" s="138">
        <f>ROUND(I192*H192,2)</f>
        <v>0</v>
      </c>
      <c r="K192" s="134" t="s">
        <v>1</v>
      </c>
      <c r="L192" s="32"/>
      <c r="M192" s="139" t="s">
        <v>1</v>
      </c>
      <c r="N192" s="140" t="s">
        <v>42</v>
      </c>
      <c r="P192" s="141">
        <f>O192*H192</f>
        <v>0</v>
      </c>
      <c r="Q192" s="141">
        <v>0</v>
      </c>
      <c r="R192" s="141">
        <f>Q192*H192</f>
        <v>0</v>
      </c>
      <c r="S192" s="141">
        <v>0</v>
      </c>
      <c r="T192" s="142">
        <f>S192*H192</f>
        <v>0</v>
      </c>
      <c r="AR192" s="143" t="s">
        <v>158</v>
      </c>
      <c r="AT192" s="143" t="s">
        <v>153</v>
      </c>
      <c r="AU192" s="143" t="s">
        <v>87</v>
      </c>
      <c r="AY192" s="17" t="s">
        <v>150</v>
      </c>
      <c r="BE192" s="144">
        <f>IF(N192="základní",J192,0)</f>
        <v>0</v>
      </c>
      <c r="BF192" s="144">
        <f>IF(N192="snížená",J192,0)</f>
        <v>0</v>
      </c>
      <c r="BG192" s="144">
        <f>IF(N192="zákl. přenesená",J192,0)</f>
        <v>0</v>
      </c>
      <c r="BH192" s="144">
        <f>IF(N192="sníž. přenesená",J192,0)</f>
        <v>0</v>
      </c>
      <c r="BI192" s="144">
        <f>IF(N192="nulová",J192,0)</f>
        <v>0</v>
      </c>
      <c r="BJ192" s="17" t="s">
        <v>85</v>
      </c>
      <c r="BK192" s="144">
        <f>ROUND(I192*H192,2)</f>
        <v>0</v>
      </c>
      <c r="BL192" s="17" t="s">
        <v>158</v>
      </c>
      <c r="BM192" s="143" t="s">
        <v>848</v>
      </c>
    </row>
    <row r="193" spans="2:65" s="1" customFormat="1" ht="16.5" customHeight="1">
      <c r="B193" s="32"/>
      <c r="C193" s="132" t="s">
        <v>552</v>
      </c>
      <c r="D193" s="132" t="s">
        <v>153</v>
      </c>
      <c r="E193" s="133" t="s">
        <v>1280</v>
      </c>
      <c r="F193" s="134" t="s">
        <v>1281</v>
      </c>
      <c r="G193" s="135" t="s">
        <v>1153</v>
      </c>
      <c r="H193" s="136">
        <v>1</v>
      </c>
      <c r="I193" s="137"/>
      <c r="J193" s="138">
        <f>ROUND(I193*H193,2)</f>
        <v>0</v>
      </c>
      <c r="K193" s="134" t="s">
        <v>1</v>
      </c>
      <c r="L193" s="32"/>
      <c r="M193" s="139" t="s">
        <v>1</v>
      </c>
      <c r="N193" s="140" t="s">
        <v>42</v>
      </c>
      <c r="P193" s="141">
        <f>O193*H193</f>
        <v>0</v>
      </c>
      <c r="Q193" s="141">
        <v>0</v>
      </c>
      <c r="R193" s="141">
        <f>Q193*H193</f>
        <v>0</v>
      </c>
      <c r="S193" s="141">
        <v>0</v>
      </c>
      <c r="T193" s="142">
        <f>S193*H193</f>
        <v>0</v>
      </c>
      <c r="AR193" s="143" t="s">
        <v>158</v>
      </c>
      <c r="AT193" s="143" t="s">
        <v>153</v>
      </c>
      <c r="AU193" s="143" t="s">
        <v>87</v>
      </c>
      <c r="AY193" s="17" t="s">
        <v>150</v>
      </c>
      <c r="BE193" s="144">
        <f>IF(N193="základní",J193,0)</f>
        <v>0</v>
      </c>
      <c r="BF193" s="144">
        <f>IF(N193="snížená",J193,0)</f>
        <v>0</v>
      </c>
      <c r="BG193" s="144">
        <f>IF(N193="zákl. přenesená",J193,0)</f>
        <v>0</v>
      </c>
      <c r="BH193" s="144">
        <f>IF(N193="sníž. přenesená",J193,0)</f>
        <v>0</v>
      </c>
      <c r="BI193" s="144">
        <f>IF(N193="nulová",J193,0)</f>
        <v>0</v>
      </c>
      <c r="BJ193" s="17" t="s">
        <v>85</v>
      </c>
      <c r="BK193" s="144">
        <f>ROUND(I193*H193,2)</f>
        <v>0</v>
      </c>
      <c r="BL193" s="17" t="s">
        <v>158</v>
      </c>
      <c r="BM193" s="143" t="s">
        <v>858</v>
      </c>
    </row>
    <row r="194" spans="2:65" s="1" customFormat="1" ht="16.5" customHeight="1">
      <c r="B194" s="32"/>
      <c r="C194" s="132" t="s">
        <v>556</v>
      </c>
      <c r="D194" s="132" t="s">
        <v>153</v>
      </c>
      <c r="E194" s="133" t="s">
        <v>1282</v>
      </c>
      <c r="F194" s="134" t="s">
        <v>1283</v>
      </c>
      <c r="G194" s="135" t="s">
        <v>1153</v>
      </c>
      <c r="H194" s="136">
        <v>1</v>
      </c>
      <c r="I194" s="137"/>
      <c r="J194" s="138">
        <f>ROUND(I194*H194,2)</f>
        <v>0</v>
      </c>
      <c r="K194" s="134" t="s">
        <v>1</v>
      </c>
      <c r="L194" s="32"/>
      <c r="M194" s="139" t="s">
        <v>1</v>
      </c>
      <c r="N194" s="140" t="s">
        <v>42</v>
      </c>
      <c r="P194" s="141">
        <f>O194*H194</f>
        <v>0</v>
      </c>
      <c r="Q194" s="141">
        <v>0</v>
      </c>
      <c r="R194" s="141">
        <f>Q194*H194</f>
        <v>0</v>
      </c>
      <c r="S194" s="141">
        <v>0</v>
      </c>
      <c r="T194" s="142">
        <f>S194*H194</f>
        <v>0</v>
      </c>
      <c r="AR194" s="143" t="s">
        <v>158</v>
      </c>
      <c r="AT194" s="143" t="s">
        <v>153</v>
      </c>
      <c r="AU194" s="143" t="s">
        <v>87</v>
      </c>
      <c r="AY194" s="17" t="s">
        <v>150</v>
      </c>
      <c r="BE194" s="144">
        <f>IF(N194="základní",J194,0)</f>
        <v>0</v>
      </c>
      <c r="BF194" s="144">
        <f>IF(N194="snížená",J194,0)</f>
        <v>0</v>
      </c>
      <c r="BG194" s="144">
        <f>IF(N194="zákl. přenesená",J194,0)</f>
        <v>0</v>
      </c>
      <c r="BH194" s="144">
        <f>IF(N194="sníž. přenesená",J194,0)</f>
        <v>0</v>
      </c>
      <c r="BI194" s="144">
        <f>IF(N194="nulová",J194,0)</f>
        <v>0</v>
      </c>
      <c r="BJ194" s="17" t="s">
        <v>85</v>
      </c>
      <c r="BK194" s="144">
        <f>ROUND(I194*H194,2)</f>
        <v>0</v>
      </c>
      <c r="BL194" s="17" t="s">
        <v>158</v>
      </c>
      <c r="BM194" s="143" t="s">
        <v>395</v>
      </c>
    </row>
    <row r="195" spans="2:65" s="1" customFormat="1" ht="16.5" customHeight="1">
      <c r="B195" s="32"/>
      <c r="C195" s="132" t="s">
        <v>216</v>
      </c>
      <c r="D195" s="132" t="s">
        <v>153</v>
      </c>
      <c r="E195" s="133" t="s">
        <v>1284</v>
      </c>
      <c r="F195" s="134" t="s">
        <v>1285</v>
      </c>
      <c r="G195" s="135" t="s">
        <v>299</v>
      </c>
      <c r="H195" s="136">
        <v>10</v>
      </c>
      <c r="I195" s="137"/>
      <c r="J195" s="138">
        <f>ROUND(I195*H195,2)</f>
        <v>0</v>
      </c>
      <c r="K195" s="134" t="s">
        <v>1</v>
      </c>
      <c r="L195" s="32"/>
      <c r="M195" s="139" t="s">
        <v>1</v>
      </c>
      <c r="N195" s="140" t="s">
        <v>42</v>
      </c>
      <c r="P195" s="141">
        <f>O195*H195</f>
        <v>0</v>
      </c>
      <c r="Q195" s="141">
        <v>0</v>
      </c>
      <c r="R195" s="141">
        <f>Q195*H195</f>
        <v>0</v>
      </c>
      <c r="S195" s="141">
        <v>0</v>
      </c>
      <c r="T195" s="142">
        <f>S195*H195</f>
        <v>0</v>
      </c>
      <c r="AR195" s="143" t="s">
        <v>158</v>
      </c>
      <c r="AT195" s="143" t="s">
        <v>153</v>
      </c>
      <c r="AU195" s="143" t="s">
        <v>87</v>
      </c>
      <c r="AY195" s="17" t="s">
        <v>150</v>
      </c>
      <c r="BE195" s="144">
        <f>IF(N195="základní",J195,0)</f>
        <v>0</v>
      </c>
      <c r="BF195" s="144">
        <f>IF(N195="snížená",J195,0)</f>
        <v>0</v>
      </c>
      <c r="BG195" s="144">
        <f>IF(N195="zákl. přenesená",J195,0)</f>
        <v>0</v>
      </c>
      <c r="BH195" s="144">
        <f>IF(N195="sníž. přenesená",J195,0)</f>
        <v>0</v>
      </c>
      <c r="BI195" s="144">
        <f>IF(N195="nulová",J195,0)</f>
        <v>0</v>
      </c>
      <c r="BJ195" s="17" t="s">
        <v>85</v>
      </c>
      <c r="BK195" s="144">
        <f>ROUND(I195*H195,2)</f>
        <v>0</v>
      </c>
      <c r="BL195" s="17" t="s">
        <v>158</v>
      </c>
      <c r="BM195" s="143" t="s">
        <v>884</v>
      </c>
    </row>
    <row r="196" spans="2:65" s="1" customFormat="1" ht="24.2" customHeight="1">
      <c r="B196" s="32"/>
      <c r="C196" s="132" t="s">
        <v>563</v>
      </c>
      <c r="D196" s="132" t="s">
        <v>153</v>
      </c>
      <c r="E196" s="133" t="s">
        <v>1286</v>
      </c>
      <c r="F196" s="134" t="s">
        <v>1287</v>
      </c>
      <c r="G196" s="135" t="s">
        <v>1153</v>
      </c>
      <c r="H196" s="136">
        <v>1</v>
      </c>
      <c r="I196" s="137"/>
      <c r="J196" s="138">
        <f>ROUND(I196*H196,2)</f>
        <v>0</v>
      </c>
      <c r="K196" s="134" t="s">
        <v>1</v>
      </c>
      <c r="L196" s="32"/>
      <c r="M196" s="139" t="s">
        <v>1</v>
      </c>
      <c r="N196" s="140" t="s">
        <v>42</v>
      </c>
      <c r="P196" s="141">
        <f>O196*H196</f>
        <v>0</v>
      </c>
      <c r="Q196" s="141">
        <v>0</v>
      </c>
      <c r="R196" s="141">
        <f>Q196*H196</f>
        <v>0</v>
      </c>
      <c r="S196" s="141">
        <v>0</v>
      </c>
      <c r="T196" s="142">
        <f>S196*H196</f>
        <v>0</v>
      </c>
      <c r="AR196" s="143" t="s">
        <v>158</v>
      </c>
      <c r="AT196" s="143" t="s">
        <v>153</v>
      </c>
      <c r="AU196" s="143" t="s">
        <v>87</v>
      </c>
      <c r="AY196" s="17" t="s">
        <v>150</v>
      </c>
      <c r="BE196" s="144">
        <f>IF(N196="základní",J196,0)</f>
        <v>0</v>
      </c>
      <c r="BF196" s="144">
        <f>IF(N196="snížená",J196,0)</f>
        <v>0</v>
      </c>
      <c r="BG196" s="144">
        <f>IF(N196="zákl. přenesená",J196,0)</f>
        <v>0</v>
      </c>
      <c r="BH196" s="144">
        <f>IF(N196="sníž. přenesená",J196,0)</f>
        <v>0</v>
      </c>
      <c r="BI196" s="144">
        <f>IF(N196="nulová",J196,0)</f>
        <v>0</v>
      </c>
      <c r="BJ196" s="17" t="s">
        <v>85</v>
      </c>
      <c r="BK196" s="144">
        <f>ROUND(I196*H196,2)</f>
        <v>0</v>
      </c>
      <c r="BL196" s="17" t="s">
        <v>158</v>
      </c>
      <c r="BM196" s="143" t="s">
        <v>894</v>
      </c>
    </row>
    <row r="197" spans="2:65" s="11" customFormat="1" ht="22.9" customHeight="1">
      <c r="B197" s="120"/>
      <c r="D197" s="121" t="s">
        <v>76</v>
      </c>
      <c r="E197" s="130" t="s">
        <v>1288</v>
      </c>
      <c r="F197" s="130" t="s">
        <v>1289</v>
      </c>
      <c r="I197" s="123"/>
      <c r="J197" s="131">
        <f>BK197</f>
        <v>0</v>
      </c>
      <c r="L197" s="120"/>
      <c r="M197" s="125"/>
      <c r="P197" s="126">
        <f>SUM(P198:P200)</f>
        <v>0</v>
      </c>
      <c r="R197" s="126">
        <f>SUM(R198:R200)</f>
        <v>0</v>
      </c>
      <c r="T197" s="127">
        <f>SUM(T198:T200)</f>
        <v>0</v>
      </c>
      <c r="AR197" s="121" t="s">
        <v>85</v>
      </c>
      <c r="AT197" s="128" t="s">
        <v>76</v>
      </c>
      <c r="AU197" s="128" t="s">
        <v>85</v>
      </c>
      <c r="AY197" s="121" t="s">
        <v>150</v>
      </c>
      <c r="BK197" s="129">
        <f>SUM(BK198:BK200)</f>
        <v>0</v>
      </c>
    </row>
    <row r="198" spans="2:65" s="1" customFormat="1" ht="16.5" customHeight="1">
      <c r="B198" s="32"/>
      <c r="C198" s="132" t="s">
        <v>308</v>
      </c>
      <c r="D198" s="132" t="s">
        <v>153</v>
      </c>
      <c r="E198" s="133" t="s">
        <v>1290</v>
      </c>
      <c r="F198" s="134" t="s">
        <v>1291</v>
      </c>
      <c r="G198" s="135" t="s">
        <v>1153</v>
      </c>
      <c r="H198" s="136">
        <v>4</v>
      </c>
      <c r="I198" s="137"/>
      <c r="J198" s="138">
        <f>ROUND(I198*H198,2)</f>
        <v>0</v>
      </c>
      <c r="K198" s="134" t="s">
        <v>1</v>
      </c>
      <c r="L198" s="32"/>
      <c r="M198" s="139" t="s">
        <v>1</v>
      </c>
      <c r="N198" s="140" t="s">
        <v>42</v>
      </c>
      <c r="P198" s="141">
        <f>O198*H198</f>
        <v>0</v>
      </c>
      <c r="Q198" s="141">
        <v>0</v>
      </c>
      <c r="R198" s="141">
        <f>Q198*H198</f>
        <v>0</v>
      </c>
      <c r="S198" s="141">
        <v>0</v>
      </c>
      <c r="T198" s="142">
        <f>S198*H198</f>
        <v>0</v>
      </c>
      <c r="AR198" s="143" t="s">
        <v>158</v>
      </c>
      <c r="AT198" s="143" t="s">
        <v>153</v>
      </c>
      <c r="AU198" s="143" t="s">
        <v>87</v>
      </c>
      <c r="AY198" s="17" t="s">
        <v>150</v>
      </c>
      <c r="BE198" s="144">
        <f>IF(N198="základní",J198,0)</f>
        <v>0</v>
      </c>
      <c r="BF198" s="144">
        <f>IF(N198="snížená",J198,0)</f>
        <v>0</v>
      </c>
      <c r="BG198" s="144">
        <f>IF(N198="zákl. přenesená",J198,0)</f>
        <v>0</v>
      </c>
      <c r="BH198" s="144">
        <f>IF(N198="sníž. přenesená",J198,0)</f>
        <v>0</v>
      </c>
      <c r="BI198" s="144">
        <f>IF(N198="nulová",J198,0)</f>
        <v>0</v>
      </c>
      <c r="BJ198" s="17" t="s">
        <v>85</v>
      </c>
      <c r="BK198" s="144">
        <f>ROUND(I198*H198,2)</f>
        <v>0</v>
      </c>
      <c r="BL198" s="17" t="s">
        <v>158</v>
      </c>
      <c r="BM198" s="143" t="s">
        <v>902</v>
      </c>
    </row>
    <row r="199" spans="2:65" s="1" customFormat="1" ht="16.5" customHeight="1">
      <c r="B199" s="32"/>
      <c r="C199" s="132" t="s">
        <v>347</v>
      </c>
      <c r="D199" s="132" t="s">
        <v>153</v>
      </c>
      <c r="E199" s="133" t="s">
        <v>1292</v>
      </c>
      <c r="F199" s="134" t="s">
        <v>1293</v>
      </c>
      <c r="G199" s="135" t="s">
        <v>1153</v>
      </c>
      <c r="H199" s="136">
        <v>6</v>
      </c>
      <c r="I199" s="137"/>
      <c r="J199" s="138">
        <f>ROUND(I199*H199,2)</f>
        <v>0</v>
      </c>
      <c r="K199" s="134" t="s">
        <v>1</v>
      </c>
      <c r="L199" s="32"/>
      <c r="M199" s="139" t="s">
        <v>1</v>
      </c>
      <c r="N199" s="140" t="s">
        <v>42</v>
      </c>
      <c r="P199" s="141">
        <f>O199*H199</f>
        <v>0</v>
      </c>
      <c r="Q199" s="141">
        <v>0</v>
      </c>
      <c r="R199" s="141">
        <f>Q199*H199</f>
        <v>0</v>
      </c>
      <c r="S199" s="141">
        <v>0</v>
      </c>
      <c r="T199" s="142">
        <f>S199*H199</f>
        <v>0</v>
      </c>
      <c r="AR199" s="143" t="s">
        <v>158</v>
      </c>
      <c r="AT199" s="143" t="s">
        <v>153</v>
      </c>
      <c r="AU199" s="143" t="s">
        <v>87</v>
      </c>
      <c r="AY199" s="17" t="s">
        <v>150</v>
      </c>
      <c r="BE199" s="144">
        <f>IF(N199="základní",J199,0)</f>
        <v>0</v>
      </c>
      <c r="BF199" s="144">
        <f>IF(N199="snížená",J199,0)</f>
        <v>0</v>
      </c>
      <c r="BG199" s="144">
        <f>IF(N199="zákl. přenesená",J199,0)</f>
        <v>0</v>
      </c>
      <c r="BH199" s="144">
        <f>IF(N199="sníž. přenesená",J199,0)</f>
        <v>0</v>
      </c>
      <c r="BI199" s="144">
        <f>IF(N199="nulová",J199,0)</f>
        <v>0</v>
      </c>
      <c r="BJ199" s="17" t="s">
        <v>85</v>
      </c>
      <c r="BK199" s="144">
        <f>ROUND(I199*H199,2)</f>
        <v>0</v>
      </c>
      <c r="BL199" s="17" t="s">
        <v>158</v>
      </c>
      <c r="BM199" s="143" t="s">
        <v>914</v>
      </c>
    </row>
    <row r="200" spans="2:65" s="1" customFormat="1" ht="16.5" customHeight="1">
      <c r="B200" s="32"/>
      <c r="C200" s="132" t="s">
        <v>573</v>
      </c>
      <c r="D200" s="132" t="s">
        <v>153</v>
      </c>
      <c r="E200" s="133" t="s">
        <v>1294</v>
      </c>
      <c r="F200" s="134" t="s">
        <v>1295</v>
      </c>
      <c r="G200" s="135" t="s">
        <v>1153</v>
      </c>
      <c r="H200" s="136">
        <v>5</v>
      </c>
      <c r="I200" s="137"/>
      <c r="J200" s="138">
        <f>ROUND(I200*H200,2)</f>
        <v>0</v>
      </c>
      <c r="K200" s="134" t="s">
        <v>1</v>
      </c>
      <c r="L200" s="32"/>
      <c r="M200" s="139" t="s">
        <v>1</v>
      </c>
      <c r="N200" s="140" t="s">
        <v>42</v>
      </c>
      <c r="P200" s="141">
        <f>O200*H200</f>
        <v>0</v>
      </c>
      <c r="Q200" s="141">
        <v>0</v>
      </c>
      <c r="R200" s="141">
        <f>Q200*H200</f>
        <v>0</v>
      </c>
      <c r="S200" s="141">
        <v>0</v>
      </c>
      <c r="T200" s="142">
        <f>S200*H200</f>
        <v>0</v>
      </c>
      <c r="AR200" s="143" t="s">
        <v>158</v>
      </c>
      <c r="AT200" s="143" t="s">
        <v>153</v>
      </c>
      <c r="AU200" s="143" t="s">
        <v>87</v>
      </c>
      <c r="AY200" s="17" t="s">
        <v>150</v>
      </c>
      <c r="BE200" s="144">
        <f>IF(N200="základní",J200,0)</f>
        <v>0</v>
      </c>
      <c r="BF200" s="144">
        <f>IF(N200="snížená",J200,0)</f>
        <v>0</v>
      </c>
      <c r="BG200" s="144">
        <f>IF(N200="zákl. přenesená",J200,0)</f>
        <v>0</v>
      </c>
      <c r="BH200" s="144">
        <f>IF(N200="sníž. přenesená",J200,0)</f>
        <v>0</v>
      </c>
      <c r="BI200" s="144">
        <f>IF(N200="nulová",J200,0)</f>
        <v>0</v>
      </c>
      <c r="BJ200" s="17" t="s">
        <v>85</v>
      </c>
      <c r="BK200" s="144">
        <f>ROUND(I200*H200,2)</f>
        <v>0</v>
      </c>
      <c r="BL200" s="17" t="s">
        <v>158</v>
      </c>
      <c r="BM200" s="143" t="s">
        <v>924</v>
      </c>
    </row>
    <row r="201" spans="2:65" s="11" customFormat="1" ht="22.9" customHeight="1">
      <c r="B201" s="120"/>
      <c r="D201" s="121" t="s">
        <v>76</v>
      </c>
      <c r="E201" s="130" t="s">
        <v>1296</v>
      </c>
      <c r="F201" s="130" t="s">
        <v>1297</v>
      </c>
      <c r="I201" s="123"/>
      <c r="J201" s="131">
        <f>BK201</f>
        <v>0</v>
      </c>
      <c r="L201" s="120"/>
      <c r="M201" s="125"/>
      <c r="P201" s="126">
        <f>SUM(P202:P209)</f>
        <v>0</v>
      </c>
      <c r="R201" s="126">
        <f>SUM(R202:R209)</f>
        <v>0</v>
      </c>
      <c r="T201" s="127">
        <f>SUM(T202:T209)</f>
        <v>0</v>
      </c>
      <c r="AR201" s="121" t="s">
        <v>85</v>
      </c>
      <c r="AT201" s="128" t="s">
        <v>76</v>
      </c>
      <c r="AU201" s="128" t="s">
        <v>85</v>
      </c>
      <c r="AY201" s="121" t="s">
        <v>150</v>
      </c>
      <c r="BK201" s="129">
        <f>SUM(BK202:BK209)</f>
        <v>0</v>
      </c>
    </row>
    <row r="202" spans="2:65" s="1" customFormat="1" ht="24.2" customHeight="1">
      <c r="B202" s="32"/>
      <c r="C202" s="132" t="s">
        <v>577</v>
      </c>
      <c r="D202" s="132" t="s">
        <v>153</v>
      </c>
      <c r="E202" s="133" t="s">
        <v>1298</v>
      </c>
      <c r="F202" s="134" t="s">
        <v>1299</v>
      </c>
      <c r="G202" s="135" t="s">
        <v>1153</v>
      </c>
      <c r="H202" s="136">
        <v>12</v>
      </c>
      <c r="I202" s="137"/>
      <c r="J202" s="138">
        <f t="shared" ref="J202:J209" si="40">ROUND(I202*H202,2)</f>
        <v>0</v>
      </c>
      <c r="K202" s="134" t="s">
        <v>1</v>
      </c>
      <c r="L202" s="32"/>
      <c r="M202" s="139" t="s">
        <v>1</v>
      </c>
      <c r="N202" s="140" t="s">
        <v>42</v>
      </c>
      <c r="P202" s="141">
        <f t="shared" ref="P202:P209" si="41">O202*H202</f>
        <v>0</v>
      </c>
      <c r="Q202" s="141">
        <v>0</v>
      </c>
      <c r="R202" s="141">
        <f t="shared" ref="R202:R209" si="42">Q202*H202</f>
        <v>0</v>
      </c>
      <c r="S202" s="141">
        <v>0</v>
      </c>
      <c r="T202" s="142">
        <f t="shared" ref="T202:T209" si="43">S202*H202</f>
        <v>0</v>
      </c>
      <c r="AR202" s="143" t="s">
        <v>158</v>
      </c>
      <c r="AT202" s="143" t="s">
        <v>153</v>
      </c>
      <c r="AU202" s="143" t="s">
        <v>87</v>
      </c>
      <c r="AY202" s="17" t="s">
        <v>150</v>
      </c>
      <c r="BE202" s="144">
        <f t="shared" ref="BE202:BE209" si="44">IF(N202="základní",J202,0)</f>
        <v>0</v>
      </c>
      <c r="BF202" s="144">
        <f t="shared" ref="BF202:BF209" si="45">IF(N202="snížená",J202,0)</f>
        <v>0</v>
      </c>
      <c r="BG202" s="144">
        <f t="shared" ref="BG202:BG209" si="46">IF(N202="zákl. přenesená",J202,0)</f>
        <v>0</v>
      </c>
      <c r="BH202" s="144">
        <f t="shared" ref="BH202:BH209" si="47">IF(N202="sníž. přenesená",J202,0)</f>
        <v>0</v>
      </c>
      <c r="BI202" s="144">
        <f t="shared" ref="BI202:BI209" si="48">IF(N202="nulová",J202,0)</f>
        <v>0</v>
      </c>
      <c r="BJ202" s="17" t="s">
        <v>85</v>
      </c>
      <c r="BK202" s="144">
        <f t="shared" ref="BK202:BK209" si="49">ROUND(I202*H202,2)</f>
        <v>0</v>
      </c>
      <c r="BL202" s="17" t="s">
        <v>158</v>
      </c>
      <c r="BM202" s="143" t="s">
        <v>940</v>
      </c>
    </row>
    <row r="203" spans="2:65" s="1" customFormat="1" ht="33" customHeight="1">
      <c r="B203" s="32"/>
      <c r="C203" s="132" t="s">
        <v>581</v>
      </c>
      <c r="D203" s="132" t="s">
        <v>153</v>
      </c>
      <c r="E203" s="133" t="s">
        <v>1300</v>
      </c>
      <c r="F203" s="134" t="s">
        <v>1301</v>
      </c>
      <c r="G203" s="135" t="s">
        <v>1153</v>
      </c>
      <c r="H203" s="136">
        <v>8</v>
      </c>
      <c r="I203" s="137"/>
      <c r="J203" s="138">
        <f t="shared" si="40"/>
        <v>0</v>
      </c>
      <c r="K203" s="134" t="s">
        <v>1</v>
      </c>
      <c r="L203" s="32"/>
      <c r="M203" s="139" t="s">
        <v>1</v>
      </c>
      <c r="N203" s="140" t="s">
        <v>42</v>
      </c>
      <c r="P203" s="141">
        <f t="shared" si="41"/>
        <v>0</v>
      </c>
      <c r="Q203" s="141">
        <v>0</v>
      </c>
      <c r="R203" s="141">
        <f t="shared" si="42"/>
        <v>0</v>
      </c>
      <c r="S203" s="141">
        <v>0</v>
      </c>
      <c r="T203" s="142">
        <f t="shared" si="43"/>
        <v>0</v>
      </c>
      <c r="AR203" s="143" t="s">
        <v>158</v>
      </c>
      <c r="AT203" s="143" t="s">
        <v>153</v>
      </c>
      <c r="AU203" s="143" t="s">
        <v>87</v>
      </c>
      <c r="AY203" s="17" t="s">
        <v>150</v>
      </c>
      <c r="BE203" s="144">
        <f t="shared" si="44"/>
        <v>0</v>
      </c>
      <c r="BF203" s="144">
        <f t="shared" si="45"/>
        <v>0</v>
      </c>
      <c r="BG203" s="144">
        <f t="shared" si="46"/>
        <v>0</v>
      </c>
      <c r="BH203" s="144">
        <f t="shared" si="47"/>
        <v>0</v>
      </c>
      <c r="BI203" s="144">
        <f t="shared" si="48"/>
        <v>0</v>
      </c>
      <c r="BJ203" s="17" t="s">
        <v>85</v>
      </c>
      <c r="BK203" s="144">
        <f t="shared" si="49"/>
        <v>0</v>
      </c>
      <c r="BL203" s="17" t="s">
        <v>158</v>
      </c>
      <c r="BM203" s="143" t="s">
        <v>954</v>
      </c>
    </row>
    <row r="204" spans="2:65" s="1" customFormat="1" ht="16.5" customHeight="1">
      <c r="B204" s="32"/>
      <c r="C204" s="132" t="s">
        <v>587</v>
      </c>
      <c r="D204" s="132" t="s">
        <v>153</v>
      </c>
      <c r="E204" s="133" t="s">
        <v>1302</v>
      </c>
      <c r="F204" s="134" t="s">
        <v>1303</v>
      </c>
      <c r="G204" s="135" t="s">
        <v>1153</v>
      </c>
      <c r="H204" s="136">
        <v>66</v>
      </c>
      <c r="I204" s="137"/>
      <c r="J204" s="138">
        <f t="shared" si="40"/>
        <v>0</v>
      </c>
      <c r="K204" s="134" t="s">
        <v>1</v>
      </c>
      <c r="L204" s="32"/>
      <c r="M204" s="139" t="s">
        <v>1</v>
      </c>
      <c r="N204" s="140" t="s">
        <v>42</v>
      </c>
      <c r="P204" s="141">
        <f t="shared" si="41"/>
        <v>0</v>
      </c>
      <c r="Q204" s="141">
        <v>0</v>
      </c>
      <c r="R204" s="141">
        <f t="shared" si="42"/>
        <v>0</v>
      </c>
      <c r="S204" s="141">
        <v>0</v>
      </c>
      <c r="T204" s="142">
        <f t="shared" si="43"/>
        <v>0</v>
      </c>
      <c r="AR204" s="143" t="s">
        <v>158</v>
      </c>
      <c r="AT204" s="143" t="s">
        <v>153</v>
      </c>
      <c r="AU204" s="143" t="s">
        <v>87</v>
      </c>
      <c r="AY204" s="17" t="s">
        <v>150</v>
      </c>
      <c r="BE204" s="144">
        <f t="shared" si="44"/>
        <v>0</v>
      </c>
      <c r="BF204" s="144">
        <f t="shared" si="45"/>
        <v>0</v>
      </c>
      <c r="BG204" s="144">
        <f t="shared" si="46"/>
        <v>0</v>
      </c>
      <c r="BH204" s="144">
        <f t="shared" si="47"/>
        <v>0</v>
      </c>
      <c r="BI204" s="144">
        <f t="shared" si="48"/>
        <v>0</v>
      </c>
      <c r="BJ204" s="17" t="s">
        <v>85</v>
      </c>
      <c r="BK204" s="144">
        <f t="shared" si="49"/>
        <v>0</v>
      </c>
      <c r="BL204" s="17" t="s">
        <v>158</v>
      </c>
      <c r="BM204" s="143" t="s">
        <v>964</v>
      </c>
    </row>
    <row r="205" spans="2:65" s="1" customFormat="1" ht="16.5" customHeight="1">
      <c r="B205" s="32"/>
      <c r="C205" s="132" t="s">
        <v>591</v>
      </c>
      <c r="D205" s="132" t="s">
        <v>153</v>
      </c>
      <c r="E205" s="133" t="s">
        <v>1304</v>
      </c>
      <c r="F205" s="134" t="s">
        <v>1305</v>
      </c>
      <c r="G205" s="135" t="s">
        <v>1306</v>
      </c>
      <c r="H205" s="136">
        <v>1</v>
      </c>
      <c r="I205" s="137"/>
      <c r="J205" s="138">
        <f t="shared" si="40"/>
        <v>0</v>
      </c>
      <c r="K205" s="134" t="s">
        <v>1</v>
      </c>
      <c r="L205" s="32"/>
      <c r="M205" s="139" t="s">
        <v>1</v>
      </c>
      <c r="N205" s="140" t="s">
        <v>42</v>
      </c>
      <c r="P205" s="141">
        <f t="shared" si="41"/>
        <v>0</v>
      </c>
      <c r="Q205" s="141">
        <v>0</v>
      </c>
      <c r="R205" s="141">
        <f t="shared" si="42"/>
        <v>0</v>
      </c>
      <c r="S205" s="141">
        <v>0</v>
      </c>
      <c r="T205" s="142">
        <f t="shared" si="43"/>
        <v>0</v>
      </c>
      <c r="AR205" s="143" t="s">
        <v>158</v>
      </c>
      <c r="AT205" s="143" t="s">
        <v>153</v>
      </c>
      <c r="AU205" s="143" t="s">
        <v>87</v>
      </c>
      <c r="AY205" s="17" t="s">
        <v>150</v>
      </c>
      <c r="BE205" s="144">
        <f t="shared" si="44"/>
        <v>0</v>
      </c>
      <c r="BF205" s="144">
        <f t="shared" si="45"/>
        <v>0</v>
      </c>
      <c r="BG205" s="144">
        <f t="shared" si="46"/>
        <v>0</v>
      </c>
      <c r="BH205" s="144">
        <f t="shared" si="47"/>
        <v>0</v>
      </c>
      <c r="BI205" s="144">
        <f t="shared" si="48"/>
        <v>0</v>
      </c>
      <c r="BJ205" s="17" t="s">
        <v>85</v>
      </c>
      <c r="BK205" s="144">
        <f t="shared" si="49"/>
        <v>0</v>
      </c>
      <c r="BL205" s="17" t="s">
        <v>158</v>
      </c>
      <c r="BM205" s="143" t="s">
        <v>990</v>
      </c>
    </row>
    <row r="206" spans="2:65" s="1" customFormat="1" ht="16.5" customHeight="1">
      <c r="B206" s="32"/>
      <c r="C206" s="132" t="s">
        <v>596</v>
      </c>
      <c r="D206" s="132" t="s">
        <v>153</v>
      </c>
      <c r="E206" s="133" t="s">
        <v>1307</v>
      </c>
      <c r="F206" s="134" t="s">
        <v>1308</v>
      </c>
      <c r="G206" s="135" t="s">
        <v>388</v>
      </c>
      <c r="H206" s="136">
        <v>15</v>
      </c>
      <c r="I206" s="137"/>
      <c r="J206" s="138">
        <f t="shared" si="40"/>
        <v>0</v>
      </c>
      <c r="K206" s="134" t="s">
        <v>1</v>
      </c>
      <c r="L206" s="32"/>
      <c r="M206" s="139" t="s">
        <v>1</v>
      </c>
      <c r="N206" s="140" t="s">
        <v>42</v>
      </c>
      <c r="P206" s="141">
        <f t="shared" si="41"/>
        <v>0</v>
      </c>
      <c r="Q206" s="141">
        <v>0</v>
      </c>
      <c r="R206" s="141">
        <f t="shared" si="42"/>
        <v>0</v>
      </c>
      <c r="S206" s="141">
        <v>0</v>
      </c>
      <c r="T206" s="142">
        <f t="shared" si="43"/>
        <v>0</v>
      </c>
      <c r="AR206" s="143" t="s">
        <v>158</v>
      </c>
      <c r="AT206" s="143" t="s">
        <v>153</v>
      </c>
      <c r="AU206" s="143" t="s">
        <v>87</v>
      </c>
      <c r="AY206" s="17" t="s">
        <v>150</v>
      </c>
      <c r="BE206" s="144">
        <f t="shared" si="44"/>
        <v>0</v>
      </c>
      <c r="BF206" s="144">
        <f t="shared" si="45"/>
        <v>0</v>
      </c>
      <c r="BG206" s="144">
        <f t="shared" si="46"/>
        <v>0</v>
      </c>
      <c r="BH206" s="144">
        <f t="shared" si="47"/>
        <v>0</v>
      </c>
      <c r="BI206" s="144">
        <f t="shared" si="48"/>
        <v>0</v>
      </c>
      <c r="BJ206" s="17" t="s">
        <v>85</v>
      </c>
      <c r="BK206" s="144">
        <f t="shared" si="49"/>
        <v>0</v>
      </c>
      <c r="BL206" s="17" t="s">
        <v>158</v>
      </c>
      <c r="BM206" s="143" t="s">
        <v>1309</v>
      </c>
    </row>
    <row r="207" spans="2:65" s="1" customFormat="1" ht="16.5" customHeight="1">
      <c r="B207" s="32"/>
      <c r="C207" s="132" t="s">
        <v>600</v>
      </c>
      <c r="D207" s="132" t="s">
        <v>153</v>
      </c>
      <c r="E207" s="133" t="s">
        <v>1310</v>
      </c>
      <c r="F207" s="134" t="s">
        <v>1311</v>
      </c>
      <c r="G207" s="135" t="s">
        <v>1306</v>
      </c>
      <c r="H207" s="136">
        <v>1</v>
      </c>
      <c r="I207" s="137"/>
      <c r="J207" s="138">
        <f t="shared" si="40"/>
        <v>0</v>
      </c>
      <c r="K207" s="134" t="s">
        <v>1</v>
      </c>
      <c r="L207" s="32"/>
      <c r="M207" s="139" t="s">
        <v>1</v>
      </c>
      <c r="N207" s="140" t="s">
        <v>42</v>
      </c>
      <c r="P207" s="141">
        <f t="shared" si="41"/>
        <v>0</v>
      </c>
      <c r="Q207" s="141">
        <v>0</v>
      </c>
      <c r="R207" s="141">
        <f t="shared" si="42"/>
        <v>0</v>
      </c>
      <c r="S207" s="141">
        <v>0</v>
      </c>
      <c r="T207" s="142">
        <f t="shared" si="43"/>
        <v>0</v>
      </c>
      <c r="AR207" s="143" t="s">
        <v>158</v>
      </c>
      <c r="AT207" s="143" t="s">
        <v>153</v>
      </c>
      <c r="AU207" s="143" t="s">
        <v>87</v>
      </c>
      <c r="AY207" s="17" t="s">
        <v>150</v>
      </c>
      <c r="BE207" s="144">
        <f t="shared" si="44"/>
        <v>0</v>
      </c>
      <c r="BF207" s="144">
        <f t="shared" si="45"/>
        <v>0</v>
      </c>
      <c r="BG207" s="144">
        <f t="shared" si="46"/>
        <v>0</v>
      </c>
      <c r="BH207" s="144">
        <f t="shared" si="47"/>
        <v>0</v>
      </c>
      <c r="BI207" s="144">
        <f t="shared" si="48"/>
        <v>0</v>
      </c>
      <c r="BJ207" s="17" t="s">
        <v>85</v>
      </c>
      <c r="BK207" s="144">
        <f t="shared" si="49"/>
        <v>0</v>
      </c>
      <c r="BL207" s="17" t="s">
        <v>158</v>
      </c>
      <c r="BM207" s="143" t="s">
        <v>1312</v>
      </c>
    </row>
    <row r="208" spans="2:65" s="1" customFormat="1" ht="16.5" customHeight="1">
      <c r="B208" s="32"/>
      <c r="C208" s="132" t="s">
        <v>605</v>
      </c>
      <c r="D208" s="132" t="s">
        <v>153</v>
      </c>
      <c r="E208" s="133" t="s">
        <v>1313</v>
      </c>
      <c r="F208" s="134" t="s">
        <v>1314</v>
      </c>
      <c r="G208" s="135" t="s">
        <v>1306</v>
      </c>
      <c r="H208" s="136">
        <v>1</v>
      </c>
      <c r="I208" s="137"/>
      <c r="J208" s="138">
        <f t="shared" si="40"/>
        <v>0</v>
      </c>
      <c r="K208" s="134" t="s">
        <v>1</v>
      </c>
      <c r="L208" s="32"/>
      <c r="M208" s="139" t="s">
        <v>1</v>
      </c>
      <c r="N208" s="140" t="s">
        <v>42</v>
      </c>
      <c r="P208" s="141">
        <f t="shared" si="41"/>
        <v>0</v>
      </c>
      <c r="Q208" s="141">
        <v>0</v>
      </c>
      <c r="R208" s="141">
        <f t="shared" si="42"/>
        <v>0</v>
      </c>
      <c r="S208" s="141">
        <v>0</v>
      </c>
      <c r="T208" s="142">
        <f t="shared" si="43"/>
        <v>0</v>
      </c>
      <c r="AR208" s="143" t="s">
        <v>158</v>
      </c>
      <c r="AT208" s="143" t="s">
        <v>153</v>
      </c>
      <c r="AU208" s="143" t="s">
        <v>87</v>
      </c>
      <c r="AY208" s="17" t="s">
        <v>150</v>
      </c>
      <c r="BE208" s="144">
        <f t="shared" si="44"/>
        <v>0</v>
      </c>
      <c r="BF208" s="144">
        <f t="shared" si="45"/>
        <v>0</v>
      </c>
      <c r="BG208" s="144">
        <f t="shared" si="46"/>
        <v>0</v>
      </c>
      <c r="BH208" s="144">
        <f t="shared" si="47"/>
        <v>0</v>
      </c>
      <c r="BI208" s="144">
        <f t="shared" si="48"/>
        <v>0</v>
      </c>
      <c r="BJ208" s="17" t="s">
        <v>85</v>
      </c>
      <c r="BK208" s="144">
        <f t="shared" si="49"/>
        <v>0</v>
      </c>
      <c r="BL208" s="17" t="s">
        <v>158</v>
      </c>
      <c r="BM208" s="143" t="s">
        <v>1315</v>
      </c>
    </row>
    <row r="209" spans="2:65" s="1" customFormat="1" ht="16.5" customHeight="1">
      <c r="B209" s="32"/>
      <c r="C209" s="132" t="s">
        <v>611</v>
      </c>
      <c r="D209" s="132" t="s">
        <v>153</v>
      </c>
      <c r="E209" s="133" t="s">
        <v>1316</v>
      </c>
      <c r="F209" s="134" t="s">
        <v>1317</v>
      </c>
      <c r="G209" s="135" t="s">
        <v>388</v>
      </c>
      <c r="H209" s="136">
        <v>40</v>
      </c>
      <c r="I209" s="137"/>
      <c r="J209" s="138">
        <f t="shared" si="40"/>
        <v>0</v>
      </c>
      <c r="K209" s="134" t="s">
        <v>1</v>
      </c>
      <c r="L209" s="32"/>
      <c r="M209" s="184" t="s">
        <v>1</v>
      </c>
      <c r="N209" s="185" t="s">
        <v>42</v>
      </c>
      <c r="O209" s="186"/>
      <c r="P209" s="187">
        <f t="shared" si="41"/>
        <v>0</v>
      </c>
      <c r="Q209" s="187">
        <v>0</v>
      </c>
      <c r="R209" s="187">
        <f t="shared" si="42"/>
        <v>0</v>
      </c>
      <c r="S209" s="187">
        <v>0</v>
      </c>
      <c r="T209" s="188">
        <f t="shared" si="43"/>
        <v>0</v>
      </c>
      <c r="AR209" s="143" t="s">
        <v>158</v>
      </c>
      <c r="AT209" s="143" t="s">
        <v>153</v>
      </c>
      <c r="AU209" s="143" t="s">
        <v>87</v>
      </c>
      <c r="AY209" s="17" t="s">
        <v>150</v>
      </c>
      <c r="BE209" s="144">
        <f t="shared" si="44"/>
        <v>0</v>
      </c>
      <c r="BF209" s="144">
        <f t="shared" si="45"/>
        <v>0</v>
      </c>
      <c r="BG209" s="144">
        <f t="shared" si="46"/>
        <v>0</v>
      </c>
      <c r="BH209" s="144">
        <f t="shared" si="47"/>
        <v>0</v>
      </c>
      <c r="BI209" s="144">
        <f t="shared" si="48"/>
        <v>0</v>
      </c>
      <c r="BJ209" s="17" t="s">
        <v>85</v>
      </c>
      <c r="BK209" s="144">
        <f t="shared" si="49"/>
        <v>0</v>
      </c>
      <c r="BL209" s="17" t="s">
        <v>158</v>
      </c>
      <c r="BM209" s="143" t="s">
        <v>1318</v>
      </c>
    </row>
    <row r="210" spans="2:65" s="1" customFormat="1" ht="6.95" customHeight="1">
      <c r="B210" s="44"/>
      <c r="C210" s="45"/>
      <c r="D210" s="45"/>
      <c r="E210" s="45"/>
      <c r="F210" s="45"/>
      <c r="G210" s="45"/>
      <c r="H210" s="45"/>
      <c r="I210" s="45"/>
      <c r="J210" s="45"/>
      <c r="K210" s="45"/>
      <c r="L210" s="32"/>
    </row>
  </sheetData>
  <sheetProtection algorithmName="SHA-512" hashValue="pz4qVWorwT9GM4+sijTUnU7VtcBzOV6neBeKpSziNaq/fACoq9g25NdVQ+rp0LMjAAluLeZGYzDCfrViRxKpQQ==" saltValue="jv9g0cssvesFapOSs2SfKHnN0Gsn3sxHZ2lemI7TwSlrv0r+dtllg4VPeroB0RKcjGl+ss82kmMjzk7sjwxmQA==" spinCount="100000" sheet="1" objects="1" scenarios="1" formatColumns="0" formatRows="0" autoFilter="0"/>
  <autoFilter ref="C125:K209" xr:uid="{00000000-0009-0000-0000-000003000000}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51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7" t="s">
        <v>96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5" customHeight="1">
      <c r="B4" s="20"/>
      <c r="D4" s="21" t="s">
        <v>103</v>
      </c>
      <c r="L4" s="20"/>
      <c r="M4" s="8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28" t="str">
        <f>'Rekapitulace stavby'!K6</f>
        <v>Modernizace stravovacího provozu při MŠ speciální, ZŠ speciální a praktické škole ELPIS Brno, p.o.</v>
      </c>
      <c r="F7" s="229"/>
      <c r="G7" s="229"/>
      <c r="H7" s="229"/>
      <c r="L7" s="20"/>
    </row>
    <row r="8" spans="2:46" s="1" customFormat="1" ht="12" customHeight="1">
      <c r="B8" s="32"/>
      <c r="D8" s="27" t="s">
        <v>104</v>
      </c>
      <c r="L8" s="32"/>
    </row>
    <row r="9" spans="2:46" s="1" customFormat="1" ht="16.5" customHeight="1">
      <c r="B9" s="32"/>
      <c r="E9" s="208" t="s">
        <v>1319</v>
      </c>
      <c r="F9" s="227"/>
      <c r="G9" s="227"/>
      <c r="H9" s="227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26</v>
      </c>
      <c r="I12" s="27" t="s">
        <v>22</v>
      </c>
      <c r="J12" s="52" t="str">
        <f>'Rekapitulace stavby'!AN8</f>
        <v>23. 5. 2023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27</v>
      </c>
      <c r="J15" s="25" t="str">
        <f>IF('Rekapitulace stavby'!AN11="","",'Rekapitulace stavby'!AN11)</f>
        <v/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0" t="str">
        <f>'Rekapitulace stavby'!E14</f>
        <v>Vyplň údaj</v>
      </c>
      <c r="F18" s="222"/>
      <c r="G18" s="222"/>
      <c r="H18" s="222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>P.P.Architects s.r.o.</v>
      </c>
      <c r="I21" s="27" t="s">
        <v>27</v>
      </c>
      <c r="J21" s="25" t="str">
        <f>IF('Rekapitulace stavby'!AN17="","",'Rekapitulace stavby'!AN17)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tr">
        <f>IF('Rekapitulace stavby'!AN19="","",'Rekapitulace stavby'!AN19)</f>
        <v>63472066</v>
      </c>
      <c r="L23" s="32"/>
    </row>
    <row r="24" spans="2:12" s="1" customFormat="1" ht="18" customHeight="1">
      <c r="B24" s="32"/>
      <c r="E24" s="25" t="str">
        <f>IF('Rekapitulace stavby'!E20="","",'Rekapitulace stavby'!E20)</f>
        <v>CKN Invest, spol. s r.o.</v>
      </c>
      <c r="I24" s="27" t="s">
        <v>27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89"/>
      <c r="E27" s="226" t="s">
        <v>1</v>
      </c>
      <c r="F27" s="226"/>
      <c r="G27" s="226"/>
      <c r="H27" s="226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37</v>
      </c>
      <c r="J30" s="66">
        <f>ROUND(J120,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55" t="s">
        <v>41</v>
      </c>
      <c r="E33" s="27" t="s">
        <v>42</v>
      </c>
      <c r="F33" s="91">
        <f>ROUND((SUM(BE120:BE150)),  2)</f>
        <v>0</v>
      </c>
      <c r="I33" s="92">
        <v>0.21</v>
      </c>
      <c r="J33" s="91">
        <f>ROUND(((SUM(BE120:BE150))*I33),  2)</f>
        <v>0</v>
      </c>
      <c r="L33" s="32"/>
    </row>
    <row r="34" spans="2:12" s="1" customFormat="1" ht="14.45" customHeight="1">
      <c r="B34" s="32"/>
      <c r="E34" s="27" t="s">
        <v>43</v>
      </c>
      <c r="F34" s="91">
        <f>ROUND((SUM(BF120:BF150)),  2)</f>
        <v>0</v>
      </c>
      <c r="I34" s="92">
        <v>0.12</v>
      </c>
      <c r="J34" s="91">
        <f>ROUND(((SUM(BF120:BF150))*I34),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91">
        <f>ROUND((SUM(BG120:BG150)),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91">
        <f>ROUND((SUM(BH120:BH150)),  2)</f>
        <v>0</v>
      </c>
      <c r="I36" s="92">
        <v>0.12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91">
        <f>ROUND((SUM(BI120:BI150)),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47</v>
      </c>
      <c r="E39" s="57"/>
      <c r="F39" s="57"/>
      <c r="G39" s="95" t="s">
        <v>48</v>
      </c>
      <c r="H39" s="96" t="s">
        <v>49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52</v>
      </c>
      <c r="E61" s="34"/>
      <c r="F61" s="99" t="s">
        <v>53</v>
      </c>
      <c r="G61" s="43" t="s">
        <v>52</v>
      </c>
      <c r="H61" s="34"/>
      <c r="I61" s="34"/>
      <c r="J61" s="100" t="s">
        <v>53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52</v>
      </c>
      <c r="E76" s="34"/>
      <c r="F76" s="99" t="s">
        <v>53</v>
      </c>
      <c r="G76" s="43" t="s">
        <v>52</v>
      </c>
      <c r="H76" s="34"/>
      <c r="I76" s="34"/>
      <c r="J76" s="100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106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26.25" customHeight="1">
      <c r="B85" s="32"/>
      <c r="E85" s="228" t="str">
        <f>E7</f>
        <v>Modernizace stravovacího provozu při MŠ speciální, ZŠ speciální a praktické škole ELPIS Brno, p.o.</v>
      </c>
      <c r="F85" s="229"/>
      <c r="G85" s="229"/>
      <c r="H85" s="229"/>
      <c r="L85" s="32"/>
    </row>
    <row r="86" spans="2:47" s="1" customFormat="1" ht="12" customHeight="1">
      <c r="B86" s="32"/>
      <c r="C86" s="27" t="s">
        <v>104</v>
      </c>
      <c r="L86" s="32"/>
    </row>
    <row r="87" spans="2:47" s="1" customFormat="1" ht="16.5" customHeight="1">
      <c r="B87" s="32"/>
      <c r="E87" s="208" t="str">
        <f>E9</f>
        <v>04 - Slaboproud</v>
      </c>
      <c r="F87" s="227"/>
      <c r="G87" s="227"/>
      <c r="H87" s="227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23. 5. 2023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 xml:space="preserve"> </v>
      </c>
      <c r="I91" s="27" t="s">
        <v>30</v>
      </c>
      <c r="J91" s="30" t="str">
        <f>E21</f>
        <v>P.P.Architects s.r.o.</v>
      </c>
      <c r="L91" s="32"/>
    </row>
    <row r="92" spans="2:47" s="1" customFormat="1" ht="25.7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CKN Invest, spol. s r.o.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107</v>
      </c>
      <c r="D94" s="93"/>
      <c r="E94" s="93"/>
      <c r="F94" s="93"/>
      <c r="G94" s="93"/>
      <c r="H94" s="93"/>
      <c r="I94" s="93"/>
      <c r="J94" s="102" t="s">
        <v>108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109</v>
      </c>
      <c r="J96" s="66">
        <f>J120</f>
        <v>0</v>
      </c>
      <c r="L96" s="32"/>
      <c r="AU96" s="17" t="s">
        <v>110</v>
      </c>
    </row>
    <row r="97" spans="2:12" s="8" customFormat="1" ht="24.95" customHeight="1">
      <c r="B97" s="104"/>
      <c r="D97" s="105" t="s">
        <v>1320</v>
      </c>
      <c r="E97" s="106"/>
      <c r="F97" s="106"/>
      <c r="G97" s="106"/>
      <c r="H97" s="106"/>
      <c r="I97" s="106"/>
      <c r="J97" s="107">
        <f>J121</f>
        <v>0</v>
      </c>
      <c r="L97" s="104"/>
    </row>
    <row r="98" spans="2:12" s="9" customFormat="1" ht="19.899999999999999" customHeight="1">
      <c r="B98" s="108"/>
      <c r="D98" s="109" t="s">
        <v>1321</v>
      </c>
      <c r="E98" s="110"/>
      <c r="F98" s="110"/>
      <c r="G98" s="110"/>
      <c r="H98" s="110"/>
      <c r="I98" s="110"/>
      <c r="J98" s="111">
        <f>J122</f>
        <v>0</v>
      </c>
      <c r="L98" s="108"/>
    </row>
    <row r="99" spans="2:12" s="9" customFormat="1" ht="19.899999999999999" customHeight="1">
      <c r="B99" s="108"/>
      <c r="D99" s="109" t="s">
        <v>1322</v>
      </c>
      <c r="E99" s="110"/>
      <c r="F99" s="110"/>
      <c r="G99" s="110"/>
      <c r="H99" s="110"/>
      <c r="I99" s="110"/>
      <c r="J99" s="111">
        <f>J143</f>
        <v>0</v>
      </c>
      <c r="L99" s="108"/>
    </row>
    <row r="100" spans="2:12" s="9" customFormat="1" ht="19.899999999999999" customHeight="1">
      <c r="B100" s="108"/>
      <c r="D100" s="109" t="s">
        <v>1323</v>
      </c>
      <c r="E100" s="110"/>
      <c r="F100" s="110"/>
      <c r="G100" s="110"/>
      <c r="H100" s="110"/>
      <c r="I100" s="110"/>
      <c r="J100" s="111">
        <f>J148</f>
        <v>0</v>
      </c>
      <c r="L100" s="108"/>
    </row>
    <row r="101" spans="2:12" s="1" customFormat="1" ht="21.75" customHeight="1">
      <c r="B101" s="32"/>
      <c r="L101" s="32"/>
    </row>
    <row r="102" spans="2:12" s="1" customFormat="1" ht="6.95" customHeight="1"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2"/>
    </row>
    <row r="106" spans="2:12" s="1" customFormat="1" ht="6.95" customHeight="1"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2"/>
    </row>
    <row r="107" spans="2:12" s="1" customFormat="1" ht="24.95" customHeight="1">
      <c r="B107" s="32"/>
      <c r="C107" s="21" t="s">
        <v>135</v>
      </c>
      <c r="L107" s="32"/>
    </row>
    <row r="108" spans="2:12" s="1" customFormat="1" ht="6.95" customHeight="1">
      <c r="B108" s="32"/>
      <c r="L108" s="32"/>
    </row>
    <row r="109" spans="2:12" s="1" customFormat="1" ht="12" customHeight="1">
      <c r="B109" s="32"/>
      <c r="C109" s="27" t="s">
        <v>16</v>
      </c>
      <c r="L109" s="32"/>
    </row>
    <row r="110" spans="2:12" s="1" customFormat="1" ht="26.25" customHeight="1">
      <c r="B110" s="32"/>
      <c r="E110" s="228" t="str">
        <f>E7</f>
        <v>Modernizace stravovacího provozu při MŠ speciální, ZŠ speciální a praktické škole ELPIS Brno, p.o.</v>
      </c>
      <c r="F110" s="229"/>
      <c r="G110" s="229"/>
      <c r="H110" s="229"/>
      <c r="L110" s="32"/>
    </row>
    <row r="111" spans="2:12" s="1" customFormat="1" ht="12" customHeight="1">
      <c r="B111" s="32"/>
      <c r="C111" s="27" t="s">
        <v>104</v>
      </c>
      <c r="L111" s="32"/>
    </row>
    <row r="112" spans="2:12" s="1" customFormat="1" ht="16.5" customHeight="1">
      <c r="B112" s="32"/>
      <c r="E112" s="208" t="str">
        <f>E9</f>
        <v>04 - Slaboproud</v>
      </c>
      <c r="F112" s="227"/>
      <c r="G112" s="227"/>
      <c r="H112" s="227"/>
      <c r="L112" s="32"/>
    </row>
    <row r="113" spans="2:65" s="1" customFormat="1" ht="6.95" customHeight="1">
      <c r="B113" s="32"/>
      <c r="L113" s="32"/>
    </row>
    <row r="114" spans="2:65" s="1" customFormat="1" ht="12" customHeight="1">
      <c r="B114" s="32"/>
      <c r="C114" s="27" t="s">
        <v>20</v>
      </c>
      <c r="F114" s="25" t="str">
        <f>F12</f>
        <v xml:space="preserve"> </v>
      </c>
      <c r="I114" s="27" t="s">
        <v>22</v>
      </c>
      <c r="J114" s="52" t="str">
        <f>IF(J12="","",J12)</f>
        <v>23. 5. 2023</v>
      </c>
      <c r="L114" s="32"/>
    </row>
    <row r="115" spans="2:65" s="1" customFormat="1" ht="6.95" customHeight="1">
      <c r="B115" s="32"/>
      <c r="L115" s="32"/>
    </row>
    <row r="116" spans="2:65" s="1" customFormat="1" ht="15.2" customHeight="1">
      <c r="B116" s="32"/>
      <c r="C116" s="27" t="s">
        <v>24</v>
      </c>
      <c r="F116" s="25" t="str">
        <f>E15</f>
        <v xml:space="preserve"> </v>
      </c>
      <c r="I116" s="27" t="s">
        <v>30</v>
      </c>
      <c r="J116" s="30" t="str">
        <f>E21</f>
        <v>P.P.Architects s.r.o.</v>
      </c>
      <c r="L116" s="32"/>
    </row>
    <row r="117" spans="2:65" s="1" customFormat="1" ht="25.7" customHeight="1">
      <c r="B117" s="32"/>
      <c r="C117" s="27" t="s">
        <v>28</v>
      </c>
      <c r="F117" s="25" t="str">
        <f>IF(E18="","",E18)</f>
        <v>Vyplň údaj</v>
      </c>
      <c r="I117" s="27" t="s">
        <v>33</v>
      </c>
      <c r="J117" s="30" t="str">
        <f>E24</f>
        <v>CKN Invest, spol. s r.o.</v>
      </c>
      <c r="L117" s="32"/>
    </row>
    <row r="118" spans="2:65" s="1" customFormat="1" ht="10.35" customHeight="1">
      <c r="B118" s="32"/>
      <c r="L118" s="32"/>
    </row>
    <row r="119" spans="2:65" s="10" customFormat="1" ht="29.25" customHeight="1">
      <c r="B119" s="112"/>
      <c r="C119" s="113" t="s">
        <v>136</v>
      </c>
      <c r="D119" s="114" t="s">
        <v>62</v>
      </c>
      <c r="E119" s="114" t="s">
        <v>58</v>
      </c>
      <c r="F119" s="114" t="s">
        <v>59</v>
      </c>
      <c r="G119" s="114" t="s">
        <v>137</v>
      </c>
      <c r="H119" s="114" t="s">
        <v>138</v>
      </c>
      <c r="I119" s="114" t="s">
        <v>139</v>
      </c>
      <c r="J119" s="114" t="s">
        <v>108</v>
      </c>
      <c r="K119" s="115" t="s">
        <v>140</v>
      </c>
      <c r="L119" s="112"/>
      <c r="M119" s="59" t="s">
        <v>1</v>
      </c>
      <c r="N119" s="60" t="s">
        <v>41</v>
      </c>
      <c r="O119" s="60" t="s">
        <v>141</v>
      </c>
      <c r="P119" s="60" t="s">
        <v>142</v>
      </c>
      <c r="Q119" s="60" t="s">
        <v>143</v>
      </c>
      <c r="R119" s="60" t="s">
        <v>144</v>
      </c>
      <c r="S119" s="60" t="s">
        <v>145</v>
      </c>
      <c r="T119" s="61" t="s">
        <v>146</v>
      </c>
    </row>
    <row r="120" spans="2:65" s="1" customFormat="1" ht="22.9" customHeight="1">
      <c r="B120" s="32"/>
      <c r="C120" s="64" t="s">
        <v>147</v>
      </c>
      <c r="J120" s="116">
        <f>BK120</f>
        <v>0</v>
      </c>
      <c r="L120" s="32"/>
      <c r="M120" s="62"/>
      <c r="N120" s="53"/>
      <c r="O120" s="53"/>
      <c r="P120" s="117">
        <f>P121</f>
        <v>0</v>
      </c>
      <c r="Q120" s="53"/>
      <c r="R120" s="117">
        <f>R121</f>
        <v>0</v>
      </c>
      <c r="S120" s="53"/>
      <c r="T120" s="118">
        <f>T121</f>
        <v>0</v>
      </c>
      <c r="AT120" s="17" t="s">
        <v>76</v>
      </c>
      <c r="AU120" s="17" t="s">
        <v>110</v>
      </c>
      <c r="BK120" s="119">
        <f>BK121</f>
        <v>0</v>
      </c>
    </row>
    <row r="121" spans="2:65" s="11" customFormat="1" ht="25.9" customHeight="1">
      <c r="B121" s="120"/>
      <c r="D121" s="121" t="s">
        <v>76</v>
      </c>
      <c r="E121" s="122" t="s">
        <v>1148</v>
      </c>
      <c r="F121" s="122" t="s">
        <v>1324</v>
      </c>
      <c r="I121" s="123"/>
      <c r="J121" s="124">
        <f>BK121</f>
        <v>0</v>
      </c>
      <c r="L121" s="120"/>
      <c r="M121" s="125"/>
      <c r="P121" s="126">
        <f>P122+P143+P148</f>
        <v>0</v>
      </c>
      <c r="R121" s="126">
        <f>R122+R143+R148</f>
        <v>0</v>
      </c>
      <c r="T121" s="127">
        <f>T122+T143+T148</f>
        <v>0</v>
      </c>
      <c r="AR121" s="121" t="s">
        <v>85</v>
      </c>
      <c r="AT121" s="128" t="s">
        <v>76</v>
      </c>
      <c r="AU121" s="128" t="s">
        <v>77</v>
      </c>
      <c r="AY121" s="121" t="s">
        <v>150</v>
      </c>
      <c r="BK121" s="129">
        <f>BK122+BK143+BK148</f>
        <v>0</v>
      </c>
    </row>
    <row r="122" spans="2:65" s="11" customFormat="1" ht="22.9" customHeight="1">
      <c r="B122" s="120"/>
      <c r="D122" s="121" t="s">
        <v>76</v>
      </c>
      <c r="E122" s="130" t="s">
        <v>767</v>
      </c>
      <c r="F122" s="130" t="s">
        <v>1325</v>
      </c>
      <c r="I122" s="123"/>
      <c r="J122" s="131">
        <f>BK122</f>
        <v>0</v>
      </c>
      <c r="L122" s="120"/>
      <c r="M122" s="125"/>
      <c r="P122" s="126">
        <f>SUM(P123:P142)</f>
        <v>0</v>
      </c>
      <c r="R122" s="126">
        <f>SUM(R123:R142)</f>
        <v>0</v>
      </c>
      <c r="T122" s="127">
        <f>SUM(T123:T142)</f>
        <v>0</v>
      </c>
      <c r="AR122" s="121" t="s">
        <v>85</v>
      </c>
      <c r="AT122" s="128" t="s">
        <v>76</v>
      </c>
      <c r="AU122" s="128" t="s">
        <v>85</v>
      </c>
      <c r="AY122" s="121" t="s">
        <v>150</v>
      </c>
      <c r="BK122" s="129">
        <f>SUM(BK123:BK142)</f>
        <v>0</v>
      </c>
    </row>
    <row r="123" spans="2:65" s="1" customFormat="1" ht="16.5" customHeight="1">
      <c r="B123" s="32"/>
      <c r="C123" s="132" t="s">
        <v>85</v>
      </c>
      <c r="D123" s="132" t="s">
        <v>153</v>
      </c>
      <c r="E123" s="133" t="s">
        <v>1151</v>
      </c>
      <c r="F123" s="134" t="s">
        <v>1326</v>
      </c>
      <c r="G123" s="135" t="s">
        <v>210</v>
      </c>
      <c r="H123" s="136">
        <v>35</v>
      </c>
      <c r="I123" s="137"/>
      <c r="J123" s="138">
        <f t="shared" ref="J123:J142" si="0">ROUND(I123*H123,2)</f>
        <v>0</v>
      </c>
      <c r="K123" s="134" t="s">
        <v>1</v>
      </c>
      <c r="L123" s="32"/>
      <c r="M123" s="139" t="s">
        <v>1</v>
      </c>
      <c r="N123" s="140" t="s">
        <v>42</v>
      </c>
      <c r="P123" s="141">
        <f t="shared" ref="P123:P142" si="1">O123*H123</f>
        <v>0</v>
      </c>
      <c r="Q123" s="141">
        <v>0</v>
      </c>
      <c r="R123" s="141">
        <f t="shared" ref="R123:R142" si="2">Q123*H123</f>
        <v>0</v>
      </c>
      <c r="S123" s="141">
        <v>0</v>
      </c>
      <c r="T123" s="142">
        <f t="shared" ref="T123:T142" si="3">S123*H123</f>
        <v>0</v>
      </c>
      <c r="AR123" s="143" t="s">
        <v>158</v>
      </c>
      <c r="AT123" s="143" t="s">
        <v>153</v>
      </c>
      <c r="AU123" s="143" t="s">
        <v>87</v>
      </c>
      <c r="AY123" s="17" t="s">
        <v>150</v>
      </c>
      <c r="BE123" s="144">
        <f t="shared" ref="BE123:BE142" si="4">IF(N123="základní",J123,0)</f>
        <v>0</v>
      </c>
      <c r="BF123" s="144">
        <f t="shared" ref="BF123:BF142" si="5">IF(N123="snížená",J123,0)</f>
        <v>0</v>
      </c>
      <c r="BG123" s="144">
        <f t="shared" ref="BG123:BG142" si="6">IF(N123="zákl. přenesená",J123,0)</f>
        <v>0</v>
      </c>
      <c r="BH123" s="144">
        <f t="shared" ref="BH123:BH142" si="7">IF(N123="sníž. přenesená",J123,0)</f>
        <v>0</v>
      </c>
      <c r="BI123" s="144">
        <f t="shared" ref="BI123:BI142" si="8">IF(N123="nulová",J123,0)</f>
        <v>0</v>
      </c>
      <c r="BJ123" s="17" t="s">
        <v>85</v>
      </c>
      <c r="BK123" s="144">
        <f t="shared" ref="BK123:BK142" si="9">ROUND(I123*H123,2)</f>
        <v>0</v>
      </c>
      <c r="BL123" s="17" t="s">
        <v>158</v>
      </c>
      <c r="BM123" s="143" t="s">
        <v>87</v>
      </c>
    </row>
    <row r="124" spans="2:65" s="1" customFormat="1" ht="16.5" customHeight="1">
      <c r="B124" s="32"/>
      <c r="C124" s="132" t="s">
        <v>87</v>
      </c>
      <c r="D124" s="132" t="s">
        <v>153</v>
      </c>
      <c r="E124" s="133" t="s">
        <v>1154</v>
      </c>
      <c r="F124" s="134" t="s">
        <v>1327</v>
      </c>
      <c r="G124" s="135" t="s">
        <v>210</v>
      </c>
      <c r="H124" s="136">
        <v>115</v>
      </c>
      <c r="I124" s="137"/>
      <c r="J124" s="138">
        <f t="shared" si="0"/>
        <v>0</v>
      </c>
      <c r="K124" s="134" t="s">
        <v>1</v>
      </c>
      <c r="L124" s="32"/>
      <c r="M124" s="139" t="s">
        <v>1</v>
      </c>
      <c r="N124" s="140" t="s">
        <v>42</v>
      </c>
      <c r="P124" s="141">
        <f t="shared" si="1"/>
        <v>0</v>
      </c>
      <c r="Q124" s="141">
        <v>0</v>
      </c>
      <c r="R124" s="141">
        <f t="shared" si="2"/>
        <v>0</v>
      </c>
      <c r="S124" s="141">
        <v>0</v>
      </c>
      <c r="T124" s="142">
        <f t="shared" si="3"/>
        <v>0</v>
      </c>
      <c r="AR124" s="143" t="s">
        <v>158</v>
      </c>
      <c r="AT124" s="143" t="s">
        <v>153</v>
      </c>
      <c r="AU124" s="143" t="s">
        <v>87</v>
      </c>
      <c r="AY124" s="17" t="s">
        <v>150</v>
      </c>
      <c r="BE124" s="144">
        <f t="shared" si="4"/>
        <v>0</v>
      </c>
      <c r="BF124" s="144">
        <f t="shared" si="5"/>
        <v>0</v>
      </c>
      <c r="BG124" s="144">
        <f t="shared" si="6"/>
        <v>0</v>
      </c>
      <c r="BH124" s="144">
        <f t="shared" si="7"/>
        <v>0</v>
      </c>
      <c r="BI124" s="144">
        <f t="shared" si="8"/>
        <v>0</v>
      </c>
      <c r="BJ124" s="17" t="s">
        <v>85</v>
      </c>
      <c r="BK124" s="144">
        <f t="shared" si="9"/>
        <v>0</v>
      </c>
      <c r="BL124" s="17" t="s">
        <v>158</v>
      </c>
      <c r="BM124" s="143" t="s">
        <v>158</v>
      </c>
    </row>
    <row r="125" spans="2:65" s="1" customFormat="1" ht="16.5" customHeight="1">
      <c r="B125" s="32"/>
      <c r="C125" s="132" t="s">
        <v>151</v>
      </c>
      <c r="D125" s="132" t="s">
        <v>153</v>
      </c>
      <c r="E125" s="133" t="s">
        <v>1328</v>
      </c>
      <c r="F125" s="134" t="s">
        <v>1329</v>
      </c>
      <c r="G125" s="135" t="s">
        <v>1330</v>
      </c>
      <c r="H125" s="136">
        <v>3</v>
      </c>
      <c r="I125" s="137"/>
      <c r="J125" s="138">
        <f t="shared" si="0"/>
        <v>0</v>
      </c>
      <c r="K125" s="134" t="s">
        <v>1</v>
      </c>
      <c r="L125" s="32"/>
      <c r="M125" s="139" t="s">
        <v>1</v>
      </c>
      <c r="N125" s="140" t="s">
        <v>42</v>
      </c>
      <c r="P125" s="141">
        <f t="shared" si="1"/>
        <v>0</v>
      </c>
      <c r="Q125" s="141">
        <v>0</v>
      </c>
      <c r="R125" s="141">
        <f t="shared" si="2"/>
        <v>0</v>
      </c>
      <c r="S125" s="141">
        <v>0</v>
      </c>
      <c r="T125" s="142">
        <f t="shared" si="3"/>
        <v>0</v>
      </c>
      <c r="AR125" s="143" t="s">
        <v>158</v>
      </c>
      <c r="AT125" s="143" t="s">
        <v>153</v>
      </c>
      <c r="AU125" s="143" t="s">
        <v>87</v>
      </c>
      <c r="AY125" s="17" t="s">
        <v>150</v>
      </c>
      <c r="BE125" s="144">
        <f t="shared" si="4"/>
        <v>0</v>
      </c>
      <c r="BF125" s="144">
        <f t="shared" si="5"/>
        <v>0</v>
      </c>
      <c r="BG125" s="144">
        <f t="shared" si="6"/>
        <v>0</v>
      </c>
      <c r="BH125" s="144">
        <f t="shared" si="7"/>
        <v>0</v>
      </c>
      <c r="BI125" s="144">
        <f t="shared" si="8"/>
        <v>0</v>
      </c>
      <c r="BJ125" s="17" t="s">
        <v>85</v>
      </c>
      <c r="BK125" s="144">
        <f t="shared" si="9"/>
        <v>0</v>
      </c>
      <c r="BL125" s="17" t="s">
        <v>158</v>
      </c>
      <c r="BM125" s="143" t="s">
        <v>177</v>
      </c>
    </row>
    <row r="126" spans="2:65" s="1" customFormat="1" ht="16.5" customHeight="1">
      <c r="B126" s="32"/>
      <c r="C126" s="132" t="s">
        <v>158</v>
      </c>
      <c r="D126" s="132" t="s">
        <v>153</v>
      </c>
      <c r="E126" s="133" t="s">
        <v>1331</v>
      </c>
      <c r="F126" s="134" t="s">
        <v>1332</v>
      </c>
      <c r="G126" s="135" t="s">
        <v>1330</v>
      </c>
      <c r="H126" s="136">
        <v>1</v>
      </c>
      <c r="I126" s="137"/>
      <c r="J126" s="138">
        <f t="shared" si="0"/>
        <v>0</v>
      </c>
      <c r="K126" s="134" t="s">
        <v>1</v>
      </c>
      <c r="L126" s="32"/>
      <c r="M126" s="139" t="s">
        <v>1</v>
      </c>
      <c r="N126" s="140" t="s">
        <v>42</v>
      </c>
      <c r="P126" s="141">
        <f t="shared" si="1"/>
        <v>0</v>
      </c>
      <c r="Q126" s="141">
        <v>0</v>
      </c>
      <c r="R126" s="141">
        <f t="shared" si="2"/>
        <v>0</v>
      </c>
      <c r="S126" s="141">
        <v>0</v>
      </c>
      <c r="T126" s="142">
        <f t="shared" si="3"/>
        <v>0</v>
      </c>
      <c r="AR126" s="143" t="s">
        <v>158</v>
      </c>
      <c r="AT126" s="143" t="s">
        <v>153</v>
      </c>
      <c r="AU126" s="143" t="s">
        <v>87</v>
      </c>
      <c r="AY126" s="17" t="s">
        <v>150</v>
      </c>
      <c r="BE126" s="144">
        <f t="shared" si="4"/>
        <v>0</v>
      </c>
      <c r="BF126" s="144">
        <f t="shared" si="5"/>
        <v>0</v>
      </c>
      <c r="BG126" s="144">
        <f t="shared" si="6"/>
        <v>0</v>
      </c>
      <c r="BH126" s="144">
        <f t="shared" si="7"/>
        <v>0</v>
      </c>
      <c r="BI126" s="144">
        <f t="shared" si="8"/>
        <v>0</v>
      </c>
      <c r="BJ126" s="17" t="s">
        <v>85</v>
      </c>
      <c r="BK126" s="144">
        <f t="shared" si="9"/>
        <v>0</v>
      </c>
      <c r="BL126" s="17" t="s">
        <v>158</v>
      </c>
      <c r="BM126" s="143" t="s">
        <v>196</v>
      </c>
    </row>
    <row r="127" spans="2:65" s="1" customFormat="1" ht="16.5" customHeight="1">
      <c r="B127" s="32"/>
      <c r="C127" s="132" t="s">
        <v>173</v>
      </c>
      <c r="D127" s="132" t="s">
        <v>153</v>
      </c>
      <c r="E127" s="133" t="s">
        <v>1333</v>
      </c>
      <c r="F127" s="134" t="s">
        <v>1334</v>
      </c>
      <c r="G127" s="135" t="s">
        <v>1330</v>
      </c>
      <c r="H127" s="136">
        <v>1</v>
      </c>
      <c r="I127" s="137"/>
      <c r="J127" s="138">
        <f t="shared" si="0"/>
        <v>0</v>
      </c>
      <c r="K127" s="134" t="s">
        <v>1</v>
      </c>
      <c r="L127" s="32"/>
      <c r="M127" s="139" t="s">
        <v>1</v>
      </c>
      <c r="N127" s="140" t="s">
        <v>42</v>
      </c>
      <c r="P127" s="141">
        <f t="shared" si="1"/>
        <v>0</v>
      </c>
      <c r="Q127" s="141">
        <v>0</v>
      </c>
      <c r="R127" s="141">
        <f t="shared" si="2"/>
        <v>0</v>
      </c>
      <c r="S127" s="141">
        <v>0</v>
      </c>
      <c r="T127" s="142">
        <f t="shared" si="3"/>
        <v>0</v>
      </c>
      <c r="AR127" s="143" t="s">
        <v>158</v>
      </c>
      <c r="AT127" s="143" t="s">
        <v>153</v>
      </c>
      <c r="AU127" s="143" t="s">
        <v>87</v>
      </c>
      <c r="AY127" s="17" t="s">
        <v>150</v>
      </c>
      <c r="BE127" s="144">
        <f t="shared" si="4"/>
        <v>0</v>
      </c>
      <c r="BF127" s="144">
        <f t="shared" si="5"/>
        <v>0</v>
      </c>
      <c r="BG127" s="144">
        <f t="shared" si="6"/>
        <v>0</v>
      </c>
      <c r="BH127" s="144">
        <f t="shared" si="7"/>
        <v>0</v>
      </c>
      <c r="BI127" s="144">
        <f t="shared" si="8"/>
        <v>0</v>
      </c>
      <c r="BJ127" s="17" t="s">
        <v>85</v>
      </c>
      <c r="BK127" s="144">
        <f t="shared" si="9"/>
        <v>0</v>
      </c>
      <c r="BL127" s="17" t="s">
        <v>158</v>
      </c>
      <c r="BM127" s="143" t="s">
        <v>209</v>
      </c>
    </row>
    <row r="128" spans="2:65" s="1" customFormat="1" ht="16.5" customHeight="1">
      <c r="B128" s="32"/>
      <c r="C128" s="132" t="s">
        <v>177</v>
      </c>
      <c r="D128" s="132" t="s">
        <v>153</v>
      </c>
      <c r="E128" s="133" t="s">
        <v>1335</v>
      </c>
      <c r="F128" s="134" t="s">
        <v>1336</v>
      </c>
      <c r="G128" s="135" t="s">
        <v>210</v>
      </c>
      <c r="H128" s="136">
        <v>180</v>
      </c>
      <c r="I128" s="137"/>
      <c r="J128" s="138">
        <f t="shared" si="0"/>
        <v>0</v>
      </c>
      <c r="K128" s="134" t="s">
        <v>1</v>
      </c>
      <c r="L128" s="32"/>
      <c r="M128" s="139" t="s">
        <v>1</v>
      </c>
      <c r="N128" s="140" t="s">
        <v>42</v>
      </c>
      <c r="P128" s="141">
        <f t="shared" si="1"/>
        <v>0</v>
      </c>
      <c r="Q128" s="141">
        <v>0</v>
      </c>
      <c r="R128" s="141">
        <f t="shared" si="2"/>
        <v>0</v>
      </c>
      <c r="S128" s="141">
        <v>0</v>
      </c>
      <c r="T128" s="142">
        <f t="shared" si="3"/>
        <v>0</v>
      </c>
      <c r="AR128" s="143" t="s">
        <v>158</v>
      </c>
      <c r="AT128" s="143" t="s">
        <v>153</v>
      </c>
      <c r="AU128" s="143" t="s">
        <v>87</v>
      </c>
      <c r="AY128" s="17" t="s">
        <v>150</v>
      </c>
      <c r="BE128" s="144">
        <f t="shared" si="4"/>
        <v>0</v>
      </c>
      <c r="BF128" s="144">
        <f t="shared" si="5"/>
        <v>0</v>
      </c>
      <c r="BG128" s="144">
        <f t="shared" si="6"/>
        <v>0</v>
      </c>
      <c r="BH128" s="144">
        <f t="shared" si="7"/>
        <v>0</v>
      </c>
      <c r="BI128" s="144">
        <f t="shared" si="8"/>
        <v>0</v>
      </c>
      <c r="BJ128" s="17" t="s">
        <v>85</v>
      </c>
      <c r="BK128" s="144">
        <f t="shared" si="9"/>
        <v>0</v>
      </c>
      <c r="BL128" s="17" t="s">
        <v>158</v>
      </c>
      <c r="BM128" s="143" t="s">
        <v>8</v>
      </c>
    </row>
    <row r="129" spans="2:65" s="1" customFormat="1" ht="16.5" customHeight="1">
      <c r="B129" s="32"/>
      <c r="C129" s="132" t="s">
        <v>188</v>
      </c>
      <c r="D129" s="132" t="s">
        <v>153</v>
      </c>
      <c r="E129" s="133" t="s">
        <v>1337</v>
      </c>
      <c r="F129" s="134" t="s">
        <v>1338</v>
      </c>
      <c r="G129" s="135" t="s">
        <v>210</v>
      </c>
      <c r="H129" s="136">
        <v>15</v>
      </c>
      <c r="I129" s="137"/>
      <c r="J129" s="138">
        <f t="shared" si="0"/>
        <v>0</v>
      </c>
      <c r="K129" s="134" t="s">
        <v>1</v>
      </c>
      <c r="L129" s="32"/>
      <c r="M129" s="139" t="s">
        <v>1</v>
      </c>
      <c r="N129" s="140" t="s">
        <v>42</v>
      </c>
      <c r="P129" s="141">
        <f t="shared" si="1"/>
        <v>0</v>
      </c>
      <c r="Q129" s="141">
        <v>0</v>
      </c>
      <c r="R129" s="141">
        <f t="shared" si="2"/>
        <v>0</v>
      </c>
      <c r="S129" s="141">
        <v>0</v>
      </c>
      <c r="T129" s="142">
        <f t="shared" si="3"/>
        <v>0</v>
      </c>
      <c r="AR129" s="143" t="s">
        <v>158</v>
      </c>
      <c r="AT129" s="143" t="s">
        <v>153</v>
      </c>
      <c r="AU129" s="143" t="s">
        <v>87</v>
      </c>
      <c r="AY129" s="17" t="s">
        <v>150</v>
      </c>
      <c r="BE129" s="144">
        <f t="shared" si="4"/>
        <v>0</v>
      </c>
      <c r="BF129" s="144">
        <f t="shared" si="5"/>
        <v>0</v>
      </c>
      <c r="BG129" s="144">
        <f t="shared" si="6"/>
        <v>0</v>
      </c>
      <c r="BH129" s="144">
        <f t="shared" si="7"/>
        <v>0</v>
      </c>
      <c r="BI129" s="144">
        <f t="shared" si="8"/>
        <v>0</v>
      </c>
      <c r="BJ129" s="17" t="s">
        <v>85</v>
      </c>
      <c r="BK129" s="144">
        <f t="shared" si="9"/>
        <v>0</v>
      </c>
      <c r="BL129" s="17" t="s">
        <v>158</v>
      </c>
      <c r="BM129" s="143" t="s">
        <v>258</v>
      </c>
    </row>
    <row r="130" spans="2:65" s="1" customFormat="1" ht="24.2" customHeight="1">
      <c r="B130" s="32"/>
      <c r="C130" s="132" t="s">
        <v>196</v>
      </c>
      <c r="D130" s="132" t="s">
        <v>153</v>
      </c>
      <c r="E130" s="133" t="s">
        <v>1339</v>
      </c>
      <c r="F130" s="134" t="s">
        <v>1340</v>
      </c>
      <c r="G130" s="135" t="s">
        <v>1330</v>
      </c>
      <c r="H130" s="136">
        <v>1</v>
      </c>
      <c r="I130" s="137"/>
      <c r="J130" s="138">
        <f t="shared" si="0"/>
        <v>0</v>
      </c>
      <c r="K130" s="134" t="s">
        <v>1</v>
      </c>
      <c r="L130" s="32"/>
      <c r="M130" s="139" t="s">
        <v>1</v>
      </c>
      <c r="N130" s="140" t="s">
        <v>42</v>
      </c>
      <c r="P130" s="141">
        <f t="shared" si="1"/>
        <v>0</v>
      </c>
      <c r="Q130" s="141">
        <v>0</v>
      </c>
      <c r="R130" s="141">
        <f t="shared" si="2"/>
        <v>0</v>
      </c>
      <c r="S130" s="141">
        <v>0</v>
      </c>
      <c r="T130" s="142">
        <f t="shared" si="3"/>
        <v>0</v>
      </c>
      <c r="AR130" s="143" t="s">
        <v>158</v>
      </c>
      <c r="AT130" s="143" t="s">
        <v>153</v>
      </c>
      <c r="AU130" s="143" t="s">
        <v>87</v>
      </c>
      <c r="AY130" s="17" t="s">
        <v>150</v>
      </c>
      <c r="BE130" s="144">
        <f t="shared" si="4"/>
        <v>0</v>
      </c>
      <c r="BF130" s="144">
        <f t="shared" si="5"/>
        <v>0</v>
      </c>
      <c r="BG130" s="144">
        <f t="shared" si="6"/>
        <v>0</v>
      </c>
      <c r="BH130" s="144">
        <f t="shared" si="7"/>
        <v>0</v>
      </c>
      <c r="BI130" s="144">
        <f t="shared" si="8"/>
        <v>0</v>
      </c>
      <c r="BJ130" s="17" t="s">
        <v>85</v>
      </c>
      <c r="BK130" s="144">
        <f t="shared" si="9"/>
        <v>0</v>
      </c>
      <c r="BL130" s="17" t="s">
        <v>158</v>
      </c>
      <c r="BM130" s="143" t="s">
        <v>270</v>
      </c>
    </row>
    <row r="131" spans="2:65" s="1" customFormat="1" ht="24.2" customHeight="1">
      <c r="B131" s="32"/>
      <c r="C131" s="132" t="s">
        <v>201</v>
      </c>
      <c r="D131" s="132" t="s">
        <v>153</v>
      </c>
      <c r="E131" s="133" t="s">
        <v>1341</v>
      </c>
      <c r="F131" s="134" t="s">
        <v>1342</v>
      </c>
      <c r="G131" s="135" t="s">
        <v>1330</v>
      </c>
      <c r="H131" s="136">
        <v>1</v>
      </c>
      <c r="I131" s="137"/>
      <c r="J131" s="138">
        <f t="shared" si="0"/>
        <v>0</v>
      </c>
      <c r="K131" s="134" t="s">
        <v>1</v>
      </c>
      <c r="L131" s="32"/>
      <c r="M131" s="139" t="s">
        <v>1</v>
      </c>
      <c r="N131" s="140" t="s">
        <v>42</v>
      </c>
      <c r="P131" s="141">
        <f t="shared" si="1"/>
        <v>0</v>
      </c>
      <c r="Q131" s="141">
        <v>0</v>
      </c>
      <c r="R131" s="141">
        <f t="shared" si="2"/>
        <v>0</v>
      </c>
      <c r="S131" s="141">
        <v>0</v>
      </c>
      <c r="T131" s="142">
        <f t="shared" si="3"/>
        <v>0</v>
      </c>
      <c r="AR131" s="143" t="s">
        <v>158</v>
      </c>
      <c r="AT131" s="143" t="s">
        <v>153</v>
      </c>
      <c r="AU131" s="143" t="s">
        <v>87</v>
      </c>
      <c r="AY131" s="17" t="s">
        <v>150</v>
      </c>
      <c r="BE131" s="144">
        <f t="shared" si="4"/>
        <v>0</v>
      </c>
      <c r="BF131" s="144">
        <f t="shared" si="5"/>
        <v>0</v>
      </c>
      <c r="BG131" s="144">
        <f t="shared" si="6"/>
        <v>0</v>
      </c>
      <c r="BH131" s="144">
        <f t="shared" si="7"/>
        <v>0</v>
      </c>
      <c r="BI131" s="144">
        <f t="shared" si="8"/>
        <v>0</v>
      </c>
      <c r="BJ131" s="17" t="s">
        <v>85</v>
      </c>
      <c r="BK131" s="144">
        <f t="shared" si="9"/>
        <v>0</v>
      </c>
      <c r="BL131" s="17" t="s">
        <v>158</v>
      </c>
      <c r="BM131" s="143" t="s">
        <v>291</v>
      </c>
    </row>
    <row r="132" spans="2:65" s="1" customFormat="1" ht="16.5" customHeight="1">
      <c r="B132" s="32"/>
      <c r="C132" s="132" t="s">
        <v>209</v>
      </c>
      <c r="D132" s="132" t="s">
        <v>153</v>
      </c>
      <c r="E132" s="133" t="s">
        <v>1343</v>
      </c>
      <c r="F132" s="134" t="s">
        <v>1344</v>
      </c>
      <c r="G132" s="135" t="s">
        <v>1330</v>
      </c>
      <c r="H132" s="136">
        <v>4</v>
      </c>
      <c r="I132" s="137"/>
      <c r="J132" s="138">
        <f t="shared" si="0"/>
        <v>0</v>
      </c>
      <c r="K132" s="134" t="s">
        <v>1</v>
      </c>
      <c r="L132" s="32"/>
      <c r="M132" s="139" t="s">
        <v>1</v>
      </c>
      <c r="N132" s="140" t="s">
        <v>42</v>
      </c>
      <c r="P132" s="141">
        <f t="shared" si="1"/>
        <v>0</v>
      </c>
      <c r="Q132" s="141">
        <v>0</v>
      </c>
      <c r="R132" s="141">
        <f t="shared" si="2"/>
        <v>0</v>
      </c>
      <c r="S132" s="141">
        <v>0</v>
      </c>
      <c r="T132" s="142">
        <f t="shared" si="3"/>
        <v>0</v>
      </c>
      <c r="AR132" s="143" t="s">
        <v>158</v>
      </c>
      <c r="AT132" s="143" t="s">
        <v>153</v>
      </c>
      <c r="AU132" s="143" t="s">
        <v>87</v>
      </c>
      <c r="AY132" s="17" t="s">
        <v>150</v>
      </c>
      <c r="BE132" s="144">
        <f t="shared" si="4"/>
        <v>0</v>
      </c>
      <c r="BF132" s="144">
        <f t="shared" si="5"/>
        <v>0</v>
      </c>
      <c r="BG132" s="144">
        <f t="shared" si="6"/>
        <v>0</v>
      </c>
      <c r="BH132" s="144">
        <f t="shared" si="7"/>
        <v>0</v>
      </c>
      <c r="BI132" s="144">
        <f t="shared" si="8"/>
        <v>0</v>
      </c>
      <c r="BJ132" s="17" t="s">
        <v>85</v>
      </c>
      <c r="BK132" s="144">
        <f t="shared" si="9"/>
        <v>0</v>
      </c>
      <c r="BL132" s="17" t="s">
        <v>158</v>
      </c>
      <c r="BM132" s="143" t="s">
        <v>303</v>
      </c>
    </row>
    <row r="133" spans="2:65" s="1" customFormat="1" ht="24.2" customHeight="1">
      <c r="B133" s="32"/>
      <c r="C133" s="132" t="s">
        <v>218</v>
      </c>
      <c r="D133" s="132" t="s">
        <v>153</v>
      </c>
      <c r="E133" s="133" t="s">
        <v>1345</v>
      </c>
      <c r="F133" s="134" t="s">
        <v>1346</v>
      </c>
      <c r="G133" s="135" t="s">
        <v>1330</v>
      </c>
      <c r="H133" s="136">
        <v>1</v>
      </c>
      <c r="I133" s="137"/>
      <c r="J133" s="138">
        <f t="shared" si="0"/>
        <v>0</v>
      </c>
      <c r="K133" s="134" t="s">
        <v>1</v>
      </c>
      <c r="L133" s="32"/>
      <c r="M133" s="139" t="s">
        <v>1</v>
      </c>
      <c r="N133" s="140" t="s">
        <v>42</v>
      </c>
      <c r="P133" s="141">
        <f t="shared" si="1"/>
        <v>0</v>
      </c>
      <c r="Q133" s="141">
        <v>0</v>
      </c>
      <c r="R133" s="141">
        <f t="shared" si="2"/>
        <v>0</v>
      </c>
      <c r="S133" s="141">
        <v>0</v>
      </c>
      <c r="T133" s="142">
        <f t="shared" si="3"/>
        <v>0</v>
      </c>
      <c r="AR133" s="143" t="s">
        <v>158</v>
      </c>
      <c r="AT133" s="143" t="s">
        <v>153</v>
      </c>
      <c r="AU133" s="143" t="s">
        <v>87</v>
      </c>
      <c r="AY133" s="17" t="s">
        <v>150</v>
      </c>
      <c r="BE133" s="144">
        <f t="shared" si="4"/>
        <v>0</v>
      </c>
      <c r="BF133" s="144">
        <f t="shared" si="5"/>
        <v>0</v>
      </c>
      <c r="BG133" s="144">
        <f t="shared" si="6"/>
        <v>0</v>
      </c>
      <c r="BH133" s="144">
        <f t="shared" si="7"/>
        <v>0</v>
      </c>
      <c r="BI133" s="144">
        <f t="shared" si="8"/>
        <v>0</v>
      </c>
      <c r="BJ133" s="17" t="s">
        <v>85</v>
      </c>
      <c r="BK133" s="144">
        <f t="shared" si="9"/>
        <v>0</v>
      </c>
      <c r="BL133" s="17" t="s">
        <v>158</v>
      </c>
      <c r="BM133" s="143" t="s">
        <v>316</v>
      </c>
    </row>
    <row r="134" spans="2:65" s="1" customFormat="1" ht="24.2" customHeight="1">
      <c r="B134" s="32"/>
      <c r="C134" s="132" t="s">
        <v>8</v>
      </c>
      <c r="D134" s="132" t="s">
        <v>153</v>
      </c>
      <c r="E134" s="133" t="s">
        <v>1347</v>
      </c>
      <c r="F134" s="134" t="s">
        <v>1348</v>
      </c>
      <c r="G134" s="135" t="s">
        <v>1330</v>
      </c>
      <c r="H134" s="136">
        <v>1</v>
      </c>
      <c r="I134" s="137"/>
      <c r="J134" s="138">
        <f t="shared" si="0"/>
        <v>0</v>
      </c>
      <c r="K134" s="134" t="s">
        <v>1</v>
      </c>
      <c r="L134" s="32"/>
      <c r="M134" s="139" t="s">
        <v>1</v>
      </c>
      <c r="N134" s="140" t="s">
        <v>42</v>
      </c>
      <c r="P134" s="141">
        <f t="shared" si="1"/>
        <v>0</v>
      </c>
      <c r="Q134" s="141">
        <v>0</v>
      </c>
      <c r="R134" s="141">
        <f t="shared" si="2"/>
        <v>0</v>
      </c>
      <c r="S134" s="141">
        <v>0</v>
      </c>
      <c r="T134" s="142">
        <f t="shared" si="3"/>
        <v>0</v>
      </c>
      <c r="AR134" s="143" t="s">
        <v>158</v>
      </c>
      <c r="AT134" s="143" t="s">
        <v>153</v>
      </c>
      <c r="AU134" s="143" t="s">
        <v>87</v>
      </c>
      <c r="AY134" s="17" t="s">
        <v>150</v>
      </c>
      <c r="BE134" s="144">
        <f t="shared" si="4"/>
        <v>0</v>
      </c>
      <c r="BF134" s="144">
        <f t="shared" si="5"/>
        <v>0</v>
      </c>
      <c r="BG134" s="144">
        <f t="shared" si="6"/>
        <v>0</v>
      </c>
      <c r="BH134" s="144">
        <f t="shared" si="7"/>
        <v>0</v>
      </c>
      <c r="BI134" s="144">
        <f t="shared" si="8"/>
        <v>0</v>
      </c>
      <c r="BJ134" s="17" t="s">
        <v>85</v>
      </c>
      <c r="BK134" s="144">
        <f t="shared" si="9"/>
        <v>0</v>
      </c>
      <c r="BL134" s="17" t="s">
        <v>158</v>
      </c>
      <c r="BM134" s="143" t="s">
        <v>331</v>
      </c>
    </row>
    <row r="135" spans="2:65" s="1" customFormat="1" ht="21.75" customHeight="1">
      <c r="B135" s="32"/>
      <c r="C135" s="132" t="s">
        <v>240</v>
      </c>
      <c r="D135" s="132" t="s">
        <v>153</v>
      </c>
      <c r="E135" s="133" t="s">
        <v>1349</v>
      </c>
      <c r="F135" s="134" t="s">
        <v>1350</v>
      </c>
      <c r="G135" s="135" t="s">
        <v>1330</v>
      </c>
      <c r="H135" s="136">
        <v>1</v>
      </c>
      <c r="I135" s="137"/>
      <c r="J135" s="138">
        <f t="shared" si="0"/>
        <v>0</v>
      </c>
      <c r="K135" s="134" t="s">
        <v>1</v>
      </c>
      <c r="L135" s="32"/>
      <c r="M135" s="139" t="s">
        <v>1</v>
      </c>
      <c r="N135" s="140" t="s">
        <v>42</v>
      </c>
      <c r="P135" s="141">
        <f t="shared" si="1"/>
        <v>0</v>
      </c>
      <c r="Q135" s="141">
        <v>0</v>
      </c>
      <c r="R135" s="141">
        <f t="shared" si="2"/>
        <v>0</v>
      </c>
      <c r="S135" s="141">
        <v>0</v>
      </c>
      <c r="T135" s="142">
        <f t="shared" si="3"/>
        <v>0</v>
      </c>
      <c r="AR135" s="143" t="s">
        <v>158</v>
      </c>
      <c r="AT135" s="143" t="s">
        <v>153</v>
      </c>
      <c r="AU135" s="143" t="s">
        <v>87</v>
      </c>
      <c r="AY135" s="17" t="s">
        <v>150</v>
      </c>
      <c r="BE135" s="144">
        <f t="shared" si="4"/>
        <v>0</v>
      </c>
      <c r="BF135" s="144">
        <f t="shared" si="5"/>
        <v>0</v>
      </c>
      <c r="BG135" s="144">
        <f t="shared" si="6"/>
        <v>0</v>
      </c>
      <c r="BH135" s="144">
        <f t="shared" si="7"/>
        <v>0</v>
      </c>
      <c r="BI135" s="144">
        <f t="shared" si="8"/>
        <v>0</v>
      </c>
      <c r="BJ135" s="17" t="s">
        <v>85</v>
      </c>
      <c r="BK135" s="144">
        <f t="shared" si="9"/>
        <v>0</v>
      </c>
      <c r="BL135" s="17" t="s">
        <v>158</v>
      </c>
      <c r="BM135" s="143" t="s">
        <v>342</v>
      </c>
    </row>
    <row r="136" spans="2:65" s="1" customFormat="1" ht="16.5" customHeight="1">
      <c r="B136" s="32"/>
      <c r="C136" s="132" t="s">
        <v>258</v>
      </c>
      <c r="D136" s="132" t="s">
        <v>153</v>
      </c>
      <c r="E136" s="133" t="s">
        <v>1351</v>
      </c>
      <c r="F136" s="134" t="s">
        <v>1352</v>
      </c>
      <c r="G136" s="135" t="s">
        <v>1330</v>
      </c>
      <c r="H136" s="136">
        <v>1</v>
      </c>
      <c r="I136" s="137"/>
      <c r="J136" s="138">
        <f t="shared" si="0"/>
        <v>0</v>
      </c>
      <c r="K136" s="134" t="s">
        <v>1</v>
      </c>
      <c r="L136" s="32"/>
      <c r="M136" s="139" t="s">
        <v>1</v>
      </c>
      <c r="N136" s="140" t="s">
        <v>42</v>
      </c>
      <c r="P136" s="141">
        <f t="shared" si="1"/>
        <v>0</v>
      </c>
      <c r="Q136" s="141">
        <v>0</v>
      </c>
      <c r="R136" s="141">
        <f t="shared" si="2"/>
        <v>0</v>
      </c>
      <c r="S136" s="141">
        <v>0</v>
      </c>
      <c r="T136" s="142">
        <f t="shared" si="3"/>
        <v>0</v>
      </c>
      <c r="AR136" s="143" t="s">
        <v>158</v>
      </c>
      <c r="AT136" s="143" t="s">
        <v>153</v>
      </c>
      <c r="AU136" s="143" t="s">
        <v>87</v>
      </c>
      <c r="AY136" s="17" t="s">
        <v>150</v>
      </c>
      <c r="BE136" s="144">
        <f t="shared" si="4"/>
        <v>0</v>
      </c>
      <c r="BF136" s="144">
        <f t="shared" si="5"/>
        <v>0</v>
      </c>
      <c r="BG136" s="144">
        <f t="shared" si="6"/>
        <v>0</v>
      </c>
      <c r="BH136" s="144">
        <f t="shared" si="7"/>
        <v>0</v>
      </c>
      <c r="BI136" s="144">
        <f t="shared" si="8"/>
        <v>0</v>
      </c>
      <c r="BJ136" s="17" t="s">
        <v>85</v>
      </c>
      <c r="BK136" s="144">
        <f t="shared" si="9"/>
        <v>0</v>
      </c>
      <c r="BL136" s="17" t="s">
        <v>158</v>
      </c>
      <c r="BM136" s="143" t="s">
        <v>354</v>
      </c>
    </row>
    <row r="137" spans="2:65" s="1" customFormat="1" ht="16.5" customHeight="1">
      <c r="B137" s="32"/>
      <c r="C137" s="132" t="s">
        <v>266</v>
      </c>
      <c r="D137" s="132" t="s">
        <v>153</v>
      </c>
      <c r="E137" s="133" t="s">
        <v>1353</v>
      </c>
      <c r="F137" s="134" t="s">
        <v>1354</v>
      </c>
      <c r="G137" s="135" t="s">
        <v>1330</v>
      </c>
      <c r="H137" s="136">
        <v>1</v>
      </c>
      <c r="I137" s="137"/>
      <c r="J137" s="138">
        <f t="shared" si="0"/>
        <v>0</v>
      </c>
      <c r="K137" s="134" t="s">
        <v>1</v>
      </c>
      <c r="L137" s="32"/>
      <c r="M137" s="139" t="s">
        <v>1</v>
      </c>
      <c r="N137" s="140" t="s">
        <v>42</v>
      </c>
      <c r="P137" s="141">
        <f t="shared" si="1"/>
        <v>0</v>
      </c>
      <c r="Q137" s="141">
        <v>0</v>
      </c>
      <c r="R137" s="141">
        <f t="shared" si="2"/>
        <v>0</v>
      </c>
      <c r="S137" s="141">
        <v>0</v>
      </c>
      <c r="T137" s="142">
        <f t="shared" si="3"/>
        <v>0</v>
      </c>
      <c r="AR137" s="143" t="s">
        <v>158</v>
      </c>
      <c r="AT137" s="143" t="s">
        <v>153</v>
      </c>
      <c r="AU137" s="143" t="s">
        <v>87</v>
      </c>
      <c r="AY137" s="17" t="s">
        <v>150</v>
      </c>
      <c r="BE137" s="144">
        <f t="shared" si="4"/>
        <v>0</v>
      </c>
      <c r="BF137" s="144">
        <f t="shared" si="5"/>
        <v>0</v>
      </c>
      <c r="BG137" s="144">
        <f t="shared" si="6"/>
        <v>0</v>
      </c>
      <c r="BH137" s="144">
        <f t="shared" si="7"/>
        <v>0</v>
      </c>
      <c r="BI137" s="144">
        <f t="shared" si="8"/>
        <v>0</v>
      </c>
      <c r="BJ137" s="17" t="s">
        <v>85</v>
      </c>
      <c r="BK137" s="144">
        <f t="shared" si="9"/>
        <v>0</v>
      </c>
      <c r="BL137" s="17" t="s">
        <v>158</v>
      </c>
      <c r="BM137" s="143" t="s">
        <v>372</v>
      </c>
    </row>
    <row r="138" spans="2:65" s="1" customFormat="1" ht="16.5" customHeight="1">
      <c r="B138" s="32"/>
      <c r="C138" s="132" t="s">
        <v>270</v>
      </c>
      <c r="D138" s="132" t="s">
        <v>153</v>
      </c>
      <c r="E138" s="133" t="s">
        <v>1355</v>
      </c>
      <c r="F138" s="134" t="s">
        <v>1356</v>
      </c>
      <c r="G138" s="135" t="s">
        <v>1330</v>
      </c>
      <c r="H138" s="136">
        <v>2</v>
      </c>
      <c r="I138" s="137"/>
      <c r="J138" s="138">
        <f t="shared" si="0"/>
        <v>0</v>
      </c>
      <c r="K138" s="134" t="s">
        <v>1</v>
      </c>
      <c r="L138" s="32"/>
      <c r="M138" s="139" t="s">
        <v>1</v>
      </c>
      <c r="N138" s="140" t="s">
        <v>42</v>
      </c>
      <c r="P138" s="141">
        <f t="shared" si="1"/>
        <v>0</v>
      </c>
      <c r="Q138" s="141">
        <v>0</v>
      </c>
      <c r="R138" s="141">
        <f t="shared" si="2"/>
        <v>0</v>
      </c>
      <c r="S138" s="141">
        <v>0</v>
      </c>
      <c r="T138" s="142">
        <f t="shared" si="3"/>
        <v>0</v>
      </c>
      <c r="AR138" s="143" t="s">
        <v>158</v>
      </c>
      <c r="AT138" s="143" t="s">
        <v>153</v>
      </c>
      <c r="AU138" s="143" t="s">
        <v>87</v>
      </c>
      <c r="AY138" s="17" t="s">
        <v>150</v>
      </c>
      <c r="BE138" s="144">
        <f t="shared" si="4"/>
        <v>0</v>
      </c>
      <c r="BF138" s="144">
        <f t="shared" si="5"/>
        <v>0</v>
      </c>
      <c r="BG138" s="144">
        <f t="shared" si="6"/>
        <v>0</v>
      </c>
      <c r="BH138" s="144">
        <f t="shared" si="7"/>
        <v>0</v>
      </c>
      <c r="BI138" s="144">
        <f t="shared" si="8"/>
        <v>0</v>
      </c>
      <c r="BJ138" s="17" t="s">
        <v>85</v>
      </c>
      <c r="BK138" s="144">
        <f t="shared" si="9"/>
        <v>0</v>
      </c>
      <c r="BL138" s="17" t="s">
        <v>158</v>
      </c>
      <c r="BM138" s="143" t="s">
        <v>381</v>
      </c>
    </row>
    <row r="139" spans="2:65" s="1" customFormat="1" ht="16.5" customHeight="1">
      <c r="B139" s="32"/>
      <c r="C139" s="132" t="s">
        <v>285</v>
      </c>
      <c r="D139" s="132" t="s">
        <v>153</v>
      </c>
      <c r="E139" s="133" t="s">
        <v>1357</v>
      </c>
      <c r="F139" s="134" t="s">
        <v>1358</v>
      </c>
      <c r="G139" s="135" t="s">
        <v>1330</v>
      </c>
      <c r="H139" s="136">
        <v>1</v>
      </c>
      <c r="I139" s="137"/>
      <c r="J139" s="138">
        <f t="shared" si="0"/>
        <v>0</v>
      </c>
      <c r="K139" s="134" t="s">
        <v>1</v>
      </c>
      <c r="L139" s="32"/>
      <c r="M139" s="139" t="s">
        <v>1</v>
      </c>
      <c r="N139" s="140" t="s">
        <v>42</v>
      </c>
      <c r="P139" s="141">
        <f t="shared" si="1"/>
        <v>0</v>
      </c>
      <c r="Q139" s="141">
        <v>0</v>
      </c>
      <c r="R139" s="141">
        <f t="shared" si="2"/>
        <v>0</v>
      </c>
      <c r="S139" s="141">
        <v>0</v>
      </c>
      <c r="T139" s="142">
        <f t="shared" si="3"/>
        <v>0</v>
      </c>
      <c r="AR139" s="143" t="s">
        <v>158</v>
      </c>
      <c r="AT139" s="143" t="s">
        <v>153</v>
      </c>
      <c r="AU139" s="143" t="s">
        <v>87</v>
      </c>
      <c r="AY139" s="17" t="s">
        <v>150</v>
      </c>
      <c r="BE139" s="144">
        <f t="shared" si="4"/>
        <v>0</v>
      </c>
      <c r="BF139" s="144">
        <f t="shared" si="5"/>
        <v>0</v>
      </c>
      <c r="BG139" s="144">
        <f t="shared" si="6"/>
        <v>0</v>
      </c>
      <c r="BH139" s="144">
        <f t="shared" si="7"/>
        <v>0</v>
      </c>
      <c r="BI139" s="144">
        <f t="shared" si="8"/>
        <v>0</v>
      </c>
      <c r="BJ139" s="17" t="s">
        <v>85</v>
      </c>
      <c r="BK139" s="144">
        <f t="shared" si="9"/>
        <v>0</v>
      </c>
      <c r="BL139" s="17" t="s">
        <v>158</v>
      </c>
      <c r="BM139" s="143" t="s">
        <v>396</v>
      </c>
    </row>
    <row r="140" spans="2:65" s="1" customFormat="1" ht="16.5" customHeight="1">
      <c r="B140" s="32"/>
      <c r="C140" s="132" t="s">
        <v>291</v>
      </c>
      <c r="D140" s="132" t="s">
        <v>153</v>
      </c>
      <c r="E140" s="133" t="s">
        <v>1359</v>
      </c>
      <c r="F140" s="134" t="s">
        <v>1360</v>
      </c>
      <c r="G140" s="135" t="s">
        <v>1361</v>
      </c>
      <c r="H140" s="136">
        <v>0.3</v>
      </c>
      <c r="I140" s="137"/>
      <c r="J140" s="138">
        <f t="shared" si="0"/>
        <v>0</v>
      </c>
      <c r="K140" s="134" t="s">
        <v>1</v>
      </c>
      <c r="L140" s="32"/>
      <c r="M140" s="139" t="s">
        <v>1</v>
      </c>
      <c r="N140" s="140" t="s">
        <v>42</v>
      </c>
      <c r="P140" s="141">
        <f t="shared" si="1"/>
        <v>0</v>
      </c>
      <c r="Q140" s="141">
        <v>0</v>
      </c>
      <c r="R140" s="141">
        <f t="shared" si="2"/>
        <v>0</v>
      </c>
      <c r="S140" s="141">
        <v>0</v>
      </c>
      <c r="T140" s="142">
        <f t="shared" si="3"/>
        <v>0</v>
      </c>
      <c r="AR140" s="143" t="s">
        <v>158</v>
      </c>
      <c r="AT140" s="143" t="s">
        <v>153</v>
      </c>
      <c r="AU140" s="143" t="s">
        <v>87</v>
      </c>
      <c r="AY140" s="17" t="s">
        <v>150</v>
      </c>
      <c r="BE140" s="144">
        <f t="shared" si="4"/>
        <v>0</v>
      </c>
      <c r="BF140" s="144">
        <f t="shared" si="5"/>
        <v>0</v>
      </c>
      <c r="BG140" s="144">
        <f t="shared" si="6"/>
        <v>0</v>
      </c>
      <c r="BH140" s="144">
        <f t="shared" si="7"/>
        <v>0</v>
      </c>
      <c r="BI140" s="144">
        <f t="shared" si="8"/>
        <v>0</v>
      </c>
      <c r="BJ140" s="17" t="s">
        <v>85</v>
      </c>
      <c r="BK140" s="144">
        <f t="shared" si="9"/>
        <v>0</v>
      </c>
      <c r="BL140" s="17" t="s">
        <v>158</v>
      </c>
      <c r="BM140" s="143" t="s">
        <v>407</v>
      </c>
    </row>
    <row r="141" spans="2:65" s="1" customFormat="1" ht="16.5" customHeight="1">
      <c r="B141" s="32"/>
      <c r="C141" s="132" t="s">
        <v>296</v>
      </c>
      <c r="D141" s="132" t="s">
        <v>153</v>
      </c>
      <c r="E141" s="133" t="s">
        <v>1362</v>
      </c>
      <c r="F141" s="134" t="s">
        <v>1363</v>
      </c>
      <c r="G141" s="135" t="s">
        <v>1330</v>
      </c>
      <c r="H141" s="136">
        <v>10</v>
      </c>
      <c r="I141" s="137"/>
      <c r="J141" s="138">
        <f t="shared" si="0"/>
        <v>0</v>
      </c>
      <c r="K141" s="134" t="s">
        <v>1</v>
      </c>
      <c r="L141" s="32"/>
      <c r="M141" s="139" t="s">
        <v>1</v>
      </c>
      <c r="N141" s="140" t="s">
        <v>42</v>
      </c>
      <c r="P141" s="141">
        <f t="shared" si="1"/>
        <v>0</v>
      </c>
      <c r="Q141" s="141">
        <v>0</v>
      </c>
      <c r="R141" s="141">
        <f t="shared" si="2"/>
        <v>0</v>
      </c>
      <c r="S141" s="141">
        <v>0</v>
      </c>
      <c r="T141" s="142">
        <f t="shared" si="3"/>
        <v>0</v>
      </c>
      <c r="AR141" s="143" t="s">
        <v>158</v>
      </c>
      <c r="AT141" s="143" t="s">
        <v>153</v>
      </c>
      <c r="AU141" s="143" t="s">
        <v>87</v>
      </c>
      <c r="AY141" s="17" t="s">
        <v>150</v>
      </c>
      <c r="BE141" s="144">
        <f t="shared" si="4"/>
        <v>0</v>
      </c>
      <c r="BF141" s="144">
        <f t="shared" si="5"/>
        <v>0</v>
      </c>
      <c r="BG141" s="144">
        <f t="shared" si="6"/>
        <v>0</v>
      </c>
      <c r="BH141" s="144">
        <f t="shared" si="7"/>
        <v>0</v>
      </c>
      <c r="BI141" s="144">
        <f t="shared" si="8"/>
        <v>0</v>
      </c>
      <c r="BJ141" s="17" t="s">
        <v>85</v>
      </c>
      <c r="BK141" s="144">
        <f t="shared" si="9"/>
        <v>0</v>
      </c>
      <c r="BL141" s="17" t="s">
        <v>158</v>
      </c>
      <c r="BM141" s="143" t="s">
        <v>423</v>
      </c>
    </row>
    <row r="142" spans="2:65" s="1" customFormat="1" ht="16.5" customHeight="1">
      <c r="B142" s="32"/>
      <c r="C142" s="132" t="s">
        <v>303</v>
      </c>
      <c r="D142" s="132" t="s">
        <v>153</v>
      </c>
      <c r="E142" s="133" t="s">
        <v>1364</v>
      </c>
      <c r="F142" s="134" t="s">
        <v>1365</v>
      </c>
      <c r="G142" s="135" t="s">
        <v>1330</v>
      </c>
      <c r="H142" s="136">
        <v>1</v>
      </c>
      <c r="I142" s="137"/>
      <c r="J142" s="138">
        <f t="shared" si="0"/>
        <v>0</v>
      </c>
      <c r="K142" s="134" t="s">
        <v>1</v>
      </c>
      <c r="L142" s="32"/>
      <c r="M142" s="139" t="s">
        <v>1</v>
      </c>
      <c r="N142" s="140" t="s">
        <v>42</v>
      </c>
      <c r="P142" s="141">
        <f t="shared" si="1"/>
        <v>0</v>
      </c>
      <c r="Q142" s="141">
        <v>0</v>
      </c>
      <c r="R142" s="141">
        <f t="shared" si="2"/>
        <v>0</v>
      </c>
      <c r="S142" s="141">
        <v>0</v>
      </c>
      <c r="T142" s="142">
        <f t="shared" si="3"/>
        <v>0</v>
      </c>
      <c r="AR142" s="143" t="s">
        <v>158</v>
      </c>
      <c r="AT142" s="143" t="s">
        <v>153</v>
      </c>
      <c r="AU142" s="143" t="s">
        <v>87</v>
      </c>
      <c r="AY142" s="17" t="s">
        <v>150</v>
      </c>
      <c r="BE142" s="144">
        <f t="shared" si="4"/>
        <v>0</v>
      </c>
      <c r="BF142" s="144">
        <f t="shared" si="5"/>
        <v>0</v>
      </c>
      <c r="BG142" s="144">
        <f t="shared" si="6"/>
        <v>0</v>
      </c>
      <c r="BH142" s="144">
        <f t="shared" si="7"/>
        <v>0</v>
      </c>
      <c r="BI142" s="144">
        <f t="shared" si="8"/>
        <v>0</v>
      </c>
      <c r="BJ142" s="17" t="s">
        <v>85</v>
      </c>
      <c r="BK142" s="144">
        <f t="shared" si="9"/>
        <v>0</v>
      </c>
      <c r="BL142" s="17" t="s">
        <v>158</v>
      </c>
      <c r="BM142" s="143" t="s">
        <v>433</v>
      </c>
    </row>
    <row r="143" spans="2:65" s="11" customFormat="1" ht="22.9" customHeight="1">
      <c r="B143" s="120"/>
      <c r="D143" s="121" t="s">
        <v>76</v>
      </c>
      <c r="E143" s="130" t="s">
        <v>1156</v>
      </c>
      <c r="F143" s="130" t="s">
        <v>1366</v>
      </c>
      <c r="I143" s="123"/>
      <c r="J143" s="131">
        <f>BK143</f>
        <v>0</v>
      </c>
      <c r="L143" s="120"/>
      <c r="M143" s="125"/>
      <c r="P143" s="126">
        <f>SUM(P144:P147)</f>
        <v>0</v>
      </c>
      <c r="R143" s="126">
        <f>SUM(R144:R147)</f>
        <v>0</v>
      </c>
      <c r="T143" s="127">
        <f>SUM(T144:T147)</f>
        <v>0</v>
      </c>
      <c r="AR143" s="121" t="s">
        <v>85</v>
      </c>
      <c r="AT143" s="128" t="s">
        <v>76</v>
      </c>
      <c r="AU143" s="128" t="s">
        <v>85</v>
      </c>
      <c r="AY143" s="121" t="s">
        <v>150</v>
      </c>
      <c r="BK143" s="129">
        <f>SUM(BK144:BK147)</f>
        <v>0</v>
      </c>
    </row>
    <row r="144" spans="2:65" s="1" customFormat="1" ht="24.2" customHeight="1">
      <c r="B144" s="32"/>
      <c r="C144" s="132" t="s">
        <v>7</v>
      </c>
      <c r="D144" s="132" t="s">
        <v>153</v>
      </c>
      <c r="E144" s="133" t="s">
        <v>1158</v>
      </c>
      <c r="F144" s="134" t="s">
        <v>1367</v>
      </c>
      <c r="G144" s="135" t="s">
        <v>1368</v>
      </c>
      <c r="H144" s="136">
        <v>1</v>
      </c>
      <c r="I144" s="137"/>
      <c r="J144" s="138">
        <f>ROUND(I144*H144,2)</f>
        <v>0</v>
      </c>
      <c r="K144" s="134" t="s">
        <v>1</v>
      </c>
      <c r="L144" s="32"/>
      <c r="M144" s="139" t="s">
        <v>1</v>
      </c>
      <c r="N144" s="140" t="s">
        <v>42</v>
      </c>
      <c r="P144" s="141">
        <f>O144*H144</f>
        <v>0</v>
      </c>
      <c r="Q144" s="141">
        <v>0</v>
      </c>
      <c r="R144" s="141">
        <f>Q144*H144</f>
        <v>0</v>
      </c>
      <c r="S144" s="141">
        <v>0</v>
      </c>
      <c r="T144" s="142">
        <f>S144*H144</f>
        <v>0</v>
      </c>
      <c r="AR144" s="143" t="s">
        <v>158</v>
      </c>
      <c r="AT144" s="143" t="s">
        <v>153</v>
      </c>
      <c r="AU144" s="143" t="s">
        <v>87</v>
      </c>
      <c r="AY144" s="17" t="s">
        <v>150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7" t="s">
        <v>85</v>
      </c>
      <c r="BK144" s="144">
        <f>ROUND(I144*H144,2)</f>
        <v>0</v>
      </c>
      <c r="BL144" s="17" t="s">
        <v>158</v>
      </c>
      <c r="BM144" s="143" t="s">
        <v>442</v>
      </c>
    </row>
    <row r="145" spans="2:65" s="1" customFormat="1" ht="16.5" customHeight="1">
      <c r="B145" s="32"/>
      <c r="C145" s="132" t="s">
        <v>316</v>
      </c>
      <c r="D145" s="132" t="s">
        <v>153</v>
      </c>
      <c r="E145" s="133" t="s">
        <v>1160</v>
      </c>
      <c r="F145" s="134" t="s">
        <v>1369</v>
      </c>
      <c r="G145" s="135" t="s">
        <v>1330</v>
      </c>
      <c r="H145" s="136">
        <v>8</v>
      </c>
      <c r="I145" s="137"/>
      <c r="J145" s="138">
        <f>ROUND(I145*H145,2)</f>
        <v>0</v>
      </c>
      <c r="K145" s="134" t="s">
        <v>1</v>
      </c>
      <c r="L145" s="32"/>
      <c r="M145" s="139" t="s">
        <v>1</v>
      </c>
      <c r="N145" s="140" t="s">
        <v>42</v>
      </c>
      <c r="P145" s="141">
        <f>O145*H145</f>
        <v>0</v>
      </c>
      <c r="Q145" s="141">
        <v>0</v>
      </c>
      <c r="R145" s="141">
        <f>Q145*H145</f>
        <v>0</v>
      </c>
      <c r="S145" s="141">
        <v>0</v>
      </c>
      <c r="T145" s="142">
        <f>S145*H145</f>
        <v>0</v>
      </c>
      <c r="AR145" s="143" t="s">
        <v>158</v>
      </c>
      <c r="AT145" s="143" t="s">
        <v>153</v>
      </c>
      <c r="AU145" s="143" t="s">
        <v>87</v>
      </c>
      <c r="AY145" s="17" t="s">
        <v>150</v>
      </c>
      <c r="BE145" s="144">
        <f>IF(N145="základní",J145,0)</f>
        <v>0</v>
      </c>
      <c r="BF145" s="144">
        <f>IF(N145="snížená",J145,0)</f>
        <v>0</v>
      </c>
      <c r="BG145" s="144">
        <f>IF(N145="zákl. přenesená",J145,0)</f>
        <v>0</v>
      </c>
      <c r="BH145" s="144">
        <f>IF(N145="sníž. přenesená",J145,0)</f>
        <v>0</v>
      </c>
      <c r="BI145" s="144">
        <f>IF(N145="nulová",J145,0)</f>
        <v>0</v>
      </c>
      <c r="BJ145" s="17" t="s">
        <v>85</v>
      </c>
      <c r="BK145" s="144">
        <f>ROUND(I145*H145,2)</f>
        <v>0</v>
      </c>
      <c r="BL145" s="17" t="s">
        <v>158</v>
      </c>
      <c r="BM145" s="143" t="s">
        <v>452</v>
      </c>
    </row>
    <row r="146" spans="2:65" s="1" customFormat="1" ht="24.2" customHeight="1">
      <c r="B146" s="32"/>
      <c r="C146" s="132" t="s">
        <v>323</v>
      </c>
      <c r="D146" s="132" t="s">
        <v>153</v>
      </c>
      <c r="E146" s="133" t="s">
        <v>1162</v>
      </c>
      <c r="F146" s="134" t="s">
        <v>1370</v>
      </c>
      <c r="G146" s="135" t="s">
        <v>1330</v>
      </c>
      <c r="H146" s="136">
        <v>4</v>
      </c>
      <c r="I146" s="137"/>
      <c r="J146" s="138">
        <f>ROUND(I146*H146,2)</f>
        <v>0</v>
      </c>
      <c r="K146" s="134" t="s">
        <v>1</v>
      </c>
      <c r="L146" s="32"/>
      <c r="M146" s="139" t="s">
        <v>1</v>
      </c>
      <c r="N146" s="140" t="s">
        <v>42</v>
      </c>
      <c r="P146" s="141">
        <f>O146*H146</f>
        <v>0</v>
      </c>
      <c r="Q146" s="141">
        <v>0</v>
      </c>
      <c r="R146" s="141">
        <f>Q146*H146</f>
        <v>0</v>
      </c>
      <c r="S146" s="141">
        <v>0</v>
      </c>
      <c r="T146" s="142">
        <f>S146*H146</f>
        <v>0</v>
      </c>
      <c r="AR146" s="143" t="s">
        <v>158</v>
      </c>
      <c r="AT146" s="143" t="s">
        <v>153</v>
      </c>
      <c r="AU146" s="143" t="s">
        <v>87</v>
      </c>
      <c r="AY146" s="17" t="s">
        <v>150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7" t="s">
        <v>85</v>
      </c>
      <c r="BK146" s="144">
        <f>ROUND(I146*H146,2)</f>
        <v>0</v>
      </c>
      <c r="BL146" s="17" t="s">
        <v>158</v>
      </c>
      <c r="BM146" s="143" t="s">
        <v>473</v>
      </c>
    </row>
    <row r="147" spans="2:65" s="1" customFormat="1" ht="24.2" customHeight="1">
      <c r="B147" s="32"/>
      <c r="C147" s="132" t="s">
        <v>331</v>
      </c>
      <c r="D147" s="132" t="s">
        <v>153</v>
      </c>
      <c r="E147" s="133" t="s">
        <v>1164</v>
      </c>
      <c r="F147" s="134" t="s">
        <v>1371</v>
      </c>
      <c r="G147" s="135" t="s">
        <v>1368</v>
      </c>
      <c r="H147" s="136">
        <v>1</v>
      </c>
      <c r="I147" s="137"/>
      <c r="J147" s="138">
        <f>ROUND(I147*H147,2)</f>
        <v>0</v>
      </c>
      <c r="K147" s="134" t="s">
        <v>1</v>
      </c>
      <c r="L147" s="32"/>
      <c r="M147" s="139" t="s">
        <v>1</v>
      </c>
      <c r="N147" s="140" t="s">
        <v>42</v>
      </c>
      <c r="P147" s="141">
        <f>O147*H147</f>
        <v>0</v>
      </c>
      <c r="Q147" s="141">
        <v>0</v>
      </c>
      <c r="R147" s="141">
        <f>Q147*H147</f>
        <v>0</v>
      </c>
      <c r="S147" s="141">
        <v>0</v>
      </c>
      <c r="T147" s="142">
        <f>S147*H147</f>
        <v>0</v>
      </c>
      <c r="AR147" s="143" t="s">
        <v>158</v>
      </c>
      <c r="AT147" s="143" t="s">
        <v>153</v>
      </c>
      <c r="AU147" s="143" t="s">
        <v>87</v>
      </c>
      <c r="AY147" s="17" t="s">
        <v>150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7" t="s">
        <v>85</v>
      </c>
      <c r="BK147" s="144">
        <f>ROUND(I147*H147,2)</f>
        <v>0</v>
      </c>
      <c r="BL147" s="17" t="s">
        <v>158</v>
      </c>
      <c r="BM147" s="143" t="s">
        <v>485</v>
      </c>
    </row>
    <row r="148" spans="2:65" s="11" customFormat="1" ht="22.9" customHeight="1">
      <c r="B148" s="120"/>
      <c r="D148" s="121" t="s">
        <v>76</v>
      </c>
      <c r="E148" s="130" t="s">
        <v>1186</v>
      </c>
      <c r="F148" s="130" t="s">
        <v>1372</v>
      </c>
      <c r="I148" s="123"/>
      <c r="J148" s="131">
        <f>BK148</f>
        <v>0</v>
      </c>
      <c r="L148" s="120"/>
      <c r="M148" s="125"/>
      <c r="P148" s="126">
        <f>SUM(P149:P150)</f>
        <v>0</v>
      </c>
      <c r="R148" s="126">
        <f>SUM(R149:R150)</f>
        <v>0</v>
      </c>
      <c r="T148" s="127">
        <f>SUM(T149:T150)</f>
        <v>0</v>
      </c>
      <c r="AR148" s="121" t="s">
        <v>85</v>
      </c>
      <c r="AT148" s="128" t="s">
        <v>76</v>
      </c>
      <c r="AU148" s="128" t="s">
        <v>85</v>
      </c>
      <c r="AY148" s="121" t="s">
        <v>150</v>
      </c>
      <c r="BK148" s="129">
        <f>SUM(BK149:BK150)</f>
        <v>0</v>
      </c>
    </row>
    <row r="149" spans="2:65" s="1" customFormat="1" ht="24.2" customHeight="1">
      <c r="B149" s="32"/>
      <c r="C149" s="132" t="s">
        <v>337</v>
      </c>
      <c r="D149" s="132" t="s">
        <v>153</v>
      </c>
      <c r="E149" s="133" t="s">
        <v>1188</v>
      </c>
      <c r="F149" s="134" t="s">
        <v>1373</v>
      </c>
      <c r="G149" s="135" t="s">
        <v>1374</v>
      </c>
      <c r="H149" s="136">
        <v>5</v>
      </c>
      <c r="I149" s="137"/>
      <c r="J149" s="138">
        <f>ROUND(I149*H149,2)</f>
        <v>0</v>
      </c>
      <c r="K149" s="134" t="s">
        <v>1</v>
      </c>
      <c r="L149" s="32"/>
      <c r="M149" s="139" t="s">
        <v>1</v>
      </c>
      <c r="N149" s="140" t="s">
        <v>42</v>
      </c>
      <c r="P149" s="141">
        <f>O149*H149</f>
        <v>0</v>
      </c>
      <c r="Q149" s="141">
        <v>0</v>
      </c>
      <c r="R149" s="141">
        <f>Q149*H149</f>
        <v>0</v>
      </c>
      <c r="S149" s="141">
        <v>0</v>
      </c>
      <c r="T149" s="142">
        <f>S149*H149</f>
        <v>0</v>
      </c>
      <c r="AR149" s="143" t="s">
        <v>158</v>
      </c>
      <c r="AT149" s="143" t="s">
        <v>153</v>
      </c>
      <c r="AU149" s="143" t="s">
        <v>87</v>
      </c>
      <c r="AY149" s="17" t="s">
        <v>150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7" t="s">
        <v>85</v>
      </c>
      <c r="BK149" s="144">
        <f>ROUND(I149*H149,2)</f>
        <v>0</v>
      </c>
      <c r="BL149" s="17" t="s">
        <v>158</v>
      </c>
      <c r="BM149" s="143" t="s">
        <v>495</v>
      </c>
    </row>
    <row r="150" spans="2:65" s="1" customFormat="1" ht="24.2" customHeight="1">
      <c r="B150" s="32"/>
      <c r="C150" s="132" t="s">
        <v>342</v>
      </c>
      <c r="D150" s="132" t="s">
        <v>153</v>
      </c>
      <c r="E150" s="133" t="s">
        <v>1190</v>
      </c>
      <c r="F150" s="134" t="s">
        <v>1375</v>
      </c>
      <c r="G150" s="135" t="s">
        <v>1374</v>
      </c>
      <c r="H150" s="136">
        <v>2</v>
      </c>
      <c r="I150" s="137"/>
      <c r="J150" s="138">
        <f>ROUND(I150*H150,2)</f>
        <v>0</v>
      </c>
      <c r="K150" s="134" t="s">
        <v>1</v>
      </c>
      <c r="L150" s="32"/>
      <c r="M150" s="184" t="s">
        <v>1</v>
      </c>
      <c r="N150" s="185" t="s">
        <v>42</v>
      </c>
      <c r="O150" s="186"/>
      <c r="P150" s="187">
        <f>O150*H150</f>
        <v>0</v>
      </c>
      <c r="Q150" s="187">
        <v>0</v>
      </c>
      <c r="R150" s="187">
        <f>Q150*H150</f>
        <v>0</v>
      </c>
      <c r="S150" s="187">
        <v>0</v>
      </c>
      <c r="T150" s="188">
        <f>S150*H150</f>
        <v>0</v>
      </c>
      <c r="AR150" s="143" t="s">
        <v>158</v>
      </c>
      <c r="AT150" s="143" t="s">
        <v>153</v>
      </c>
      <c r="AU150" s="143" t="s">
        <v>87</v>
      </c>
      <c r="AY150" s="17" t="s">
        <v>150</v>
      </c>
      <c r="BE150" s="144">
        <f>IF(N150="základní",J150,0)</f>
        <v>0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7" t="s">
        <v>85</v>
      </c>
      <c r="BK150" s="144">
        <f>ROUND(I150*H150,2)</f>
        <v>0</v>
      </c>
      <c r="BL150" s="17" t="s">
        <v>158</v>
      </c>
      <c r="BM150" s="143" t="s">
        <v>504</v>
      </c>
    </row>
    <row r="151" spans="2:65" s="1" customFormat="1" ht="6.95" customHeight="1">
      <c r="B151" s="44"/>
      <c r="C151" s="45"/>
      <c r="D151" s="45"/>
      <c r="E151" s="45"/>
      <c r="F151" s="45"/>
      <c r="G151" s="45"/>
      <c r="H151" s="45"/>
      <c r="I151" s="45"/>
      <c r="J151" s="45"/>
      <c r="K151" s="45"/>
      <c r="L151" s="32"/>
    </row>
  </sheetData>
  <sheetProtection algorithmName="SHA-512" hashValue="9hMbRqbaa+wljeSEssYzVHnecwLs/raQDpNkAXTwZJf0i8Pws33055meKlP5YYj4wBkUaSbpAE6pWAtpKHni9g==" saltValue="wUHHnAM/x5BPz4DGrQGmqWUlY0Xm/2ejd/gvCzPwXXa02DTWwROkQPntQ0EFr6OKITMvPpYM/tEpfhrABnd2cw==" spinCount="100000" sheet="1" objects="1" scenarios="1" formatColumns="0" formatRows="0" autoFilter="0"/>
  <autoFilter ref="C119:K150" xr:uid="{00000000-0009-0000-0000-000004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69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7" t="s">
        <v>99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5" customHeight="1">
      <c r="B4" s="20"/>
      <c r="D4" s="21" t="s">
        <v>103</v>
      </c>
      <c r="L4" s="20"/>
      <c r="M4" s="8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28" t="str">
        <f>'Rekapitulace stavby'!K6</f>
        <v>Modernizace stravovacího provozu při MŠ speciální, ZŠ speciální a praktické škole ELPIS Brno, p.o.</v>
      </c>
      <c r="F7" s="229"/>
      <c r="G7" s="229"/>
      <c r="H7" s="229"/>
      <c r="L7" s="20"/>
    </row>
    <row r="8" spans="2:46" s="1" customFormat="1" ht="12" customHeight="1">
      <c r="B8" s="32"/>
      <c r="D8" s="27" t="s">
        <v>104</v>
      </c>
      <c r="L8" s="32"/>
    </row>
    <row r="9" spans="2:46" s="1" customFormat="1" ht="16.5" customHeight="1">
      <c r="B9" s="32"/>
      <c r="E9" s="208" t="s">
        <v>1376</v>
      </c>
      <c r="F9" s="227"/>
      <c r="G9" s="227"/>
      <c r="H9" s="227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26</v>
      </c>
      <c r="I12" s="27" t="s">
        <v>22</v>
      </c>
      <c r="J12" s="52" t="str">
        <f>'Rekapitulace stavby'!AN8</f>
        <v>23. 5. 2023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27</v>
      </c>
      <c r="J15" s="25" t="str">
        <f>IF('Rekapitulace stavby'!AN11="","",'Rekapitulace stavby'!AN11)</f>
        <v/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0" t="str">
        <f>'Rekapitulace stavby'!E14</f>
        <v>Vyplň údaj</v>
      </c>
      <c r="F18" s="222"/>
      <c r="G18" s="222"/>
      <c r="H18" s="222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>P.P.Architects s.r.o.</v>
      </c>
      <c r="I21" s="27" t="s">
        <v>27</v>
      </c>
      <c r="J21" s="25" t="str">
        <f>IF('Rekapitulace stavby'!AN17="","",'Rekapitulace stavby'!AN17)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tr">
        <f>IF('Rekapitulace stavby'!AN19="","",'Rekapitulace stavby'!AN19)</f>
        <v>63472066</v>
      </c>
      <c r="L23" s="32"/>
    </row>
    <row r="24" spans="2:12" s="1" customFormat="1" ht="18" customHeight="1">
      <c r="B24" s="32"/>
      <c r="E24" s="25" t="str">
        <f>IF('Rekapitulace stavby'!E20="","",'Rekapitulace stavby'!E20)</f>
        <v>CKN Invest, spol. s r.o.</v>
      </c>
      <c r="I24" s="27" t="s">
        <v>27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89"/>
      <c r="E27" s="226" t="s">
        <v>1</v>
      </c>
      <c r="F27" s="226"/>
      <c r="G27" s="226"/>
      <c r="H27" s="226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37</v>
      </c>
      <c r="J30" s="66">
        <f>ROUND(J120,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55" t="s">
        <v>41</v>
      </c>
      <c r="E33" s="27" t="s">
        <v>42</v>
      </c>
      <c r="F33" s="91">
        <f>ROUND((SUM(BE120:BE168)),  2)</f>
        <v>0</v>
      </c>
      <c r="I33" s="92">
        <v>0.21</v>
      </c>
      <c r="J33" s="91">
        <f>ROUND(((SUM(BE120:BE168))*I33),  2)</f>
        <v>0</v>
      </c>
      <c r="L33" s="32"/>
    </row>
    <row r="34" spans="2:12" s="1" customFormat="1" ht="14.45" customHeight="1">
      <c r="B34" s="32"/>
      <c r="E34" s="27" t="s">
        <v>43</v>
      </c>
      <c r="F34" s="91">
        <f>ROUND((SUM(BF120:BF168)),  2)</f>
        <v>0</v>
      </c>
      <c r="I34" s="92">
        <v>0.12</v>
      </c>
      <c r="J34" s="91">
        <f>ROUND(((SUM(BF120:BF168))*I34),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91">
        <f>ROUND((SUM(BG120:BG168)),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91">
        <f>ROUND((SUM(BH120:BH168)),  2)</f>
        <v>0</v>
      </c>
      <c r="I36" s="92">
        <v>0.12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91">
        <f>ROUND((SUM(BI120:BI168)),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47</v>
      </c>
      <c r="E39" s="57"/>
      <c r="F39" s="57"/>
      <c r="G39" s="95" t="s">
        <v>48</v>
      </c>
      <c r="H39" s="96" t="s">
        <v>49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52</v>
      </c>
      <c r="E61" s="34"/>
      <c r="F61" s="99" t="s">
        <v>53</v>
      </c>
      <c r="G61" s="43" t="s">
        <v>52</v>
      </c>
      <c r="H61" s="34"/>
      <c r="I61" s="34"/>
      <c r="J61" s="100" t="s">
        <v>53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52</v>
      </c>
      <c r="E76" s="34"/>
      <c r="F76" s="99" t="s">
        <v>53</v>
      </c>
      <c r="G76" s="43" t="s">
        <v>52</v>
      </c>
      <c r="H76" s="34"/>
      <c r="I76" s="34"/>
      <c r="J76" s="100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106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26.25" customHeight="1">
      <c r="B85" s="32"/>
      <c r="E85" s="228" t="str">
        <f>E7</f>
        <v>Modernizace stravovacího provozu při MŠ speciální, ZŠ speciální a praktické škole ELPIS Brno, p.o.</v>
      </c>
      <c r="F85" s="229"/>
      <c r="G85" s="229"/>
      <c r="H85" s="229"/>
      <c r="L85" s="32"/>
    </row>
    <row r="86" spans="2:47" s="1" customFormat="1" ht="12" customHeight="1">
      <c r="B86" s="32"/>
      <c r="C86" s="27" t="s">
        <v>104</v>
      </c>
      <c r="L86" s="32"/>
    </row>
    <row r="87" spans="2:47" s="1" customFormat="1" ht="16.5" customHeight="1">
      <c r="B87" s="32"/>
      <c r="E87" s="208" t="str">
        <f>E9</f>
        <v>05 - VZT</v>
      </c>
      <c r="F87" s="227"/>
      <c r="G87" s="227"/>
      <c r="H87" s="227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23. 5. 2023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 xml:space="preserve"> </v>
      </c>
      <c r="I91" s="27" t="s">
        <v>30</v>
      </c>
      <c r="J91" s="30" t="str">
        <f>E21</f>
        <v>P.P.Architects s.r.o.</v>
      </c>
      <c r="L91" s="32"/>
    </row>
    <row r="92" spans="2:47" s="1" customFormat="1" ht="25.7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CKN Invest, spol. s r.o.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107</v>
      </c>
      <c r="D94" s="93"/>
      <c r="E94" s="93"/>
      <c r="F94" s="93"/>
      <c r="G94" s="93"/>
      <c r="H94" s="93"/>
      <c r="I94" s="93"/>
      <c r="J94" s="102" t="s">
        <v>108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109</v>
      </c>
      <c r="J96" s="66">
        <f>J120</f>
        <v>0</v>
      </c>
      <c r="L96" s="32"/>
      <c r="AU96" s="17" t="s">
        <v>110</v>
      </c>
    </row>
    <row r="97" spans="2:12" s="8" customFormat="1" ht="24.95" customHeight="1">
      <c r="B97" s="104"/>
      <c r="D97" s="105" t="s">
        <v>1377</v>
      </c>
      <c r="E97" s="106"/>
      <c r="F97" s="106"/>
      <c r="G97" s="106"/>
      <c r="H97" s="106"/>
      <c r="I97" s="106"/>
      <c r="J97" s="107">
        <f>J121</f>
        <v>0</v>
      </c>
      <c r="L97" s="104"/>
    </row>
    <row r="98" spans="2:12" s="9" customFormat="1" ht="19.899999999999999" customHeight="1">
      <c r="B98" s="108"/>
      <c r="D98" s="109" t="s">
        <v>1378</v>
      </c>
      <c r="E98" s="110"/>
      <c r="F98" s="110"/>
      <c r="G98" s="110"/>
      <c r="H98" s="110"/>
      <c r="I98" s="110"/>
      <c r="J98" s="111">
        <f>J122</f>
        <v>0</v>
      </c>
      <c r="L98" s="108"/>
    </row>
    <row r="99" spans="2:12" s="9" customFormat="1" ht="19.899999999999999" customHeight="1">
      <c r="B99" s="108"/>
      <c r="D99" s="109" t="s">
        <v>1379</v>
      </c>
      <c r="E99" s="110"/>
      <c r="F99" s="110"/>
      <c r="G99" s="110"/>
      <c r="H99" s="110"/>
      <c r="I99" s="110"/>
      <c r="J99" s="111">
        <f>J151</f>
        <v>0</v>
      </c>
      <c r="L99" s="108"/>
    </row>
    <row r="100" spans="2:12" s="9" customFormat="1" ht="19.899999999999999" customHeight="1">
      <c r="B100" s="108"/>
      <c r="D100" s="109" t="s">
        <v>1380</v>
      </c>
      <c r="E100" s="110"/>
      <c r="F100" s="110"/>
      <c r="G100" s="110"/>
      <c r="H100" s="110"/>
      <c r="I100" s="110"/>
      <c r="J100" s="111">
        <f>J163</f>
        <v>0</v>
      </c>
      <c r="L100" s="108"/>
    </row>
    <row r="101" spans="2:12" s="1" customFormat="1" ht="21.75" customHeight="1">
      <c r="B101" s="32"/>
      <c r="L101" s="32"/>
    </row>
    <row r="102" spans="2:12" s="1" customFormat="1" ht="6.95" customHeight="1"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2"/>
    </row>
    <row r="106" spans="2:12" s="1" customFormat="1" ht="6.95" customHeight="1"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2"/>
    </row>
    <row r="107" spans="2:12" s="1" customFormat="1" ht="24.95" customHeight="1">
      <c r="B107" s="32"/>
      <c r="C107" s="21" t="s">
        <v>135</v>
      </c>
      <c r="L107" s="32"/>
    </row>
    <row r="108" spans="2:12" s="1" customFormat="1" ht="6.95" customHeight="1">
      <c r="B108" s="32"/>
      <c r="L108" s="32"/>
    </row>
    <row r="109" spans="2:12" s="1" customFormat="1" ht="12" customHeight="1">
      <c r="B109" s="32"/>
      <c r="C109" s="27" t="s">
        <v>16</v>
      </c>
      <c r="L109" s="32"/>
    </row>
    <row r="110" spans="2:12" s="1" customFormat="1" ht="26.25" customHeight="1">
      <c r="B110" s="32"/>
      <c r="E110" s="228" t="str">
        <f>E7</f>
        <v>Modernizace stravovacího provozu při MŠ speciální, ZŠ speciální a praktické škole ELPIS Brno, p.o.</v>
      </c>
      <c r="F110" s="229"/>
      <c r="G110" s="229"/>
      <c r="H110" s="229"/>
      <c r="L110" s="32"/>
    </row>
    <row r="111" spans="2:12" s="1" customFormat="1" ht="12" customHeight="1">
      <c r="B111" s="32"/>
      <c r="C111" s="27" t="s">
        <v>104</v>
      </c>
      <c r="L111" s="32"/>
    </row>
    <row r="112" spans="2:12" s="1" customFormat="1" ht="16.5" customHeight="1">
      <c r="B112" s="32"/>
      <c r="E112" s="208" t="str">
        <f>E9</f>
        <v>05 - VZT</v>
      </c>
      <c r="F112" s="227"/>
      <c r="G112" s="227"/>
      <c r="H112" s="227"/>
      <c r="L112" s="32"/>
    </row>
    <row r="113" spans="2:65" s="1" customFormat="1" ht="6.95" customHeight="1">
      <c r="B113" s="32"/>
      <c r="L113" s="32"/>
    </row>
    <row r="114" spans="2:65" s="1" customFormat="1" ht="12" customHeight="1">
      <c r="B114" s="32"/>
      <c r="C114" s="27" t="s">
        <v>20</v>
      </c>
      <c r="F114" s="25" t="str">
        <f>F12</f>
        <v xml:space="preserve"> </v>
      </c>
      <c r="I114" s="27" t="s">
        <v>22</v>
      </c>
      <c r="J114" s="52" t="str">
        <f>IF(J12="","",J12)</f>
        <v>23. 5. 2023</v>
      </c>
      <c r="L114" s="32"/>
    </row>
    <row r="115" spans="2:65" s="1" customFormat="1" ht="6.95" customHeight="1">
      <c r="B115" s="32"/>
      <c r="L115" s="32"/>
    </row>
    <row r="116" spans="2:65" s="1" customFormat="1" ht="15.2" customHeight="1">
      <c r="B116" s="32"/>
      <c r="C116" s="27" t="s">
        <v>24</v>
      </c>
      <c r="F116" s="25" t="str">
        <f>E15</f>
        <v xml:space="preserve"> </v>
      </c>
      <c r="I116" s="27" t="s">
        <v>30</v>
      </c>
      <c r="J116" s="30" t="str">
        <f>E21</f>
        <v>P.P.Architects s.r.o.</v>
      </c>
      <c r="L116" s="32"/>
    </row>
    <row r="117" spans="2:65" s="1" customFormat="1" ht="25.7" customHeight="1">
      <c r="B117" s="32"/>
      <c r="C117" s="27" t="s">
        <v>28</v>
      </c>
      <c r="F117" s="25" t="str">
        <f>IF(E18="","",E18)</f>
        <v>Vyplň údaj</v>
      </c>
      <c r="I117" s="27" t="s">
        <v>33</v>
      </c>
      <c r="J117" s="30" t="str">
        <f>E24</f>
        <v>CKN Invest, spol. s r.o.</v>
      </c>
      <c r="L117" s="32"/>
    </row>
    <row r="118" spans="2:65" s="1" customFormat="1" ht="10.35" customHeight="1">
      <c r="B118" s="32"/>
      <c r="L118" s="32"/>
    </row>
    <row r="119" spans="2:65" s="10" customFormat="1" ht="29.25" customHeight="1">
      <c r="B119" s="112"/>
      <c r="C119" s="113" t="s">
        <v>136</v>
      </c>
      <c r="D119" s="114" t="s">
        <v>62</v>
      </c>
      <c r="E119" s="114" t="s">
        <v>58</v>
      </c>
      <c r="F119" s="114" t="s">
        <v>59</v>
      </c>
      <c r="G119" s="114" t="s">
        <v>137</v>
      </c>
      <c r="H119" s="114" t="s">
        <v>138</v>
      </c>
      <c r="I119" s="114" t="s">
        <v>139</v>
      </c>
      <c r="J119" s="114" t="s">
        <v>108</v>
      </c>
      <c r="K119" s="115" t="s">
        <v>140</v>
      </c>
      <c r="L119" s="112"/>
      <c r="M119" s="59" t="s">
        <v>1</v>
      </c>
      <c r="N119" s="60" t="s">
        <v>41</v>
      </c>
      <c r="O119" s="60" t="s">
        <v>141</v>
      </c>
      <c r="P119" s="60" t="s">
        <v>142</v>
      </c>
      <c r="Q119" s="60" t="s">
        <v>143</v>
      </c>
      <c r="R119" s="60" t="s">
        <v>144</v>
      </c>
      <c r="S119" s="60" t="s">
        <v>145</v>
      </c>
      <c r="T119" s="61" t="s">
        <v>146</v>
      </c>
    </row>
    <row r="120" spans="2:65" s="1" customFormat="1" ht="22.9" customHeight="1">
      <c r="B120" s="32"/>
      <c r="C120" s="64" t="s">
        <v>147</v>
      </c>
      <c r="J120" s="116">
        <f>BK120</f>
        <v>0</v>
      </c>
      <c r="L120" s="32"/>
      <c r="M120" s="62"/>
      <c r="N120" s="53"/>
      <c r="O120" s="53"/>
      <c r="P120" s="117">
        <f>P121</f>
        <v>0</v>
      </c>
      <c r="Q120" s="53"/>
      <c r="R120" s="117">
        <f>R121</f>
        <v>0</v>
      </c>
      <c r="S120" s="53"/>
      <c r="T120" s="118">
        <f>T121</f>
        <v>0</v>
      </c>
      <c r="AT120" s="17" t="s">
        <v>76</v>
      </c>
      <c r="AU120" s="17" t="s">
        <v>110</v>
      </c>
      <c r="BK120" s="119">
        <f>BK121</f>
        <v>0</v>
      </c>
    </row>
    <row r="121" spans="2:65" s="11" customFormat="1" ht="25.9" customHeight="1">
      <c r="B121" s="120"/>
      <c r="D121" s="121" t="s">
        <v>76</v>
      </c>
      <c r="E121" s="122" t="s">
        <v>1148</v>
      </c>
      <c r="F121" s="122" t="s">
        <v>98</v>
      </c>
      <c r="I121" s="123"/>
      <c r="J121" s="124">
        <f>BK121</f>
        <v>0</v>
      </c>
      <c r="L121" s="120"/>
      <c r="M121" s="125"/>
      <c r="P121" s="126">
        <f>P122+P151+P163</f>
        <v>0</v>
      </c>
      <c r="R121" s="126">
        <f>R122+R151+R163</f>
        <v>0</v>
      </c>
      <c r="T121" s="127">
        <f>T122+T151+T163</f>
        <v>0</v>
      </c>
      <c r="AR121" s="121" t="s">
        <v>85</v>
      </c>
      <c r="AT121" s="128" t="s">
        <v>76</v>
      </c>
      <c r="AU121" s="128" t="s">
        <v>77</v>
      </c>
      <c r="AY121" s="121" t="s">
        <v>150</v>
      </c>
      <c r="BK121" s="129">
        <f>BK122+BK151+BK163</f>
        <v>0</v>
      </c>
    </row>
    <row r="122" spans="2:65" s="11" customFormat="1" ht="22.9" customHeight="1">
      <c r="B122" s="120"/>
      <c r="D122" s="121" t="s">
        <v>76</v>
      </c>
      <c r="E122" s="130" t="s">
        <v>767</v>
      </c>
      <c r="F122" s="130" t="s">
        <v>1381</v>
      </c>
      <c r="I122" s="123"/>
      <c r="J122" s="131">
        <f>BK122</f>
        <v>0</v>
      </c>
      <c r="L122" s="120"/>
      <c r="M122" s="125"/>
      <c r="P122" s="126">
        <f>SUM(P123:P150)</f>
        <v>0</v>
      </c>
      <c r="R122" s="126">
        <f>SUM(R123:R150)</f>
        <v>0</v>
      </c>
      <c r="T122" s="127">
        <f>SUM(T123:T150)</f>
        <v>0</v>
      </c>
      <c r="AR122" s="121" t="s">
        <v>85</v>
      </c>
      <c r="AT122" s="128" t="s">
        <v>76</v>
      </c>
      <c r="AU122" s="128" t="s">
        <v>85</v>
      </c>
      <c r="AY122" s="121" t="s">
        <v>150</v>
      </c>
      <c r="BK122" s="129">
        <f>SUM(BK123:BK150)</f>
        <v>0</v>
      </c>
    </row>
    <row r="123" spans="2:65" s="1" customFormat="1" ht="76.349999999999994" customHeight="1">
      <c r="B123" s="32"/>
      <c r="C123" s="132" t="s">
        <v>85</v>
      </c>
      <c r="D123" s="132" t="s">
        <v>153</v>
      </c>
      <c r="E123" s="133" t="s">
        <v>1382</v>
      </c>
      <c r="F123" s="134" t="s">
        <v>1383</v>
      </c>
      <c r="G123" s="135" t="s">
        <v>1306</v>
      </c>
      <c r="H123" s="136">
        <v>1</v>
      </c>
      <c r="I123" s="137"/>
      <c r="J123" s="138">
        <f t="shared" ref="J123:J150" si="0">ROUND(I123*H123,2)</f>
        <v>0</v>
      </c>
      <c r="K123" s="134" t="s">
        <v>1</v>
      </c>
      <c r="L123" s="32"/>
      <c r="M123" s="139" t="s">
        <v>1</v>
      </c>
      <c r="N123" s="140" t="s">
        <v>42</v>
      </c>
      <c r="P123" s="141">
        <f t="shared" ref="P123:P150" si="1">O123*H123</f>
        <v>0</v>
      </c>
      <c r="Q123" s="141">
        <v>0</v>
      </c>
      <c r="R123" s="141">
        <f t="shared" ref="R123:R150" si="2">Q123*H123</f>
        <v>0</v>
      </c>
      <c r="S123" s="141">
        <v>0</v>
      </c>
      <c r="T123" s="142">
        <f t="shared" ref="T123:T150" si="3">S123*H123</f>
        <v>0</v>
      </c>
      <c r="AR123" s="143" t="s">
        <v>158</v>
      </c>
      <c r="AT123" s="143" t="s">
        <v>153</v>
      </c>
      <c r="AU123" s="143" t="s">
        <v>87</v>
      </c>
      <c r="AY123" s="17" t="s">
        <v>150</v>
      </c>
      <c r="BE123" s="144">
        <f t="shared" ref="BE123:BE150" si="4">IF(N123="základní",J123,0)</f>
        <v>0</v>
      </c>
      <c r="BF123" s="144">
        <f t="shared" ref="BF123:BF150" si="5">IF(N123="snížená",J123,0)</f>
        <v>0</v>
      </c>
      <c r="BG123" s="144">
        <f t="shared" ref="BG123:BG150" si="6">IF(N123="zákl. přenesená",J123,0)</f>
        <v>0</v>
      </c>
      <c r="BH123" s="144">
        <f t="shared" ref="BH123:BH150" si="7">IF(N123="sníž. přenesená",J123,0)</f>
        <v>0</v>
      </c>
      <c r="BI123" s="144">
        <f t="shared" ref="BI123:BI150" si="8">IF(N123="nulová",J123,0)</f>
        <v>0</v>
      </c>
      <c r="BJ123" s="17" t="s">
        <v>85</v>
      </c>
      <c r="BK123" s="144">
        <f t="shared" ref="BK123:BK150" si="9">ROUND(I123*H123,2)</f>
        <v>0</v>
      </c>
      <c r="BL123" s="17" t="s">
        <v>158</v>
      </c>
      <c r="BM123" s="143" t="s">
        <v>87</v>
      </c>
    </row>
    <row r="124" spans="2:65" s="1" customFormat="1" ht="76.349999999999994" customHeight="1">
      <c r="B124" s="32"/>
      <c r="C124" s="132" t="s">
        <v>87</v>
      </c>
      <c r="D124" s="132" t="s">
        <v>153</v>
      </c>
      <c r="E124" s="133" t="s">
        <v>1384</v>
      </c>
      <c r="F124" s="134" t="s">
        <v>1385</v>
      </c>
      <c r="G124" s="135" t="s">
        <v>1153</v>
      </c>
      <c r="H124" s="136">
        <v>1</v>
      </c>
      <c r="I124" s="137"/>
      <c r="J124" s="138">
        <f t="shared" si="0"/>
        <v>0</v>
      </c>
      <c r="K124" s="134" t="s">
        <v>1</v>
      </c>
      <c r="L124" s="32"/>
      <c r="M124" s="139" t="s">
        <v>1</v>
      </c>
      <c r="N124" s="140" t="s">
        <v>42</v>
      </c>
      <c r="P124" s="141">
        <f t="shared" si="1"/>
        <v>0</v>
      </c>
      <c r="Q124" s="141">
        <v>0</v>
      </c>
      <c r="R124" s="141">
        <f t="shared" si="2"/>
        <v>0</v>
      </c>
      <c r="S124" s="141">
        <v>0</v>
      </c>
      <c r="T124" s="142">
        <f t="shared" si="3"/>
        <v>0</v>
      </c>
      <c r="AR124" s="143" t="s">
        <v>158</v>
      </c>
      <c r="AT124" s="143" t="s">
        <v>153</v>
      </c>
      <c r="AU124" s="143" t="s">
        <v>87</v>
      </c>
      <c r="AY124" s="17" t="s">
        <v>150</v>
      </c>
      <c r="BE124" s="144">
        <f t="shared" si="4"/>
        <v>0</v>
      </c>
      <c r="BF124" s="144">
        <f t="shared" si="5"/>
        <v>0</v>
      </c>
      <c r="BG124" s="144">
        <f t="shared" si="6"/>
        <v>0</v>
      </c>
      <c r="BH124" s="144">
        <f t="shared" si="7"/>
        <v>0</v>
      </c>
      <c r="BI124" s="144">
        <f t="shared" si="8"/>
        <v>0</v>
      </c>
      <c r="BJ124" s="17" t="s">
        <v>85</v>
      </c>
      <c r="BK124" s="144">
        <f t="shared" si="9"/>
        <v>0</v>
      </c>
      <c r="BL124" s="17" t="s">
        <v>158</v>
      </c>
      <c r="BM124" s="143" t="s">
        <v>158</v>
      </c>
    </row>
    <row r="125" spans="2:65" s="1" customFormat="1" ht="24.2" customHeight="1">
      <c r="B125" s="32"/>
      <c r="C125" s="132" t="s">
        <v>151</v>
      </c>
      <c r="D125" s="132" t="s">
        <v>153</v>
      </c>
      <c r="E125" s="133" t="s">
        <v>1386</v>
      </c>
      <c r="F125" s="134" t="s">
        <v>1387</v>
      </c>
      <c r="G125" s="135" t="s">
        <v>1153</v>
      </c>
      <c r="H125" s="136">
        <v>1</v>
      </c>
      <c r="I125" s="137"/>
      <c r="J125" s="138">
        <f t="shared" si="0"/>
        <v>0</v>
      </c>
      <c r="K125" s="134" t="s">
        <v>1</v>
      </c>
      <c r="L125" s="32"/>
      <c r="M125" s="139" t="s">
        <v>1</v>
      </c>
      <c r="N125" s="140" t="s">
        <v>42</v>
      </c>
      <c r="P125" s="141">
        <f t="shared" si="1"/>
        <v>0</v>
      </c>
      <c r="Q125" s="141">
        <v>0</v>
      </c>
      <c r="R125" s="141">
        <f t="shared" si="2"/>
        <v>0</v>
      </c>
      <c r="S125" s="141">
        <v>0</v>
      </c>
      <c r="T125" s="142">
        <f t="shared" si="3"/>
        <v>0</v>
      </c>
      <c r="AR125" s="143" t="s">
        <v>158</v>
      </c>
      <c r="AT125" s="143" t="s">
        <v>153</v>
      </c>
      <c r="AU125" s="143" t="s">
        <v>87</v>
      </c>
      <c r="AY125" s="17" t="s">
        <v>150</v>
      </c>
      <c r="BE125" s="144">
        <f t="shared" si="4"/>
        <v>0</v>
      </c>
      <c r="BF125" s="144">
        <f t="shared" si="5"/>
        <v>0</v>
      </c>
      <c r="BG125" s="144">
        <f t="shared" si="6"/>
        <v>0</v>
      </c>
      <c r="BH125" s="144">
        <f t="shared" si="7"/>
        <v>0</v>
      </c>
      <c r="BI125" s="144">
        <f t="shared" si="8"/>
        <v>0</v>
      </c>
      <c r="BJ125" s="17" t="s">
        <v>85</v>
      </c>
      <c r="BK125" s="144">
        <f t="shared" si="9"/>
        <v>0</v>
      </c>
      <c r="BL125" s="17" t="s">
        <v>158</v>
      </c>
      <c r="BM125" s="143" t="s">
        <v>177</v>
      </c>
    </row>
    <row r="126" spans="2:65" s="1" customFormat="1" ht="24.2" customHeight="1">
      <c r="B126" s="32"/>
      <c r="C126" s="132" t="s">
        <v>158</v>
      </c>
      <c r="D126" s="132" t="s">
        <v>153</v>
      </c>
      <c r="E126" s="133" t="s">
        <v>1388</v>
      </c>
      <c r="F126" s="134" t="s">
        <v>1389</v>
      </c>
      <c r="G126" s="135" t="s">
        <v>1390</v>
      </c>
      <c r="H126" s="136">
        <v>18</v>
      </c>
      <c r="I126" s="137"/>
      <c r="J126" s="138">
        <f t="shared" si="0"/>
        <v>0</v>
      </c>
      <c r="K126" s="134" t="s">
        <v>1</v>
      </c>
      <c r="L126" s="32"/>
      <c r="M126" s="139" t="s">
        <v>1</v>
      </c>
      <c r="N126" s="140" t="s">
        <v>42</v>
      </c>
      <c r="P126" s="141">
        <f t="shared" si="1"/>
        <v>0</v>
      </c>
      <c r="Q126" s="141">
        <v>0</v>
      </c>
      <c r="R126" s="141">
        <f t="shared" si="2"/>
        <v>0</v>
      </c>
      <c r="S126" s="141">
        <v>0</v>
      </c>
      <c r="T126" s="142">
        <f t="shared" si="3"/>
        <v>0</v>
      </c>
      <c r="AR126" s="143" t="s">
        <v>158</v>
      </c>
      <c r="AT126" s="143" t="s">
        <v>153</v>
      </c>
      <c r="AU126" s="143" t="s">
        <v>87</v>
      </c>
      <c r="AY126" s="17" t="s">
        <v>150</v>
      </c>
      <c r="BE126" s="144">
        <f t="shared" si="4"/>
        <v>0</v>
      </c>
      <c r="BF126" s="144">
        <f t="shared" si="5"/>
        <v>0</v>
      </c>
      <c r="BG126" s="144">
        <f t="shared" si="6"/>
        <v>0</v>
      </c>
      <c r="BH126" s="144">
        <f t="shared" si="7"/>
        <v>0</v>
      </c>
      <c r="BI126" s="144">
        <f t="shared" si="8"/>
        <v>0</v>
      </c>
      <c r="BJ126" s="17" t="s">
        <v>85</v>
      </c>
      <c r="BK126" s="144">
        <f t="shared" si="9"/>
        <v>0</v>
      </c>
      <c r="BL126" s="17" t="s">
        <v>158</v>
      </c>
      <c r="BM126" s="143" t="s">
        <v>196</v>
      </c>
    </row>
    <row r="127" spans="2:65" s="1" customFormat="1" ht="78" customHeight="1">
      <c r="B127" s="32"/>
      <c r="C127" s="132" t="s">
        <v>173</v>
      </c>
      <c r="D127" s="132" t="s">
        <v>153</v>
      </c>
      <c r="E127" s="133" t="s">
        <v>1391</v>
      </c>
      <c r="F127" s="134" t="s">
        <v>1392</v>
      </c>
      <c r="G127" s="135" t="s">
        <v>1153</v>
      </c>
      <c r="H127" s="136">
        <v>20</v>
      </c>
      <c r="I127" s="137"/>
      <c r="J127" s="138">
        <f t="shared" si="0"/>
        <v>0</v>
      </c>
      <c r="K127" s="134" t="s">
        <v>1</v>
      </c>
      <c r="L127" s="32"/>
      <c r="M127" s="139" t="s">
        <v>1</v>
      </c>
      <c r="N127" s="140" t="s">
        <v>42</v>
      </c>
      <c r="P127" s="141">
        <f t="shared" si="1"/>
        <v>0</v>
      </c>
      <c r="Q127" s="141">
        <v>0</v>
      </c>
      <c r="R127" s="141">
        <f t="shared" si="2"/>
        <v>0</v>
      </c>
      <c r="S127" s="141">
        <v>0</v>
      </c>
      <c r="T127" s="142">
        <f t="shared" si="3"/>
        <v>0</v>
      </c>
      <c r="AR127" s="143" t="s">
        <v>158</v>
      </c>
      <c r="AT127" s="143" t="s">
        <v>153</v>
      </c>
      <c r="AU127" s="143" t="s">
        <v>87</v>
      </c>
      <c r="AY127" s="17" t="s">
        <v>150</v>
      </c>
      <c r="BE127" s="144">
        <f t="shared" si="4"/>
        <v>0</v>
      </c>
      <c r="BF127" s="144">
        <f t="shared" si="5"/>
        <v>0</v>
      </c>
      <c r="BG127" s="144">
        <f t="shared" si="6"/>
        <v>0</v>
      </c>
      <c r="BH127" s="144">
        <f t="shared" si="7"/>
        <v>0</v>
      </c>
      <c r="BI127" s="144">
        <f t="shared" si="8"/>
        <v>0</v>
      </c>
      <c r="BJ127" s="17" t="s">
        <v>85</v>
      </c>
      <c r="BK127" s="144">
        <f t="shared" si="9"/>
        <v>0</v>
      </c>
      <c r="BL127" s="17" t="s">
        <v>158</v>
      </c>
      <c r="BM127" s="143" t="s">
        <v>209</v>
      </c>
    </row>
    <row r="128" spans="2:65" s="1" customFormat="1" ht="78" customHeight="1">
      <c r="B128" s="32"/>
      <c r="C128" s="132" t="s">
        <v>177</v>
      </c>
      <c r="D128" s="132" t="s">
        <v>153</v>
      </c>
      <c r="E128" s="133" t="s">
        <v>1393</v>
      </c>
      <c r="F128" s="134" t="s">
        <v>1394</v>
      </c>
      <c r="G128" s="135" t="s">
        <v>1153</v>
      </c>
      <c r="H128" s="136">
        <v>10</v>
      </c>
      <c r="I128" s="137"/>
      <c r="J128" s="138">
        <f t="shared" si="0"/>
        <v>0</v>
      </c>
      <c r="K128" s="134" t="s">
        <v>1</v>
      </c>
      <c r="L128" s="32"/>
      <c r="M128" s="139" t="s">
        <v>1</v>
      </c>
      <c r="N128" s="140" t="s">
        <v>42</v>
      </c>
      <c r="P128" s="141">
        <f t="shared" si="1"/>
        <v>0</v>
      </c>
      <c r="Q128" s="141">
        <v>0</v>
      </c>
      <c r="R128" s="141">
        <f t="shared" si="2"/>
        <v>0</v>
      </c>
      <c r="S128" s="141">
        <v>0</v>
      </c>
      <c r="T128" s="142">
        <f t="shared" si="3"/>
        <v>0</v>
      </c>
      <c r="AR128" s="143" t="s">
        <v>158</v>
      </c>
      <c r="AT128" s="143" t="s">
        <v>153</v>
      </c>
      <c r="AU128" s="143" t="s">
        <v>87</v>
      </c>
      <c r="AY128" s="17" t="s">
        <v>150</v>
      </c>
      <c r="BE128" s="144">
        <f t="shared" si="4"/>
        <v>0</v>
      </c>
      <c r="BF128" s="144">
        <f t="shared" si="5"/>
        <v>0</v>
      </c>
      <c r="BG128" s="144">
        <f t="shared" si="6"/>
        <v>0</v>
      </c>
      <c r="BH128" s="144">
        <f t="shared" si="7"/>
        <v>0</v>
      </c>
      <c r="BI128" s="144">
        <f t="shared" si="8"/>
        <v>0</v>
      </c>
      <c r="BJ128" s="17" t="s">
        <v>85</v>
      </c>
      <c r="BK128" s="144">
        <f t="shared" si="9"/>
        <v>0</v>
      </c>
      <c r="BL128" s="17" t="s">
        <v>158</v>
      </c>
      <c r="BM128" s="143" t="s">
        <v>8</v>
      </c>
    </row>
    <row r="129" spans="2:65" s="1" customFormat="1" ht="33" customHeight="1">
      <c r="B129" s="32"/>
      <c r="C129" s="132" t="s">
        <v>188</v>
      </c>
      <c r="D129" s="132" t="s">
        <v>153</v>
      </c>
      <c r="E129" s="133" t="s">
        <v>1395</v>
      </c>
      <c r="F129" s="134" t="s">
        <v>1396</v>
      </c>
      <c r="G129" s="135" t="s">
        <v>1153</v>
      </c>
      <c r="H129" s="136">
        <v>2</v>
      </c>
      <c r="I129" s="137"/>
      <c r="J129" s="138">
        <f t="shared" si="0"/>
        <v>0</v>
      </c>
      <c r="K129" s="134" t="s">
        <v>1</v>
      </c>
      <c r="L129" s="32"/>
      <c r="M129" s="139" t="s">
        <v>1</v>
      </c>
      <c r="N129" s="140" t="s">
        <v>42</v>
      </c>
      <c r="P129" s="141">
        <f t="shared" si="1"/>
        <v>0</v>
      </c>
      <c r="Q129" s="141">
        <v>0</v>
      </c>
      <c r="R129" s="141">
        <f t="shared" si="2"/>
        <v>0</v>
      </c>
      <c r="S129" s="141">
        <v>0</v>
      </c>
      <c r="T129" s="142">
        <f t="shared" si="3"/>
        <v>0</v>
      </c>
      <c r="AR129" s="143" t="s">
        <v>158</v>
      </c>
      <c r="AT129" s="143" t="s">
        <v>153</v>
      </c>
      <c r="AU129" s="143" t="s">
        <v>87</v>
      </c>
      <c r="AY129" s="17" t="s">
        <v>150</v>
      </c>
      <c r="BE129" s="144">
        <f t="shared" si="4"/>
        <v>0</v>
      </c>
      <c r="BF129" s="144">
        <f t="shared" si="5"/>
        <v>0</v>
      </c>
      <c r="BG129" s="144">
        <f t="shared" si="6"/>
        <v>0</v>
      </c>
      <c r="BH129" s="144">
        <f t="shared" si="7"/>
        <v>0</v>
      </c>
      <c r="BI129" s="144">
        <f t="shared" si="8"/>
        <v>0</v>
      </c>
      <c r="BJ129" s="17" t="s">
        <v>85</v>
      </c>
      <c r="BK129" s="144">
        <f t="shared" si="9"/>
        <v>0</v>
      </c>
      <c r="BL129" s="17" t="s">
        <v>158</v>
      </c>
      <c r="BM129" s="143" t="s">
        <v>258</v>
      </c>
    </row>
    <row r="130" spans="2:65" s="1" customFormat="1" ht="33" customHeight="1">
      <c r="B130" s="32"/>
      <c r="C130" s="132" t="s">
        <v>196</v>
      </c>
      <c r="D130" s="132" t="s">
        <v>153</v>
      </c>
      <c r="E130" s="133" t="s">
        <v>1397</v>
      </c>
      <c r="F130" s="134" t="s">
        <v>1398</v>
      </c>
      <c r="G130" s="135" t="s">
        <v>1153</v>
      </c>
      <c r="H130" s="136">
        <v>2</v>
      </c>
      <c r="I130" s="137"/>
      <c r="J130" s="138">
        <f t="shared" si="0"/>
        <v>0</v>
      </c>
      <c r="K130" s="134" t="s">
        <v>1</v>
      </c>
      <c r="L130" s="32"/>
      <c r="M130" s="139" t="s">
        <v>1</v>
      </c>
      <c r="N130" s="140" t="s">
        <v>42</v>
      </c>
      <c r="P130" s="141">
        <f t="shared" si="1"/>
        <v>0</v>
      </c>
      <c r="Q130" s="141">
        <v>0</v>
      </c>
      <c r="R130" s="141">
        <f t="shared" si="2"/>
        <v>0</v>
      </c>
      <c r="S130" s="141">
        <v>0</v>
      </c>
      <c r="T130" s="142">
        <f t="shared" si="3"/>
        <v>0</v>
      </c>
      <c r="AR130" s="143" t="s">
        <v>158</v>
      </c>
      <c r="AT130" s="143" t="s">
        <v>153</v>
      </c>
      <c r="AU130" s="143" t="s">
        <v>87</v>
      </c>
      <c r="AY130" s="17" t="s">
        <v>150</v>
      </c>
      <c r="BE130" s="144">
        <f t="shared" si="4"/>
        <v>0</v>
      </c>
      <c r="BF130" s="144">
        <f t="shared" si="5"/>
        <v>0</v>
      </c>
      <c r="BG130" s="144">
        <f t="shared" si="6"/>
        <v>0</v>
      </c>
      <c r="BH130" s="144">
        <f t="shared" si="7"/>
        <v>0</v>
      </c>
      <c r="BI130" s="144">
        <f t="shared" si="8"/>
        <v>0</v>
      </c>
      <c r="BJ130" s="17" t="s">
        <v>85</v>
      </c>
      <c r="BK130" s="144">
        <f t="shared" si="9"/>
        <v>0</v>
      </c>
      <c r="BL130" s="17" t="s">
        <v>158</v>
      </c>
      <c r="BM130" s="143" t="s">
        <v>270</v>
      </c>
    </row>
    <row r="131" spans="2:65" s="1" customFormat="1" ht="66.75" customHeight="1">
      <c r="B131" s="32"/>
      <c r="C131" s="132" t="s">
        <v>201</v>
      </c>
      <c r="D131" s="132" t="s">
        <v>153</v>
      </c>
      <c r="E131" s="133" t="s">
        <v>1399</v>
      </c>
      <c r="F131" s="134" t="s">
        <v>1400</v>
      </c>
      <c r="G131" s="135" t="s">
        <v>1153</v>
      </c>
      <c r="H131" s="136">
        <v>1</v>
      </c>
      <c r="I131" s="137"/>
      <c r="J131" s="138">
        <f t="shared" si="0"/>
        <v>0</v>
      </c>
      <c r="K131" s="134" t="s">
        <v>1</v>
      </c>
      <c r="L131" s="32"/>
      <c r="M131" s="139" t="s">
        <v>1</v>
      </c>
      <c r="N131" s="140" t="s">
        <v>42</v>
      </c>
      <c r="P131" s="141">
        <f t="shared" si="1"/>
        <v>0</v>
      </c>
      <c r="Q131" s="141">
        <v>0</v>
      </c>
      <c r="R131" s="141">
        <f t="shared" si="2"/>
        <v>0</v>
      </c>
      <c r="S131" s="141">
        <v>0</v>
      </c>
      <c r="T131" s="142">
        <f t="shared" si="3"/>
        <v>0</v>
      </c>
      <c r="AR131" s="143" t="s">
        <v>158</v>
      </c>
      <c r="AT131" s="143" t="s">
        <v>153</v>
      </c>
      <c r="AU131" s="143" t="s">
        <v>87</v>
      </c>
      <c r="AY131" s="17" t="s">
        <v>150</v>
      </c>
      <c r="BE131" s="144">
        <f t="shared" si="4"/>
        <v>0</v>
      </c>
      <c r="BF131" s="144">
        <f t="shared" si="5"/>
        <v>0</v>
      </c>
      <c r="BG131" s="144">
        <f t="shared" si="6"/>
        <v>0</v>
      </c>
      <c r="BH131" s="144">
        <f t="shared" si="7"/>
        <v>0</v>
      </c>
      <c r="BI131" s="144">
        <f t="shared" si="8"/>
        <v>0</v>
      </c>
      <c r="BJ131" s="17" t="s">
        <v>85</v>
      </c>
      <c r="BK131" s="144">
        <f t="shared" si="9"/>
        <v>0</v>
      </c>
      <c r="BL131" s="17" t="s">
        <v>158</v>
      </c>
      <c r="BM131" s="143" t="s">
        <v>291</v>
      </c>
    </row>
    <row r="132" spans="2:65" s="1" customFormat="1" ht="33" customHeight="1">
      <c r="B132" s="32"/>
      <c r="C132" s="132" t="s">
        <v>209</v>
      </c>
      <c r="D132" s="132" t="s">
        <v>153</v>
      </c>
      <c r="E132" s="133" t="s">
        <v>1401</v>
      </c>
      <c r="F132" s="134" t="s">
        <v>1402</v>
      </c>
      <c r="G132" s="135" t="s">
        <v>1153</v>
      </c>
      <c r="H132" s="136">
        <v>1</v>
      </c>
      <c r="I132" s="137"/>
      <c r="J132" s="138">
        <f t="shared" si="0"/>
        <v>0</v>
      </c>
      <c r="K132" s="134" t="s">
        <v>1</v>
      </c>
      <c r="L132" s="32"/>
      <c r="M132" s="139" t="s">
        <v>1</v>
      </c>
      <c r="N132" s="140" t="s">
        <v>42</v>
      </c>
      <c r="P132" s="141">
        <f t="shared" si="1"/>
        <v>0</v>
      </c>
      <c r="Q132" s="141">
        <v>0</v>
      </c>
      <c r="R132" s="141">
        <f t="shared" si="2"/>
        <v>0</v>
      </c>
      <c r="S132" s="141">
        <v>0</v>
      </c>
      <c r="T132" s="142">
        <f t="shared" si="3"/>
        <v>0</v>
      </c>
      <c r="AR132" s="143" t="s">
        <v>158</v>
      </c>
      <c r="AT132" s="143" t="s">
        <v>153</v>
      </c>
      <c r="AU132" s="143" t="s">
        <v>87</v>
      </c>
      <c r="AY132" s="17" t="s">
        <v>150</v>
      </c>
      <c r="BE132" s="144">
        <f t="shared" si="4"/>
        <v>0</v>
      </c>
      <c r="BF132" s="144">
        <f t="shared" si="5"/>
        <v>0</v>
      </c>
      <c r="BG132" s="144">
        <f t="shared" si="6"/>
        <v>0</v>
      </c>
      <c r="BH132" s="144">
        <f t="shared" si="7"/>
        <v>0</v>
      </c>
      <c r="BI132" s="144">
        <f t="shared" si="8"/>
        <v>0</v>
      </c>
      <c r="BJ132" s="17" t="s">
        <v>85</v>
      </c>
      <c r="BK132" s="144">
        <f t="shared" si="9"/>
        <v>0</v>
      </c>
      <c r="BL132" s="17" t="s">
        <v>158</v>
      </c>
      <c r="BM132" s="143" t="s">
        <v>303</v>
      </c>
    </row>
    <row r="133" spans="2:65" s="1" customFormat="1" ht="37.9" customHeight="1">
      <c r="B133" s="32"/>
      <c r="C133" s="132" t="s">
        <v>218</v>
      </c>
      <c r="D133" s="132" t="s">
        <v>153</v>
      </c>
      <c r="E133" s="133" t="s">
        <v>1403</v>
      </c>
      <c r="F133" s="134" t="s">
        <v>1404</v>
      </c>
      <c r="G133" s="135" t="s">
        <v>1153</v>
      </c>
      <c r="H133" s="136">
        <v>1</v>
      </c>
      <c r="I133" s="137"/>
      <c r="J133" s="138">
        <f t="shared" si="0"/>
        <v>0</v>
      </c>
      <c r="K133" s="134" t="s">
        <v>1</v>
      </c>
      <c r="L133" s="32"/>
      <c r="M133" s="139" t="s">
        <v>1</v>
      </c>
      <c r="N133" s="140" t="s">
        <v>42</v>
      </c>
      <c r="P133" s="141">
        <f t="shared" si="1"/>
        <v>0</v>
      </c>
      <c r="Q133" s="141">
        <v>0</v>
      </c>
      <c r="R133" s="141">
        <f t="shared" si="2"/>
        <v>0</v>
      </c>
      <c r="S133" s="141">
        <v>0</v>
      </c>
      <c r="T133" s="142">
        <f t="shared" si="3"/>
        <v>0</v>
      </c>
      <c r="AR133" s="143" t="s">
        <v>158</v>
      </c>
      <c r="AT133" s="143" t="s">
        <v>153</v>
      </c>
      <c r="AU133" s="143" t="s">
        <v>87</v>
      </c>
      <c r="AY133" s="17" t="s">
        <v>150</v>
      </c>
      <c r="BE133" s="144">
        <f t="shared" si="4"/>
        <v>0</v>
      </c>
      <c r="BF133" s="144">
        <f t="shared" si="5"/>
        <v>0</v>
      </c>
      <c r="BG133" s="144">
        <f t="shared" si="6"/>
        <v>0</v>
      </c>
      <c r="BH133" s="144">
        <f t="shared" si="7"/>
        <v>0</v>
      </c>
      <c r="BI133" s="144">
        <f t="shared" si="8"/>
        <v>0</v>
      </c>
      <c r="BJ133" s="17" t="s">
        <v>85</v>
      </c>
      <c r="BK133" s="144">
        <f t="shared" si="9"/>
        <v>0</v>
      </c>
      <c r="BL133" s="17" t="s">
        <v>158</v>
      </c>
      <c r="BM133" s="143" t="s">
        <v>316</v>
      </c>
    </row>
    <row r="134" spans="2:65" s="1" customFormat="1" ht="24.2" customHeight="1">
      <c r="B134" s="32"/>
      <c r="C134" s="132" t="s">
        <v>8</v>
      </c>
      <c r="D134" s="132" t="s">
        <v>153</v>
      </c>
      <c r="E134" s="133" t="s">
        <v>1405</v>
      </c>
      <c r="F134" s="134" t="s">
        <v>1406</v>
      </c>
      <c r="G134" s="135" t="s">
        <v>1153</v>
      </c>
      <c r="H134" s="136">
        <v>1</v>
      </c>
      <c r="I134" s="137"/>
      <c r="J134" s="138">
        <f t="shared" si="0"/>
        <v>0</v>
      </c>
      <c r="K134" s="134" t="s">
        <v>1</v>
      </c>
      <c r="L134" s="32"/>
      <c r="M134" s="139" t="s">
        <v>1</v>
      </c>
      <c r="N134" s="140" t="s">
        <v>42</v>
      </c>
      <c r="P134" s="141">
        <f t="shared" si="1"/>
        <v>0</v>
      </c>
      <c r="Q134" s="141">
        <v>0</v>
      </c>
      <c r="R134" s="141">
        <f t="shared" si="2"/>
        <v>0</v>
      </c>
      <c r="S134" s="141">
        <v>0</v>
      </c>
      <c r="T134" s="142">
        <f t="shared" si="3"/>
        <v>0</v>
      </c>
      <c r="AR134" s="143" t="s">
        <v>158</v>
      </c>
      <c r="AT134" s="143" t="s">
        <v>153</v>
      </c>
      <c r="AU134" s="143" t="s">
        <v>87</v>
      </c>
      <c r="AY134" s="17" t="s">
        <v>150</v>
      </c>
      <c r="BE134" s="144">
        <f t="shared" si="4"/>
        <v>0</v>
      </c>
      <c r="BF134" s="144">
        <f t="shared" si="5"/>
        <v>0</v>
      </c>
      <c r="BG134" s="144">
        <f t="shared" si="6"/>
        <v>0</v>
      </c>
      <c r="BH134" s="144">
        <f t="shared" si="7"/>
        <v>0</v>
      </c>
      <c r="BI134" s="144">
        <f t="shared" si="8"/>
        <v>0</v>
      </c>
      <c r="BJ134" s="17" t="s">
        <v>85</v>
      </c>
      <c r="BK134" s="144">
        <f t="shared" si="9"/>
        <v>0</v>
      </c>
      <c r="BL134" s="17" t="s">
        <v>158</v>
      </c>
      <c r="BM134" s="143" t="s">
        <v>331</v>
      </c>
    </row>
    <row r="135" spans="2:65" s="1" customFormat="1" ht="16.5" customHeight="1">
      <c r="B135" s="32"/>
      <c r="C135" s="132" t="s">
        <v>240</v>
      </c>
      <c r="D135" s="132" t="s">
        <v>153</v>
      </c>
      <c r="E135" s="133" t="s">
        <v>1407</v>
      </c>
      <c r="F135" s="134" t="s">
        <v>1408</v>
      </c>
      <c r="G135" s="135" t="s">
        <v>1390</v>
      </c>
      <c r="H135" s="136">
        <v>2</v>
      </c>
      <c r="I135" s="137"/>
      <c r="J135" s="138">
        <f t="shared" si="0"/>
        <v>0</v>
      </c>
      <c r="K135" s="134" t="s">
        <v>1</v>
      </c>
      <c r="L135" s="32"/>
      <c r="M135" s="139" t="s">
        <v>1</v>
      </c>
      <c r="N135" s="140" t="s">
        <v>42</v>
      </c>
      <c r="P135" s="141">
        <f t="shared" si="1"/>
        <v>0</v>
      </c>
      <c r="Q135" s="141">
        <v>0</v>
      </c>
      <c r="R135" s="141">
        <f t="shared" si="2"/>
        <v>0</v>
      </c>
      <c r="S135" s="141">
        <v>0</v>
      </c>
      <c r="T135" s="142">
        <f t="shared" si="3"/>
        <v>0</v>
      </c>
      <c r="AR135" s="143" t="s">
        <v>158</v>
      </c>
      <c r="AT135" s="143" t="s">
        <v>153</v>
      </c>
      <c r="AU135" s="143" t="s">
        <v>87</v>
      </c>
      <c r="AY135" s="17" t="s">
        <v>150</v>
      </c>
      <c r="BE135" s="144">
        <f t="shared" si="4"/>
        <v>0</v>
      </c>
      <c r="BF135" s="144">
        <f t="shared" si="5"/>
        <v>0</v>
      </c>
      <c r="BG135" s="144">
        <f t="shared" si="6"/>
        <v>0</v>
      </c>
      <c r="BH135" s="144">
        <f t="shared" si="7"/>
        <v>0</v>
      </c>
      <c r="BI135" s="144">
        <f t="shared" si="8"/>
        <v>0</v>
      </c>
      <c r="BJ135" s="17" t="s">
        <v>85</v>
      </c>
      <c r="BK135" s="144">
        <f t="shared" si="9"/>
        <v>0</v>
      </c>
      <c r="BL135" s="17" t="s">
        <v>158</v>
      </c>
      <c r="BM135" s="143" t="s">
        <v>342</v>
      </c>
    </row>
    <row r="136" spans="2:65" s="1" customFormat="1" ht="16.5" customHeight="1">
      <c r="B136" s="32"/>
      <c r="C136" s="132" t="s">
        <v>258</v>
      </c>
      <c r="D136" s="132" t="s">
        <v>153</v>
      </c>
      <c r="E136" s="133" t="s">
        <v>1409</v>
      </c>
      <c r="F136" s="134" t="s">
        <v>1410</v>
      </c>
      <c r="G136" s="135" t="s">
        <v>1390</v>
      </c>
      <c r="H136" s="136">
        <v>6</v>
      </c>
      <c r="I136" s="137"/>
      <c r="J136" s="138">
        <f t="shared" si="0"/>
        <v>0</v>
      </c>
      <c r="K136" s="134" t="s">
        <v>1</v>
      </c>
      <c r="L136" s="32"/>
      <c r="M136" s="139" t="s">
        <v>1</v>
      </c>
      <c r="N136" s="140" t="s">
        <v>42</v>
      </c>
      <c r="P136" s="141">
        <f t="shared" si="1"/>
        <v>0</v>
      </c>
      <c r="Q136" s="141">
        <v>0</v>
      </c>
      <c r="R136" s="141">
        <f t="shared" si="2"/>
        <v>0</v>
      </c>
      <c r="S136" s="141">
        <v>0</v>
      </c>
      <c r="T136" s="142">
        <f t="shared" si="3"/>
        <v>0</v>
      </c>
      <c r="AR136" s="143" t="s">
        <v>158</v>
      </c>
      <c r="AT136" s="143" t="s">
        <v>153</v>
      </c>
      <c r="AU136" s="143" t="s">
        <v>87</v>
      </c>
      <c r="AY136" s="17" t="s">
        <v>150</v>
      </c>
      <c r="BE136" s="144">
        <f t="shared" si="4"/>
        <v>0</v>
      </c>
      <c r="BF136" s="144">
        <f t="shared" si="5"/>
        <v>0</v>
      </c>
      <c r="BG136" s="144">
        <f t="shared" si="6"/>
        <v>0</v>
      </c>
      <c r="BH136" s="144">
        <f t="shared" si="7"/>
        <v>0</v>
      </c>
      <c r="BI136" s="144">
        <f t="shared" si="8"/>
        <v>0</v>
      </c>
      <c r="BJ136" s="17" t="s">
        <v>85</v>
      </c>
      <c r="BK136" s="144">
        <f t="shared" si="9"/>
        <v>0</v>
      </c>
      <c r="BL136" s="17" t="s">
        <v>158</v>
      </c>
      <c r="BM136" s="143" t="s">
        <v>354</v>
      </c>
    </row>
    <row r="137" spans="2:65" s="1" customFormat="1" ht="16.5" customHeight="1">
      <c r="B137" s="32"/>
      <c r="C137" s="132" t="s">
        <v>266</v>
      </c>
      <c r="D137" s="132" t="s">
        <v>153</v>
      </c>
      <c r="E137" s="133" t="s">
        <v>1411</v>
      </c>
      <c r="F137" s="134" t="s">
        <v>1412</v>
      </c>
      <c r="G137" s="135" t="s">
        <v>156</v>
      </c>
      <c r="H137" s="136">
        <v>3</v>
      </c>
      <c r="I137" s="137"/>
      <c r="J137" s="138">
        <f t="shared" si="0"/>
        <v>0</v>
      </c>
      <c r="K137" s="134" t="s">
        <v>1</v>
      </c>
      <c r="L137" s="32"/>
      <c r="M137" s="139" t="s">
        <v>1</v>
      </c>
      <c r="N137" s="140" t="s">
        <v>42</v>
      </c>
      <c r="P137" s="141">
        <f t="shared" si="1"/>
        <v>0</v>
      </c>
      <c r="Q137" s="141">
        <v>0</v>
      </c>
      <c r="R137" s="141">
        <f t="shared" si="2"/>
        <v>0</v>
      </c>
      <c r="S137" s="141">
        <v>0</v>
      </c>
      <c r="T137" s="142">
        <f t="shared" si="3"/>
        <v>0</v>
      </c>
      <c r="AR137" s="143" t="s">
        <v>158</v>
      </c>
      <c r="AT137" s="143" t="s">
        <v>153</v>
      </c>
      <c r="AU137" s="143" t="s">
        <v>87</v>
      </c>
      <c r="AY137" s="17" t="s">
        <v>150</v>
      </c>
      <c r="BE137" s="144">
        <f t="shared" si="4"/>
        <v>0</v>
      </c>
      <c r="BF137" s="144">
        <f t="shared" si="5"/>
        <v>0</v>
      </c>
      <c r="BG137" s="144">
        <f t="shared" si="6"/>
        <v>0</v>
      </c>
      <c r="BH137" s="144">
        <f t="shared" si="7"/>
        <v>0</v>
      </c>
      <c r="BI137" s="144">
        <f t="shared" si="8"/>
        <v>0</v>
      </c>
      <c r="BJ137" s="17" t="s">
        <v>85</v>
      </c>
      <c r="BK137" s="144">
        <f t="shared" si="9"/>
        <v>0</v>
      </c>
      <c r="BL137" s="17" t="s">
        <v>158</v>
      </c>
      <c r="BM137" s="143" t="s">
        <v>372</v>
      </c>
    </row>
    <row r="138" spans="2:65" s="1" customFormat="1" ht="16.5" customHeight="1">
      <c r="B138" s="32"/>
      <c r="C138" s="132" t="s">
        <v>270</v>
      </c>
      <c r="D138" s="132" t="s">
        <v>153</v>
      </c>
      <c r="E138" s="133" t="s">
        <v>1413</v>
      </c>
      <c r="F138" s="134" t="s">
        <v>1414</v>
      </c>
      <c r="G138" s="135" t="s">
        <v>156</v>
      </c>
      <c r="H138" s="136">
        <v>7</v>
      </c>
      <c r="I138" s="137"/>
      <c r="J138" s="138">
        <f t="shared" si="0"/>
        <v>0</v>
      </c>
      <c r="K138" s="134" t="s">
        <v>1</v>
      </c>
      <c r="L138" s="32"/>
      <c r="M138" s="139" t="s">
        <v>1</v>
      </c>
      <c r="N138" s="140" t="s">
        <v>42</v>
      </c>
      <c r="P138" s="141">
        <f t="shared" si="1"/>
        <v>0</v>
      </c>
      <c r="Q138" s="141">
        <v>0</v>
      </c>
      <c r="R138" s="141">
        <f t="shared" si="2"/>
        <v>0</v>
      </c>
      <c r="S138" s="141">
        <v>0</v>
      </c>
      <c r="T138" s="142">
        <f t="shared" si="3"/>
        <v>0</v>
      </c>
      <c r="AR138" s="143" t="s">
        <v>158</v>
      </c>
      <c r="AT138" s="143" t="s">
        <v>153</v>
      </c>
      <c r="AU138" s="143" t="s">
        <v>87</v>
      </c>
      <c r="AY138" s="17" t="s">
        <v>150</v>
      </c>
      <c r="BE138" s="144">
        <f t="shared" si="4"/>
        <v>0</v>
      </c>
      <c r="BF138" s="144">
        <f t="shared" si="5"/>
        <v>0</v>
      </c>
      <c r="BG138" s="144">
        <f t="shared" si="6"/>
        <v>0</v>
      </c>
      <c r="BH138" s="144">
        <f t="shared" si="7"/>
        <v>0</v>
      </c>
      <c r="BI138" s="144">
        <f t="shared" si="8"/>
        <v>0</v>
      </c>
      <c r="BJ138" s="17" t="s">
        <v>85</v>
      </c>
      <c r="BK138" s="144">
        <f t="shared" si="9"/>
        <v>0</v>
      </c>
      <c r="BL138" s="17" t="s">
        <v>158</v>
      </c>
      <c r="BM138" s="143" t="s">
        <v>381</v>
      </c>
    </row>
    <row r="139" spans="2:65" s="1" customFormat="1" ht="16.5" customHeight="1">
      <c r="B139" s="32"/>
      <c r="C139" s="132" t="s">
        <v>285</v>
      </c>
      <c r="D139" s="132" t="s">
        <v>153</v>
      </c>
      <c r="E139" s="133" t="s">
        <v>1415</v>
      </c>
      <c r="F139" s="134" t="s">
        <v>1416</v>
      </c>
      <c r="G139" s="135" t="s">
        <v>156</v>
      </c>
      <c r="H139" s="136">
        <v>17</v>
      </c>
      <c r="I139" s="137"/>
      <c r="J139" s="138">
        <f t="shared" si="0"/>
        <v>0</v>
      </c>
      <c r="K139" s="134" t="s">
        <v>1</v>
      </c>
      <c r="L139" s="32"/>
      <c r="M139" s="139" t="s">
        <v>1</v>
      </c>
      <c r="N139" s="140" t="s">
        <v>42</v>
      </c>
      <c r="P139" s="141">
        <f t="shared" si="1"/>
        <v>0</v>
      </c>
      <c r="Q139" s="141">
        <v>0</v>
      </c>
      <c r="R139" s="141">
        <f t="shared" si="2"/>
        <v>0</v>
      </c>
      <c r="S139" s="141">
        <v>0</v>
      </c>
      <c r="T139" s="142">
        <f t="shared" si="3"/>
        <v>0</v>
      </c>
      <c r="AR139" s="143" t="s">
        <v>158</v>
      </c>
      <c r="AT139" s="143" t="s">
        <v>153</v>
      </c>
      <c r="AU139" s="143" t="s">
        <v>87</v>
      </c>
      <c r="AY139" s="17" t="s">
        <v>150</v>
      </c>
      <c r="BE139" s="144">
        <f t="shared" si="4"/>
        <v>0</v>
      </c>
      <c r="BF139" s="144">
        <f t="shared" si="5"/>
        <v>0</v>
      </c>
      <c r="BG139" s="144">
        <f t="shared" si="6"/>
        <v>0</v>
      </c>
      <c r="BH139" s="144">
        <f t="shared" si="7"/>
        <v>0</v>
      </c>
      <c r="BI139" s="144">
        <f t="shared" si="8"/>
        <v>0</v>
      </c>
      <c r="BJ139" s="17" t="s">
        <v>85</v>
      </c>
      <c r="BK139" s="144">
        <f t="shared" si="9"/>
        <v>0</v>
      </c>
      <c r="BL139" s="17" t="s">
        <v>158</v>
      </c>
      <c r="BM139" s="143" t="s">
        <v>396</v>
      </c>
    </row>
    <row r="140" spans="2:65" s="1" customFormat="1" ht="16.5" customHeight="1">
      <c r="B140" s="32"/>
      <c r="C140" s="132" t="s">
        <v>291</v>
      </c>
      <c r="D140" s="132" t="s">
        <v>153</v>
      </c>
      <c r="E140" s="133" t="s">
        <v>1417</v>
      </c>
      <c r="F140" s="134" t="s">
        <v>1418</v>
      </c>
      <c r="G140" s="135" t="s">
        <v>156</v>
      </c>
      <c r="H140" s="136">
        <v>39</v>
      </c>
      <c r="I140" s="137"/>
      <c r="J140" s="138">
        <f t="shared" si="0"/>
        <v>0</v>
      </c>
      <c r="K140" s="134" t="s">
        <v>1</v>
      </c>
      <c r="L140" s="32"/>
      <c r="M140" s="139" t="s">
        <v>1</v>
      </c>
      <c r="N140" s="140" t="s">
        <v>42</v>
      </c>
      <c r="P140" s="141">
        <f t="shared" si="1"/>
        <v>0</v>
      </c>
      <c r="Q140" s="141">
        <v>0</v>
      </c>
      <c r="R140" s="141">
        <f t="shared" si="2"/>
        <v>0</v>
      </c>
      <c r="S140" s="141">
        <v>0</v>
      </c>
      <c r="T140" s="142">
        <f t="shared" si="3"/>
        <v>0</v>
      </c>
      <c r="AR140" s="143" t="s">
        <v>158</v>
      </c>
      <c r="AT140" s="143" t="s">
        <v>153</v>
      </c>
      <c r="AU140" s="143" t="s">
        <v>87</v>
      </c>
      <c r="AY140" s="17" t="s">
        <v>150</v>
      </c>
      <c r="BE140" s="144">
        <f t="shared" si="4"/>
        <v>0</v>
      </c>
      <c r="BF140" s="144">
        <f t="shared" si="5"/>
        <v>0</v>
      </c>
      <c r="BG140" s="144">
        <f t="shared" si="6"/>
        <v>0</v>
      </c>
      <c r="BH140" s="144">
        <f t="shared" si="7"/>
        <v>0</v>
      </c>
      <c r="BI140" s="144">
        <f t="shared" si="8"/>
        <v>0</v>
      </c>
      <c r="BJ140" s="17" t="s">
        <v>85</v>
      </c>
      <c r="BK140" s="144">
        <f t="shared" si="9"/>
        <v>0</v>
      </c>
      <c r="BL140" s="17" t="s">
        <v>158</v>
      </c>
      <c r="BM140" s="143" t="s">
        <v>407</v>
      </c>
    </row>
    <row r="141" spans="2:65" s="1" customFormat="1" ht="16.5" customHeight="1">
      <c r="B141" s="32"/>
      <c r="C141" s="132" t="s">
        <v>296</v>
      </c>
      <c r="D141" s="132" t="s">
        <v>153</v>
      </c>
      <c r="E141" s="133" t="s">
        <v>1419</v>
      </c>
      <c r="F141" s="134" t="s">
        <v>1420</v>
      </c>
      <c r="G141" s="135" t="s">
        <v>156</v>
      </c>
      <c r="H141" s="136">
        <v>45</v>
      </c>
      <c r="I141" s="137"/>
      <c r="J141" s="138">
        <f t="shared" si="0"/>
        <v>0</v>
      </c>
      <c r="K141" s="134" t="s">
        <v>1</v>
      </c>
      <c r="L141" s="32"/>
      <c r="M141" s="139" t="s">
        <v>1</v>
      </c>
      <c r="N141" s="140" t="s">
        <v>42</v>
      </c>
      <c r="P141" s="141">
        <f t="shared" si="1"/>
        <v>0</v>
      </c>
      <c r="Q141" s="141">
        <v>0</v>
      </c>
      <c r="R141" s="141">
        <f t="shared" si="2"/>
        <v>0</v>
      </c>
      <c r="S141" s="141">
        <v>0</v>
      </c>
      <c r="T141" s="142">
        <f t="shared" si="3"/>
        <v>0</v>
      </c>
      <c r="AR141" s="143" t="s">
        <v>158</v>
      </c>
      <c r="AT141" s="143" t="s">
        <v>153</v>
      </c>
      <c r="AU141" s="143" t="s">
        <v>87</v>
      </c>
      <c r="AY141" s="17" t="s">
        <v>150</v>
      </c>
      <c r="BE141" s="144">
        <f t="shared" si="4"/>
        <v>0</v>
      </c>
      <c r="BF141" s="144">
        <f t="shared" si="5"/>
        <v>0</v>
      </c>
      <c r="BG141" s="144">
        <f t="shared" si="6"/>
        <v>0</v>
      </c>
      <c r="BH141" s="144">
        <f t="shared" si="7"/>
        <v>0</v>
      </c>
      <c r="BI141" s="144">
        <f t="shared" si="8"/>
        <v>0</v>
      </c>
      <c r="BJ141" s="17" t="s">
        <v>85</v>
      </c>
      <c r="BK141" s="144">
        <f t="shared" si="9"/>
        <v>0</v>
      </c>
      <c r="BL141" s="17" t="s">
        <v>158</v>
      </c>
      <c r="BM141" s="143" t="s">
        <v>423</v>
      </c>
    </row>
    <row r="142" spans="2:65" s="1" customFormat="1" ht="16.5" customHeight="1">
      <c r="B142" s="32"/>
      <c r="C142" s="132" t="s">
        <v>303</v>
      </c>
      <c r="D142" s="132" t="s">
        <v>153</v>
      </c>
      <c r="E142" s="133" t="s">
        <v>1421</v>
      </c>
      <c r="F142" s="134" t="s">
        <v>1422</v>
      </c>
      <c r="G142" s="135" t="s">
        <v>156</v>
      </c>
      <c r="H142" s="136">
        <v>2</v>
      </c>
      <c r="I142" s="137"/>
      <c r="J142" s="138">
        <f t="shared" si="0"/>
        <v>0</v>
      </c>
      <c r="K142" s="134" t="s">
        <v>1</v>
      </c>
      <c r="L142" s="32"/>
      <c r="M142" s="139" t="s">
        <v>1</v>
      </c>
      <c r="N142" s="140" t="s">
        <v>42</v>
      </c>
      <c r="P142" s="141">
        <f t="shared" si="1"/>
        <v>0</v>
      </c>
      <c r="Q142" s="141">
        <v>0</v>
      </c>
      <c r="R142" s="141">
        <f t="shared" si="2"/>
        <v>0</v>
      </c>
      <c r="S142" s="141">
        <v>0</v>
      </c>
      <c r="T142" s="142">
        <f t="shared" si="3"/>
        <v>0</v>
      </c>
      <c r="AR142" s="143" t="s">
        <v>158</v>
      </c>
      <c r="AT142" s="143" t="s">
        <v>153</v>
      </c>
      <c r="AU142" s="143" t="s">
        <v>87</v>
      </c>
      <c r="AY142" s="17" t="s">
        <v>150</v>
      </c>
      <c r="BE142" s="144">
        <f t="shared" si="4"/>
        <v>0</v>
      </c>
      <c r="BF142" s="144">
        <f t="shared" si="5"/>
        <v>0</v>
      </c>
      <c r="BG142" s="144">
        <f t="shared" si="6"/>
        <v>0</v>
      </c>
      <c r="BH142" s="144">
        <f t="shared" si="7"/>
        <v>0</v>
      </c>
      <c r="BI142" s="144">
        <f t="shared" si="8"/>
        <v>0</v>
      </c>
      <c r="BJ142" s="17" t="s">
        <v>85</v>
      </c>
      <c r="BK142" s="144">
        <f t="shared" si="9"/>
        <v>0</v>
      </c>
      <c r="BL142" s="17" t="s">
        <v>158</v>
      </c>
      <c r="BM142" s="143" t="s">
        <v>433</v>
      </c>
    </row>
    <row r="143" spans="2:65" s="1" customFormat="1" ht="16.5" customHeight="1">
      <c r="B143" s="32"/>
      <c r="C143" s="132" t="s">
        <v>7</v>
      </c>
      <c r="D143" s="132" t="s">
        <v>153</v>
      </c>
      <c r="E143" s="133" t="s">
        <v>1423</v>
      </c>
      <c r="F143" s="134" t="s">
        <v>1424</v>
      </c>
      <c r="G143" s="135" t="s">
        <v>156</v>
      </c>
      <c r="H143" s="136">
        <v>2</v>
      </c>
      <c r="I143" s="137"/>
      <c r="J143" s="138">
        <f t="shared" si="0"/>
        <v>0</v>
      </c>
      <c r="K143" s="134" t="s">
        <v>1</v>
      </c>
      <c r="L143" s="32"/>
      <c r="M143" s="139" t="s">
        <v>1</v>
      </c>
      <c r="N143" s="140" t="s">
        <v>42</v>
      </c>
      <c r="P143" s="141">
        <f t="shared" si="1"/>
        <v>0</v>
      </c>
      <c r="Q143" s="141">
        <v>0</v>
      </c>
      <c r="R143" s="141">
        <f t="shared" si="2"/>
        <v>0</v>
      </c>
      <c r="S143" s="141">
        <v>0</v>
      </c>
      <c r="T143" s="142">
        <f t="shared" si="3"/>
        <v>0</v>
      </c>
      <c r="AR143" s="143" t="s">
        <v>158</v>
      </c>
      <c r="AT143" s="143" t="s">
        <v>153</v>
      </c>
      <c r="AU143" s="143" t="s">
        <v>87</v>
      </c>
      <c r="AY143" s="17" t="s">
        <v>150</v>
      </c>
      <c r="BE143" s="144">
        <f t="shared" si="4"/>
        <v>0</v>
      </c>
      <c r="BF143" s="144">
        <f t="shared" si="5"/>
        <v>0</v>
      </c>
      <c r="BG143" s="144">
        <f t="shared" si="6"/>
        <v>0</v>
      </c>
      <c r="BH143" s="144">
        <f t="shared" si="7"/>
        <v>0</v>
      </c>
      <c r="BI143" s="144">
        <f t="shared" si="8"/>
        <v>0</v>
      </c>
      <c r="BJ143" s="17" t="s">
        <v>85</v>
      </c>
      <c r="BK143" s="144">
        <f t="shared" si="9"/>
        <v>0</v>
      </c>
      <c r="BL143" s="17" t="s">
        <v>158</v>
      </c>
      <c r="BM143" s="143" t="s">
        <v>442</v>
      </c>
    </row>
    <row r="144" spans="2:65" s="1" customFormat="1" ht="16.5" customHeight="1">
      <c r="B144" s="32"/>
      <c r="C144" s="132" t="s">
        <v>316</v>
      </c>
      <c r="D144" s="132" t="s">
        <v>153</v>
      </c>
      <c r="E144" s="133" t="s">
        <v>1425</v>
      </c>
      <c r="F144" s="134" t="s">
        <v>1426</v>
      </c>
      <c r="G144" s="135" t="s">
        <v>156</v>
      </c>
      <c r="H144" s="136">
        <v>0</v>
      </c>
      <c r="I144" s="137"/>
      <c r="J144" s="138">
        <f t="shared" si="0"/>
        <v>0</v>
      </c>
      <c r="K144" s="134" t="s">
        <v>1</v>
      </c>
      <c r="L144" s="32"/>
      <c r="M144" s="139" t="s">
        <v>1</v>
      </c>
      <c r="N144" s="140" t="s">
        <v>42</v>
      </c>
      <c r="P144" s="141">
        <f t="shared" si="1"/>
        <v>0</v>
      </c>
      <c r="Q144" s="141">
        <v>0</v>
      </c>
      <c r="R144" s="141">
        <f t="shared" si="2"/>
        <v>0</v>
      </c>
      <c r="S144" s="141">
        <v>0</v>
      </c>
      <c r="T144" s="142">
        <f t="shared" si="3"/>
        <v>0</v>
      </c>
      <c r="AR144" s="143" t="s">
        <v>158</v>
      </c>
      <c r="AT144" s="143" t="s">
        <v>153</v>
      </c>
      <c r="AU144" s="143" t="s">
        <v>87</v>
      </c>
      <c r="AY144" s="17" t="s">
        <v>150</v>
      </c>
      <c r="BE144" s="144">
        <f t="shared" si="4"/>
        <v>0</v>
      </c>
      <c r="BF144" s="144">
        <f t="shared" si="5"/>
        <v>0</v>
      </c>
      <c r="BG144" s="144">
        <f t="shared" si="6"/>
        <v>0</v>
      </c>
      <c r="BH144" s="144">
        <f t="shared" si="7"/>
        <v>0</v>
      </c>
      <c r="BI144" s="144">
        <f t="shared" si="8"/>
        <v>0</v>
      </c>
      <c r="BJ144" s="17" t="s">
        <v>85</v>
      </c>
      <c r="BK144" s="144">
        <f t="shared" si="9"/>
        <v>0</v>
      </c>
      <c r="BL144" s="17" t="s">
        <v>158</v>
      </c>
      <c r="BM144" s="143" t="s">
        <v>452</v>
      </c>
    </row>
    <row r="145" spans="2:65" s="1" customFormat="1" ht="16.5" customHeight="1">
      <c r="B145" s="32"/>
      <c r="C145" s="132" t="s">
        <v>323</v>
      </c>
      <c r="D145" s="132" t="s">
        <v>153</v>
      </c>
      <c r="E145" s="133" t="s">
        <v>1427</v>
      </c>
      <c r="F145" s="134" t="s">
        <v>1428</v>
      </c>
      <c r="G145" s="135" t="s">
        <v>156</v>
      </c>
      <c r="H145" s="136">
        <v>1</v>
      </c>
      <c r="I145" s="137"/>
      <c r="J145" s="138">
        <f t="shared" si="0"/>
        <v>0</v>
      </c>
      <c r="K145" s="134" t="s">
        <v>1</v>
      </c>
      <c r="L145" s="32"/>
      <c r="M145" s="139" t="s">
        <v>1</v>
      </c>
      <c r="N145" s="140" t="s">
        <v>42</v>
      </c>
      <c r="P145" s="141">
        <f t="shared" si="1"/>
        <v>0</v>
      </c>
      <c r="Q145" s="141">
        <v>0</v>
      </c>
      <c r="R145" s="141">
        <f t="shared" si="2"/>
        <v>0</v>
      </c>
      <c r="S145" s="141">
        <v>0</v>
      </c>
      <c r="T145" s="142">
        <f t="shared" si="3"/>
        <v>0</v>
      </c>
      <c r="AR145" s="143" t="s">
        <v>158</v>
      </c>
      <c r="AT145" s="143" t="s">
        <v>153</v>
      </c>
      <c r="AU145" s="143" t="s">
        <v>87</v>
      </c>
      <c r="AY145" s="17" t="s">
        <v>150</v>
      </c>
      <c r="BE145" s="144">
        <f t="shared" si="4"/>
        <v>0</v>
      </c>
      <c r="BF145" s="144">
        <f t="shared" si="5"/>
        <v>0</v>
      </c>
      <c r="BG145" s="144">
        <f t="shared" si="6"/>
        <v>0</v>
      </c>
      <c r="BH145" s="144">
        <f t="shared" si="7"/>
        <v>0</v>
      </c>
      <c r="BI145" s="144">
        <f t="shared" si="8"/>
        <v>0</v>
      </c>
      <c r="BJ145" s="17" t="s">
        <v>85</v>
      </c>
      <c r="BK145" s="144">
        <f t="shared" si="9"/>
        <v>0</v>
      </c>
      <c r="BL145" s="17" t="s">
        <v>158</v>
      </c>
      <c r="BM145" s="143" t="s">
        <v>473</v>
      </c>
    </row>
    <row r="146" spans="2:65" s="1" customFormat="1" ht="16.5" customHeight="1">
      <c r="B146" s="32"/>
      <c r="C146" s="132" t="s">
        <v>331</v>
      </c>
      <c r="D146" s="132" t="s">
        <v>153</v>
      </c>
      <c r="E146" s="133" t="s">
        <v>1429</v>
      </c>
      <c r="F146" s="134" t="s">
        <v>1430</v>
      </c>
      <c r="G146" s="135" t="s">
        <v>156</v>
      </c>
      <c r="H146" s="136">
        <v>1</v>
      </c>
      <c r="I146" s="137"/>
      <c r="J146" s="138">
        <f t="shared" si="0"/>
        <v>0</v>
      </c>
      <c r="K146" s="134" t="s">
        <v>1</v>
      </c>
      <c r="L146" s="32"/>
      <c r="M146" s="139" t="s">
        <v>1</v>
      </c>
      <c r="N146" s="140" t="s">
        <v>42</v>
      </c>
      <c r="P146" s="141">
        <f t="shared" si="1"/>
        <v>0</v>
      </c>
      <c r="Q146" s="141">
        <v>0</v>
      </c>
      <c r="R146" s="141">
        <f t="shared" si="2"/>
        <v>0</v>
      </c>
      <c r="S146" s="141">
        <v>0</v>
      </c>
      <c r="T146" s="142">
        <f t="shared" si="3"/>
        <v>0</v>
      </c>
      <c r="AR146" s="143" t="s">
        <v>158</v>
      </c>
      <c r="AT146" s="143" t="s">
        <v>153</v>
      </c>
      <c r="AU146" s="143" t="s">
        <v>87</v>
      </c>
      <c r="AY146" s="17" t="s">
        <v>150</v>
      </c>
      <c r="BE146" s="144">
        <f t="shared" si="4"/>
        <v>0</v>
      </c>
      <c r="BF146" s="144">
        <f t="shared" si="5"/>
        <v>0</v>
      </c>
      <c r="BG146" s="144">
        <f t="shared" si="6"/>
        <v>0</v>
      </c>
      <c r="BH146" s="144">
        <f t="shared" si="7"/>
        <v>0</v>
      </c>
      <c r="BI146" s="144">
        <f t="shared" si="8"/>
        <v>0</v>
      </c>
      <c r="BJ146" s="17" t="s">
        <v>85</v>
      </c>
      <c r="BK146" s="144">
        <f t="shared" si="9"/>
        <v>0</v>
      </c>
      <c r="BL146" s="17" t="s">
        <v>158</v>
      </c>
      <c r="BM146" s="143" t="s">
        <v>485</v>
      </c>
    </row>
    <row r="147" spans="2:65" s="1" customFormat="1" ht="16.5" customHeight="1">
      <c r="B147" s="32"/>
      <c r="C147" s="132" t="s">
        <v>337</v>
      </c>
      <c r="D147" s="132" t="s">
        <v>153</v>
      </c>
      <c r="E147" s="133" t="s">
        <v>1431</v>
      </c>
      <c r="F147" s="134" t="s">
        <v>1432</v>
      </c>
      <c r="G147" s="135" t="s">
        <v>156</v>
      </c>
      <c r="H147" s="136">
        <v>0</v>
      </c>
      <c r="I147" s="137"/>
      <c r="J147" s="138">
        <f t="shared" si="0"/>
        <v>0</v>
      </c>
      <c r="K147" s="134" t="s">
        <v>1</v>
      </c>
      <c r="L147" s="32"/>
      <c r="M147" s="139" t="s">
        <v>1</v>
      </c>
      <c r="N147" s="140" t="s">
        <v>42</v>
      </c>
      <c r="P147" s="141">
        <f t="shared" si="1"/>
        <v>0</v>
      </c>
      <c r="Q147" s="141">
        <v>0</v>
      </c>
      <c r="R147" s="141">
        <f t="shared" si="2"/>
        <v>0</v>
      </c>
      <c r="S147" s="141">
        <v>0</v>
      </c>
      <c r="T147" s="142">
        <f t="shared" si="3"/>
        <v>0</v>
      </c>
      <c r="AR147" s="143" t="s">
        <v>158</v>
      </c>
      <c r="AT147" s="143" t="s">
        <v>153</v>
      </c>
      <c r="AU147" s="143" t="s">
        <v>87</v>
      </c>
      <c r="AY147" s="17" t="s">
        <v>150</v>
      </c>
      <c r="BE147" s="144">
        <f t="shared" si="4"/>
        <v>0</v>
      </c>
      <c r="BF147" s="144">
        <f t="shared" si="5"/>
        <v>0</v>
      </c>
      <c r="BG147" s="144">
        <f t="shared" si="6"/>
        <v>0</v>
      </c>
      <c r="BH147" s="144">
        <f t="shared" si="7"/>
        <v>0</v>
      </c>
      <c r="BI147" s="144">
        <f t="shared" si="8"/>
        <v>0</v>
      </c>
      <c r="BJ147" s="17" t="s">
        <v>85</v>
      </c>
      <c r="BK147" s="144">
        <f t="shared" si="9"/>
        <v>0</v>
      </c>
      <c r="BL147" s="17" t="s">
        <v>158</v>
      </c>
      <c r="BM147" s="143" t="s">
        <v>495</v>
      </c>
    </row>
    <row r="148" spans="2:65" s="1" customFormat="1" ht="24.2" customHeight="1">
      <c r="B148" s="32"/>
      <c r="C148" s="132" t="s">
        <v>342</v>
      </c>
      <c r="D148" s="132" t="s">
        <v>153</v>
      </c>
      <c r="E148" s="133" t="s">
        <v>1433</v>
      </c>
      <c r="F148" s="134" t="s">
        <v>1434</v>
      </c>
      <c r="G148" s="135" t="s">
        <v>156</v>
      </c>
      <c r="H148" s="136">
        <v>75</v>
      </c>
      <c r="I148" s="137"/>
      <c r="J148" s="138">
        <f t="shared" si="0"/>
        <v>0</v>
      </c>
      <c r="K148" s="134" t="s">
        <v>1</v>
      </c>
      <c r="L148" s="32"/>
      <c r="M148" s="139" t="s">
        <v>1</v>
      </c>
      <c r="N148" s="140" t="s">
        <v>42</v>
      </c>
      <c r="P148" s="141">
        <f t="shared" si="1"/>
        <v>0</v>
      </c>
      <c r="Q148" s="141">
        <v>0</v>
      </c>
      <c r="R148" s="141">
        <f t="shared" si="2"/>
        <v>0</v>
      </c>
      <c r="S148" s="141">
        <v>0</v>
      </c>
      <c r="T148" s="142">
        <f t="shared" si="3"/>
        <v>0</v>
      </c>
      <c r="AR148" s="143" t="s">
        <v>158</v>
      </c>
      <c r="AT148" s="143" t="s">
        <v>153</v>
      </c>
      <c r="AU148" s="143" t="s">
        <v>87</v>
      </c>
      <c r="AY148" s="17" t="s">
        <v>150</v>
      </c>
      <c r="BE148" s="144">
        <f t="shared" si="4"/>
        <v>0</v>
      </c>
      <c r="BF148" s="144">
        <f t="shared" si="5"/>
        <v>0</v>
      </c>
      <c r="BG148" s="144">
        <f t="shared" si="6"/>
        <v>0</v>
      </c>
      <c r="BH148" s="144">
        <f t="shared" si="7"/>
        <v>0</v>
      </c>
      <c r="BI148" s="144">
        <f t="shared" si="8"/>
        <v>0</v>
      </c>
      <c r="BJ148" s="17" t="s">
        <v>85</v>
      </c>
      <c r="BK148" s="144">
        <f t="shared" si="9"/>
        <v>0</v>
      </c>
      <c r="BL148" s="17" t="s">
        <v>158</v>
      </c>
      <c r="BM148" s="143" t="s">
        <v>504</v>
      </c>
    </row>
    <row r="149" spans="2:65" s="1" customFormat="1" ht="21.75" customHeight="1">
      <c r="B149" s="32"/>
      <c r="C149" s="132" t="s">
        <v>349</v>
      </c>
      <c r="D149" s="132" t="s">
        <v>153</v>
      </c>
      <c r="E149" s="133" t="s">
        <v>1435</v>
      </c>
      <c r="F149" s="134" t="s">
        <v>1436</v>
      </c>
      <c r="G149" s="135" t="s">
        <v>1306</v>
      </c>
      <c r="H149" s="136">
        <v>1</v>
      </c>
      <c r="I149" s="137"/>
      <c r="J149" s="138">
        <f t="shared" si="0"/>
        <v>0</v>
      </c>
      <c r="K149" s="134" t="s">
        <v>1</v>
      </c>
      <c r="L149" s="32"/>
      <c r="M149" s="139" t="s">
        <v>1</v>
      </c>
      <c r="N149" s="140" t="s">
        <v>42</v>
      </c>
      <c r="P149" s="141">
        <f t="shared" si="1"/>
        <v>0</v>
      </c>
      <c r="Q149" s="141">
        <v>0</v>
      </c>
      <c r="R149" s="141">
        <f t="shared" si="2"/>
        <v>0</v>
      </c>
      <c r="S149" s="141">
        <v>0</v>
      </c>
      <c r="T149" s="142">
        <f t="shared" si="3"/>
        <v>0</v>
      </c>
      <c r="AR149" s="143" t="s">
        <v>158</v>
      </c>
      <c r="AT149" s="143" t="s">
        <v>153</v>
      </c>
      <c r="AU149" s="143" t="s">
        <v>87</v>
      </c>
      <c r="AY149" s="17" t="s">
        <v>150</v>
      </c>
      <c r="BE149" s="144">
        <f t="shared" si="4"/>
        <v>0</v>
      </c>
      <c r="BF149" s="144">
        <f t="shared" si="5"/>
        <v>0</v>
      </c>
      <c r="BG149" s="144">
        <f t="shared" si="6"/>
        <v>0</v>
      </c>
      <c r="BH149" s="144">
        <f t="shared" si="7"/>
        <v>0</v>
      </c>
      <c r="BI149" s="144">
        <f t="shared" si="8"/>
        <v>0</v>
      </c>
      <c r="BJ149" s="17" t="s">
        <v>85</v>
      </c>
      <c r="BK149" s="144">
        <f t="shared" si="9"/>
        <v>0</v>
      </c>
      <c r="BL149" s="17" t="s">
        <v>158</v>
      </c>
      <c r="BM149" s="143" t="s">
        <v>516</v>
      </c>
    </row>
    <row r="150" spans="2:65" s="1" customFormat="1" ht="16.5" customHeight="1">
      <c r="B150" s="32"/>
      <c r="C150" s="132" t="s">
        <v>354</v>
      </c>
      <c r="D150" s="132" t="s">
        <v>153</v>
      </c>
      <c r="E150" s="133" t="s">
        <v>1437</v>
      </c>
      <c r="F150" s="134" t="s">
        <v>1438</v>
      </c>
      <c r="G150" s="135" t="s">
        <v>388</v>
      </c>
      <c r="H150" s="136">
        <v>8</v>
      </c>
      <c r="I150" s="137"/>
      <c r="J150" s="138">
        <f t="shared" si="0"/>
        <v>0</v>
      </c>
      <c r="K150" s="134" t="s">
        <v>1</v>
      </c>
      <c r="L150" s="32"/>
      <c r="M150" s="139" t="s">
        <v>1</v>
      </c>
      <c r="N150" s="140" t="s">
        <v>42</v>
      </c>
      <c r="P150" s="141">
        <f t="shared" si="1"/>
        <v>0</v>
      </c>
      <c r="Q150" s="141">
        <v>0</v>
      </c>
      <c r="R150" s="141">
        <f t="shared" si="2"/>
        <v>0</v>
      </c>
      <c r="S150" s="141">
        <v>0</v>
      </c>
      <c r="T150" s="142">
        <f t="shared" si="3"/>
        <v>0</v>
      </c>
      <c r="AR150" s="143" t="s">
        <v>158</v>
      </c>
      <c r="AT150" s="143" t="s">
        <v>153</v>
      </c>
      <c r="AU150" s="143" t="s">
        <v>87</v>
      </c>
      <c r="AY150" s="17" t="s">
        <v>150</v>
      </c>
      <c r="BE150" s="144">
        <f t="shared" si="4"/>
        <v>0</v>
      </c>
      <c r="BF150" s="144">
        <f t="shared" si="5"/>
        <v>0</v>
      </c>
      <c r="BG150" s="144">
        <f t="shared" si="6"/>
        <v>0</v>
      </c>
      <c r="BH150" s="144">
        <f t="shared" si="7"/>
        <v>0</v>
      </c>
      <c r="BI150" s="144">
        <f t="shared" si="8"/>
        <v>0</v>
      </c>
      <c r="BJ150" s="17" t="s">
        <v>85</v>
      </c>
      <c r="BK150" s="144">
        <f t="shared" si="9"/>
        <v>0</v>
      </c>
      <c r="BL150" s="17" t="s">
        <v>158</v>
      </c>
      <c r="BM150" s="143" t="s">
        <v>531</v>
      </c>
    </row>
    <row r="151" spans="2:65" s="11" customFormat="1" ht="22.9" customHeight="1">
      <c r="B151" s="120"/>
      <c r="D151" s="121" t="s">
        <v>76</v>
      </c>
      <c r="E151" s="130" t="s">
        <v>1156</v>
      </c>
      <c r="F151" s="130" t="s">
        <v>1439</v>
      </c>
      <c r="I151" s="123"/>
      <c r="J151" s="131">
        <f>BK151</f>
        <v>0</v>
      </c>
      <c r="L151" s="120"/>
      <c r="M151" s="125"/>
      <c r="P151" s="126">
        <f>SUM(P152:P162)</f>
        <v>0</v>
      </c>
      <c r="R151" s="126">
        <f>SUM(R152:R162)</f>
        <v>0</v>
      </c>
      <c r="T151" s="127">
        <f>SUM(T152:T162)</f>
        <v>0</v>
      </c>
      <c r="AR151" s="121" t="s">
        <v>85</v>
      </c>
      <c r="AT151" s="128" t="s">
        <v>76</v>
      </c>
      <c r="AU151" s="128" t="s">
        <v>85</v>
      </c>
      <c r="AY151" s="121" t="s">
        <v>150</v>
      </c>
      <c r="BK151" s="129">
        <f>SUM(BK152:BK162)</f>
        <v>0</v>
      </c>
    </row>
    <row r="152" spans="2:65" s="1" customFormat="1" ht="49.15" customHeight="1">
      <c r="B152" s="32"/>
      <c r="C152" s="132" t="s">
        <v>361</v>
      </c>
      <c r="D152" s="132" t="s">
        <v>153</v>
      </c>
      <c r="E152" s="133" t="s">
        <v>1440</v>
      </c>
      <c r="F152" s="134" t="s">
        <v>1441</v>
      </c>
      <c r="G152" s="135" t="s">
        <v>1306</v>
      </c>
      <c r="H152" s="136">
        <v>1</v>
      </c>
      <c r="I152" s="137"/>
      <c r="J152" s="138">
        <f t="shared" ref="J152:J162" si="10">ROUND(I152*H152,2)</f>
        <v>0</v>
      </c>
      <c r="K152" s="134" t="s">
        <v>1</v>
      </c>
      <c r="L152" s="32"/>
      <c r="M152" s="139" t="s">
        <v>1</v>
      </c>
      <c r="N152" s="140" t="s">
        <v>42</v>
      </c>
      <c r="P152" s="141">
        <f t="shared" ref="P152:P162" si="11">O152*H152</f>
        <v>0</v>
      </c>
      <c r="Q152" s="141">
        <v>0</v>
      </c>
      <c r="R152" s="141">
        <f t="shared" ref="R152:R162" si="12">Q152*H152</f>
        <v>0</v>
      </c>
      <c r="S152" s="141">
        <v>0</v>
      </c>
      <c r="T152" s="142">
        <f t="shared" ref="T152:T162" si="13">S152*H152</f>
        <v>0</v>
      </c>
      <c r="AR152" s="143" t="s">
        <v>158</v>
      </c>
      <c r="AT152" s="143" t="s">
        <v>153</v>
      </c>
      <c r="AU152" s="143" t="s">
        <v>87</v>
      </c>
      <c r="AY152" s="17" t="s">
        <v>150</v>
      </c>
      <c r="BE152" s="144">
        <f t="shared" ref="BE152:BE162" si="14">IF(N152="základní",J152,0)</f>
        <v>0</v>
      </c>
      <c r="BF152" s="144">
        <f t="shared" ref="BF152:BF162" si="15">IF(N152="snížená",J152,0)</f>
        <v>0</v>
      </c>
      <c r="BG152" s="144">
        <f t="shared" ref="BG152:BG162" si="16">IF(N152="zákl. přenesená",J152,0)</f>
        <v>0</v>
      </c>
      <c r="BH152" s="144">
        <f t="shared" ref="BH152:BH162" si="17">IF(N152="sníž. přenesená",J152,0)</f>
        <v>0</v>
      </c>
      <c r="BI152" s="144">
        <f t="shared" ref="BI152:BI162" si="18">IF(N152="nulová",J152,0)</f>
        <v>0</v>
      </c>
      <c r="BJ152" s="17" t="s">
        <v>85</v>
      </c>
      <c r="BK152" s="144">
        <f t="shared" ref="BK152:BK162" si="19">ROUND(I152*H152,2)</f>
        <v>0</v>
      </c>
      <c r="BL152" s="17" t="s">
        <v>158</v>
      </c>
      <c r="BM152" s="143" t="s">
        <v>540</v>
      </c>
    </row>
    <row r="153" spans="2:65" s="1" customFormat="1" ht="49.15" customHeight="1">
      <c r="B153" s="32"/>
      <c r="C153" s="132" t="s">
        <v>372</v>
      </c>
      <c r="D153" s="132" t="s">
        <v>153</v>
      </c>
      <c r="E153" s="133" t="s">
        <v>1442</v>
      </c>
      <c r="F153" s="134" t="s">
        <v>1443</v>
      </c>
      <c r="G153" s="135" t="s">
        <v>1306</v>
      </c>
      <c r="H153" s="136">
        <v>1</v>
      </c>
      <c r="I153" s="137"/>
      <c r="J153" s="138">
        <f t="shared" si="10"/>
        <v>0</v>
      </c>
      <c r="K153" s="134" t="s">
        <v>1</v>
      </c>
      <c r="L153" s="32"/>
      <c r="M153" s="139" t="s">
        <v>1</v>
      </c>
      <c r="N153" s="140" t="s">
        <v>42</v>
      </c>
      <c r="P153" s="141">
        <f t="shared" si="11"/>
        <v>0</v>
      </c>
      <c r="Q153" s="141">
        <v>0</v>
      </c>
      <c r="R153" s="141">
        <f t="shared" si="12"/>
        <v>0</v>
      </c>
      <c r="S153" s="141">
        <v>0</v>
      </c>
      <c r="T153" s="142">
        <f t="shared" si="13"/>
        <v>0</v>
      </c>
      <c r="AR153" s="143" t="s">
        <v>158</v>
      </c>
      <c r="AT153" s="143" t="s">
        <v>153</v>
      </c>
      <c r="AU153" s="143" t="s">
        <v>87</v>
      </c>
      <c r="AY153" s="17" t="s">
        <v>150</v>
      </c>
      <c r="BE153" s="144">
        <f t="shared" si="14"/>
        <v>0</v>
      </c>
      <c r="BF153" s="144">
        <f t="shared" si="15"/>
        <v>0</v>
      </c>
      <c r="BG153" s="144">
        <f t="shared" si="16"/>
        <v>0</v>
      </c>
      <c r="BH153" s="144">
        <f t="shared" si="17"/>
        <v>0</v>
      </c>
      <c r="BI153" s="144">
        <f t="shared" si="18"/>
        <v>0</v>
      </c>
      <c r="BJ153" s="17" t="s">
        <v>85</v>
      </c>
      <c r="BK153" s="144">
        <f t="shared" si="19"/>
        <v>0</v>
      </c>
      <c r="BL153" s="17" t="s">
        <v>158</v>
      </c>
      <c r="BM153" s="143" t="s">
        <v>556</v>
      </c>
    </row>
    <row r="154" spans="2:65" s="1" customFormat="1" ht="24.2" customHeight="1">
      <c r="B154" s="32"/>
      <c r="C154" s="132" t="s">
        <v>376</v>
      </c>
      <c r="D154" s="132" t="s">
        <v>153</v>
      </c>
      <c r="E154" s="133" t="s">
        <v>1444</v>
      </c>
      <c r="F154" s="134" t="s">
        <v>1445</v>
      </c>
      <c r="G154" s="135" t="s">
        <v>1153</v>
      </c>
      <c r="H154" s="136">
        <v>1</v>
      </c>
      <c r="I154" s="137"/>
      <c r="J154" s="138">
        <f t="shared" si="10"/>
        <v>0</v>
      </c>
      <c r="K154" s="134" t="s">
        <v>1</v>
      </c>
      <c r="L154" s="32"/>
      <c r="M154" s="139" t="s">
        <v>1</v>
      </c>
      <c r="N154" s="140" t="s">
        <v>42</v>
      </c>
      <c r="P154" s="141">
        <f t="shared" si="11"/>
        <v>0</v>
      </c>
      <c r="Q154" s="141">
        <v>0</v>
      </c>
      <c r="R154" s="141">
        <f t="shared" si="12"/>
        <v>0</v>
      </c>
      <c r="S154" s="141">
        <v>0</v>
      </c>
      <c r="T154" s="142">
        <f t="shared" si="13"/>
        <v>0</v>
      </c>
      <c r="AR154" s="143" t="s">
        <v>158</v>
      </c>
      <c r="AT154" s="143" t="s">
        <v>153</v>
      </c>
      <c r="AU154" s="143" t="s">
        <v>87</v>
      </c>
      <c r="AY154" s="17" t="s">
        <v>150</v>
      </c>
      <c r="BE154" s="144">
        <f t="shared" si="14"/>
        <v>0</v>
      </c>
      <c r="BF154" s="144">
        <f t="shared" si="15"/>
        <v>0</v>
      </c>
      <c r="BG154" s="144">
        <f t="shared" si="16"/>
        <v>0</v>
      </c>
      <c r="BH154" s="144">
        <f t="shared" si="17"/>
        <v>0</v>
      </c>
      <c r="BI154" s="144">
        <f t="shared" si="18"/>
        <v>0</v>
      </c>
      <c r="BJ154" s="17" t="s">
        <v>85</v>
      </c>
      <c r="BK154" s="144">
        <f t="shared" si="19"/>
        <v>0</v>
      </c>
      <c r="BL154" s="17" t="s">
        <v>158</v>
      </c>
      <c r="BM154" s="143" t="s">
        <v>563</v>
      </c>
    </row>
    <row r="155" spans="2:65" s="1" customFormat="1" ht="24.2" customHeight="1">
      <c r="B155" s="32"/>
      <c r="C155" s="132" t="s">
        <v>381</v>
      </c>
      <c r="D155" s="132" t="s">
        <v>153</v>
      </c>
      <c r="E155" s="133" t="s">
        <v>1446</v>
      </c>
      <c r="F155" s="134" t="s">
        <v>1447</v>
      </c>
      <c r="G155" s="135" t="s">
        <v>1153</v>
      </c>
      <c r="H155" s="136">
        <v>1</v>
      </c>
      <c r="I155" s="137"/>
      <c r="J155" s="138">
        <f t="shared" si="10"/>
        <v>0</v>
      </c>
      <c r="K155" s="134" t="s">
        <v>1</v>
      </c>
      <c r="L155" s="32"/>
      <c r="M155" s="139" t="s">
        <v>1</v>
      </c>
      <c r="N155" s="140" t="s">
        <v>42</v>
      </c>
      <c r="P155" s="141">
        <f t="shared" si="11"/>
        <v>0</v>
      </c>
      <c r="Q155" s="141">
        <v>0</v>
      </c>
      <c r="R155" s="141">
        <f t="shared" si="12"/>
        <v>0</v>
      </c>
      <c r="S155" s="141">
        <v>0</v>
      </c>
      <c r="T155" s="142">
        <f t="shared" si="13"/>
        <v>0</v>
      </c>
      <c r="AR155" s="143" t="s">
        <v>158</v>
      </c>
      <c r="AT155" s="143" t="s">
        <v>153</v>
      </c>
      <c r="AU155" s="143" t="s">
        <v>87</v>
      </c>
      <c r="AY155" s="17" t="s">
        <v>150</v>
      </c>
      <c r="BE155" s="144">
        <f t="shared" si="14"/>
        <v>0</v>
      </c>
      <c r="BF155" s="144">
        <f t="shared" si="15"/>
        <v>0</v>
      </c>
      <c r="BG155" s="144">
        <f t="shared" si="16"/>
        <v>0</v>
      </c>
      <c r="BH155" s="144">
        <f t="shared" si="17"/>
        <v>0</v>
      </c>
      <c r="BI155" s="144">
        <f t="shared" si="18"/>
        <v>0</v>
      </c>
      <c r="BJ155" s="17" t="s">
        <v>85</v>
      </c>
      <c r="BK155" s="144">
        <f t="shared" si="19"/>
        <v>0</v>
      </c>
      <c r="BL155" s="17" t="s">
        <v>158</v>
      </c>
      <c r="BM155" s="143" t="s">
        <v>347</v>
      </c>
    </row>
    <row r="156" spans="2:65" s="1" customFormat="1" ht="24.2" customHeight="1">
      <c r="B156" s="32"/>
      <c r="C156" s="132" t="s">
        <v>385</v>
      </c>
      <c r="D156" s="132" t="s">
        <v>153</v>
      </c>
      <c r="E156" s="133" t="s">
        <v>1448</v>
      </c>
      <c r="F156" s="134" t="s">
        <v>1449</v>
      </c>
      <c r="G156" s="135" t="s">
        <v>1153</v>
      </c>
      <c r="H156" s="136">
        <v>1</v>
      </c>
      <c r="I156" s="137"/>
      <c r="J156" s="138">
        <f t="shared" si="10"/>
        <v>0</v>
      </c>
      <c r="K156" s="134" t="s">
        <v>1</v>
      </c>
      <c r="L156" s="32"/>
      <c r="M156" s="139" t="s">
        <v>1</v>
      </c>
      <c r="N156" s="140" t="s">
        <v>42</v>
      </c>
      <c r="P156" s="141">
        <f t="shared" si="11"/>
        <v>0</v>
      </c>
      <c r="Q156" s="141">
        <v>0</v>
      </c>
      <c r="R156" s="141">
        <f t="shared" si="12"/>
        <v>0</v>
      </c>
      <c r="S156" s="141">
        <v>0</v>
      </c>
      <c r="T156" s="142">
        <f t="shared" si="13"/>
        <v>0</v>
      </c>
      <c r="AR156" s="143" t="s">
        <v>158</v>
      </c>
      <c r="AT156" s="143" t="s">
        <v>153</v>
      </c>
      <c r="AU156" s="143" t="s">
        <v>87</v>
      </c>
      <c r="AY156" s="17" t="s">
        <v>150</v>
      </c>
      <c r="BE156" s="144">
        <f t="shared" si="14"/>
        <v>0</v>
      </c>
      <c r="BF156" s="144">
        <f t="shared" si="15"/>
        <v>0</v>
      </c>
      <c r="BG156" s="144">
        <f t="shared" si="16"/>
        <v>0</v>
      </c>
      <c r="BH156" s="144">
        <f t="shared" si="17"/>
        <v>0</v>
      </c>
      <c r="BI156" s="144">
        <f t="shared" si="18"/>
        <v>0</v>
      </c>
      <c r="BJ156" s="17" t="s">
        <v>85</v>
      </c>
      <c r="BK156" s="144">
        <f t="shared" si="19"/>
        <v>0</v>
      </c>
      <c r="BL156" s="17" t="s">
        <v>158</v>
      </c>
      <c r="BM156" s="143" t="s">
        <v>577</v>
      </c>
    </row>
    <row r="157" spans="2:65" s="1" customFormat="1" ht="66.75" customHeight="1">
      <c r="B157" s="32"/>
      <c r="C157" s="132" t="s">
        <v>396</v>
      </c>
      <c r="D157" s="132" t="s">
        <v>153</v>
      </c>
      <c r="E157" s="133" t="s">
        <v>1450</v>
      </c>
      <c r="F157" s="134" t="s">
        <v>1451</v>
      </c>
      <c r="G157" s="135" t="s">
        <v>1153</v>
      </c>
      <c r="H157" s="136">
        <v>1</v>
      </c>
      <c r="I157" s="137"/>
      <c r="J157" s="138">
        <f t="shared" si="10"/>
        <v>0</v>
      </c>
      <c r="K157" s="134" t="s">
        <v>1</v>
      </c>
      <c r="L157" s="32"/>
      <c r="M157" s="139" t="s">
        <v>1</v>
      </c>
      <c r="N157" s="140" t="s">
        <v>42</v>
      </c>
      <c r="P157" s="141">
        <f t="shared" si="11"/>
        <v>0</v>
      </c>
      <c r="Q157" s="141">
        <v>0</v>
      </c>
      <c r="R157" s="141">
        <f t="shared" si="12"/>
        <v>0</v>
      </c>
      <c r="S157" s="141">
        <v>0</v>
      </c>
      <c r="T157" s="142">
        <f t="shared" si="13"/>
        <v>0</v>
      </c>
      <c r="AR157" s="143" t="s">
        <v>158</v>
      </c>
      <c r="AT157" s="143" t="s">
        <v>153</v>
      </c>
      <c r="AU157" s="143" t="s">
        <v>87</v>
      </c>
      <c r="AY157" s="17" t="s">
        <v>150</v>
      </c>
      <c r="BE157" s="144">
        <f t="shared" si="14"/>
        <v>0</v>
      </c>
      <c r="BF157" s="144">
        <f t="shared" si="15"/>
        <v>0</v>
      </c>
      <c r="BG157" s="144">
        <f t="shared" si="16"/>
        <v>0</v>
      </c>
      <c r="BH157" s="144">
        <f t="shared" si="17"/>
        <v>0</v>
      </c>
      <c r="BI157" s="144">
        <f t="shared" si="18"/>
        <v>0</v>
      </c>
      <c r="BJ157" s="17" t="s">
        <v>85</v>
      </c>
      <c r="BK157" s="144">
        <f t="shared" si="19"/>
        <v>0</v>
      </c>
      <c r="BL157" s="17" t="s">
        <v>158</v>
      </c>
      <c r="BM157" s="143" t="s">
        <v>587</v>
      </c>
    </row>
    <row r="158" spans="2:65" s="1" customFormat="1" ht="16.5" customHeight="1">
      <c r="B158" s="32"/>
      <c r="C158" s="132" t="s">
        <v>402</v>
      </c>
      <c r="D158" s="132" t="s">
        <v>153</v>
      </c>
      <c r="E158" s="133" t="s">
        <v>1452</v>
      </c>
      <c r="F158" s="134" t="s">
        <v>1453</v>
      </c>
      <c r="G158" s="135" t="s">
        <v>1390</v>
      </c>
      <c r="H158" s="136">
        <v>4</v>
      </c>
      <c r="I158" s="137"/>
      <c r="J158" s="138">
        <f t="shared" si="10"/>
        <v>0</v>
      </c>
      <c r="K158" s="134" t="s">
        <v>1</v>
      </c>
      <c r="L158" s="32"/>
      <c r="M158" s="139" t="s">
        <v>1</v>
      </c>
      <c r="N158" s="140" t="s">
        <v>42</v>
      </c>
      <c r="P158" s="141">
        <f t="shared" si="11"/>
        <v>0</v>
      </c>
      <c r="Q158" s="141">
        <v>0</v>
      </c>
      <c r="R158" s="141">
        <f t="shared" si="12"/>
        <v>0</v>
      </c>
      <c r="S158" s="141">
        <v>0</v>
      </c>
      <c r="T158" s="142">
        <f t="shared" si="13"/>
        <v>0</v>
      </c>
      <c r="AR158" s="143" t="s">
        <v>158</v>
      </c>
      <c r="AT158" s="143" t="s">
        <v>153</v>
      </c>
      <c r="AU158" s="143" t="s">
        <v>87</v>
      </c>
      <c r="AY158" s="17" t="s">
        <v>150</v>
      </c>
      <c r="BE158" s="144">
        <f t="shared" si="14"/>
        <v>0</v>
      </c>
      <c r="BF158" s="144">
        <f t="shared" si="15"/>
        <v>0</v>
      </c>
      <c r="BG158" s="144">
        <f t="shared" si="16"/>
        <v>0</v>
      </c>
      <c r="BH158" s="144">
        <f t="shared" si="17"/>
        <v>0</v>
      </c>
      <c r="BI158" s="144">
        <f t="shared" si="18"/>
        <v>0</v>
      </c>
      <c r="BJ158" s="17" t="s">
        <v>85</v>
      </c>
      <c r="BK158" s="144">
        <f t="shared" si="19"/>
        <v>0</v>
      </c>
      <c r="BL158" s="17" t="s">
        <v>158</v>
      </c>
      <c r="BM158" s="143" t="s">
        <v>596</v>
      </c>
    </row>
    <row r="159" spans="2:65" s="1" customFormat="1" ht="16.5" customHeight="1">
      <c r="B159" s="32"/>
      <c r="C159" s="132" t="s">
        <v>407</v>
      </c>
      <c r="D159" s="132" t="s">
        <v>153</v>
      </c>
      <c r="E159" s="133" t="s">
        <v>1454</v>
      </c>
      <c r="F159" s="134" t="s">
        <v>1455</v>
      </c>
      <c r="G159" s="135" t="s">
        <v>1390</v>
      </c>
      <c r="H159" s="136">
        <v>1</v>
      </c>
      <c r="I159" s="137"/>
      <c r="J159" s="138">
        <f t="shared" si="10"/>
        <v>0</v>
      </c>
      <c r="K159" s="134" t="s">
        <v>1</v>
      </c>
      <c r="L159" s="32"/>
      <c r="M159" s="139" t="s">
        <v>1</v>
      </c>
      <c r="N159" s="140" t="s">
        <v>42</v>
      </c>
      <c r="P159" s="141">
        <f t="shared" si="11"/>
        <v>0</v>
      </c>
      <c r="Q159" s="141">
        <v>0</v>
      </c>
      <c r="R159" s="141">
        <f t="shared" si="12"/>
        <v>0</v>
      </c>
      <c r="S159" s="141">
        <v>0</v>
      </c>
      <c r="T159" s="142">
        <f t="shared" si="13"/>
        <v>0</v>
      </c>
      <c r="AR159" s="143" t="s">
        <v>158</v>
      </c>
      <c r="AT159" s="143" t="s">
        <v>153</v>
      </c>
      <c r="AU159" s="143" t="s">
        <v>87</v>
      </c>
      <c r="AY159" s="17" t="s">
        <v>150</v>
      </c>
      <c r="BE159" s="144">
        <f t="shared" si="14"/>
        <v>0</v>
      </c>
      <c r="BF159" s="144">
        <f t="shared" si="15"/>
        <v>0</v>
      </c>
      <c r="BG159" s="144">
        <f t="shared" si="16"/>
        <v>0</v>
      </c>
      <c r="BH159" s="144">
        <f t="shared" si="17"/>
        <v>0</v>
      </c>
      <c r="BI159" s="144">
        <f t="shared" si="18"/>
        <v>0</v>
      </c>
      <c r="BJ159" s="17" t="s">
        <v>85</v>
      </c>
      <c r="BK159" s="144">
        <f t="shared" si="19"/>
        <v>0</v>
      </c>
      <c r="BL159" s="17" t="s">
        <v>158</v>
      </c>
      <c r="BM159" s="143" t="s">
        <v>605</v>
      </c>
    </row>
    <row r="160" spans="2:65" s="1" customFormat="1" ht="24.2" customHeight="1">
      <c r="B160" s="32"/>
      <c r="C160" s="132" t="s">
        <v>415</v>
      </c>
      <c r="D160" s="132" t="s">
        <v>153</v>
      </c>
      <c r="E160" s="133" t="s">
        <v>1456</v>
      </c>
      <c r="F160" s="134" t="s">
        <v>1457</v>
      </c>
      <c r="G160" s="135" t="s">
        <v>156</v>
      </c>
      <c r="H160" s="136">
        <v>2</v>
      </c>
      <c r="I160" s="137"/>
      <c r="J160" s="138">
        <f t="shared" si="10"/>
        <v>0</v>
      </c>
      <c r="K160" s="134" t="s">
        <v>1</v>
      </c>
      <c r="L160" s="32"/>
      <c r="M160" s="139" t="s">
        <v>1</v>
      </c>
      <c r="N160" s="140" t="s">
        <v>42</v>
      </c>
      <c r="P160" s="141">
        <f t="shared" si="11"/>
        <v>0</v>
      </c>
      <c r="Q160" s="141">
        <v>0</v>
      </c>
      <c r="R160" s="141">
        <f t="shared" si="12"/>
        <v>0</v>
      </c>
      <c r="S160" s="141">
        <v>0</v>
      </c>
      <c r="T160" s="142">
        <f t="shared" si="13"/>
        <v>0</v>
      </c>
      <c r="AR160" s="143" t="s">
        <v>158</v>
      </c>
      <c r="AT160" s="143" t="s">
        <v>153</v>
      </c>
      <c r="AU160" s="143" t="s">
        <v>87</v>
      </c>
      <c r="AY160" s="17" t="s">
        <v>150</v>
      </c>
      <c r="BE160" s="144">
        <f t="shared" si="14"/>
        <v>0</v>
      </c>
      <c r="BF160" s="144">
        <f t="shared" si="15"/>
        <v>0</v>
      </c>
      <c r="BG160" s="144">
        <f t="shared" si="16"/>
        <v>0</v>
      </c>
      <c r="BH160" s="144">
        <f t="shared" si="17"/>
        <v>0</v>
      </c>
      <c r="BI160" s="144">
        <f t="shared" si="18"/>
        <v>0</v>
      </c>
      <c r="BJ160" s="17" t="s">
        <v>85</v>
      </c>
      <c r="BK160" s="144">
        <f t="shared" si="19"/>
        <v>0</v>
      </c>
      <c r="BL160" s="17" t="s">
        <v>158</v>
      </c>
      <c r="BM160" s="143" t="s">
        <v>619</v>
      </c>
    </row>
    <row r="161" spans="2:65" s="1" customFormat="1" ht="21.75" customHeight="1">
      <c r="B161" s="32"/>
      <c r="C161" s="132" t="s">
        <v>423</v>
      </c>
      <c r="D161" s="132" t="s">
        <v>153</v>
      </c>
      <c r="E161" s="133" t="s">
        <v>1458</v>
      </c>
      <c r="F161" s="134" t="s">
        <v>1436</v>
      </c>
      <c r="G161" s="135" t="s">
        <v>1306</v>
      </c>
      <c r="H161" s="136">
        <v>1</v>
      </c>
      <c r="I161" s="137"/>
      <c r="J161" s="138">
        <f t="shared" si="10"/>
        <v>0</v>
      </c>
      <c r="K161" s="134" t="s">
        <v>1</v>
      </c>
      <c r="L161" s="32"/>
      <c r="M161" s="139" t="s">
        <v>1</v>
      </c>
      <c r="N161" s="140" t="s">
        <v>42</v>
      </c>
      <c r="P161" s="141">
        <f t="shared" si="11"/>
        <v>0</v>
      </c>
      <c r="Q161" s="141">
        <v>0</v>
      </c>
      <c r="R161" s="141">
        <f t="shared" si="12"/>
        <v>0</v>
      </c>
      <c r="S161" s="141">
        <v>0</v>
      </c>
      <c r="T161" s="142">
        <f t="shared" si="13"/>
        <v>0</v>
      </c>
      <c r="AR161" s="143" t="s">
        <v>158</v>
      </c>
      <c r="AT161" s="143" t="s">
        <v>153</v>
      </c>
      <c r="AU161" s="143" t="s">
        <v>87</v>
      </c>
      <c r="AY161" s="17" t="s">
        <v>150</v>
      </c>
      <c r="BE161" s="144">
        <f t="shared" si="14"/>
        <v>0</v>
      </c>
      <c r="BF161" s="144">
        <f t="shared" si="15"/>
        <v>0</v>
      </c>
      <c r="BG161" s="144">
        <f t="shared" si="16"/>
        <v>0</v>
      </c>
      <c r="BH161" s="144">
        <f t="shared" si="17"/>
        <v>0</v>
      </c>
      <c r="BI161" s="144">
        <f t="shared" si="18"/>
        <v>0</v>
      </c>
      <c r="BJ161" s="17" t="s">
        <v>85</v>
      </c>
      <c r="BK161" s="144">
        <f t="shared" si="19"/>
        <v>0</v>
      </c>
      <c r="BL161" s="17" t="s">
        <v>158</v>
      </c>
      <c r="BM161" s="143" t="s">
        <v>636</v>
      </c>
    </row>
    <row r="162" spans="2:65" s="1" customFormat="1" ht="16.5" customHeight="1">
      <c r="B162" s="32"/>
      <c r="C162" s="132" t="s">
        <v>427</v>
      </c>
      <c r="D162" s="132" t="s">
        <v>153</v>
      </c>
      <c r="E162" s="133" t="s">
        <v>1459</v>
      </c>
      <c r="F162" s="134" t="s">
        <v>1438</v>
      </c>
      <c r="G162" s="135" t="s">
        <v>388</v>
      </c>
      <c r="H162" s="136">
        <v>2</v>
      </c>
      <c r="I162" s="137"/>
      <c r="J162" s="138">
        <f t="shared" si="10"/>
        <v>0</v>
      </c>
      <c r="K162" s="134" t="s">
        <v>1</v>
      </c>
      <c r="L162" s="32"/>
      <c r="M162" s="139" t="s">
        <v>1</v>
      </c>
      <c r="N162" s="140" t="s">
        <v>42</v>
      </c>
      <c r="P162" s="141">
        <f t="shared" si="11"/>
        <v>0</v>
      </c>
      <c r="Q162" s="141">
        <v>0</v>
      </c>
      <c r="R162" s="141">
        <f t="shared" si="12"/>
        <v>0</v>
      </c>
      <c r="S162" s="141">
        <v>0</v>
      </c>
      <c r="T162" s="142">
        <f t="shared" si="13"/>
        <v>0</v>
      </c>
      <c r="AR162" s="143" t="s">
        <v>158</v>
      </c>
      <c r="AT162" s="143" t="s">
        <v>153</v>
      </c>
      <c r="AU162" s="143" t="s">
        <v>87</v>
      </c>
      <c r="AY162" s="17" t="s">
        <v>150</v>
      </c>
      <c r="BE162" s="144">
        <f t="shared" si="14"/>
        <v>0</v>
      </c>
      <c r="BF162" s="144">
        <f t="shared" si="15"/>
        <v>0</v>
      </c>
      <c r="BG162" s="144">
        <f t="shared" si="16"/>
        <v>0</v>
      </c>
      <c r="BH162" s="144">
        <f t="shared" si="17"/>
        <v>0</v>
      </c>
      <c r="BI162" s="144">
        <f t="shared" si="18"/>
        <v>0</v>
      </c>
      <c r="BJ162" s="17" t="s">
        <v>85</v>
      </c>
      <c r="BK162" s="144">
        <f t="shared" si="19"/>
        <v>0</v>
      </c>
      <c r="BL162" s="17" t="s">
        <v>158</v>
      </c>
      <c r="BM162" s="143" t="s">
        <v>654</v>
      </c>
    </row>
    <row r="163" spans="2:65" s="11" customFormat="1" ht="22.9" customHeight="1">
      <c r="B163" s="120"/>
      <c r="D163" s="121" t="s">
        <v>76</v>
      </c>
      <c r="E163" s="130" t="s">
        <v>1186</v>
      </c>
      <c r="F163" s="130" t="s">
        <v>1460</v>
      </c>
      <c r="I163" s="123"/>
      <c r="J163" s="131">
        <f>BK163</f>
        <v>0</v>
      </c>
      <c r="L163" s="120"/>
      <c r="M163" s="125"/>
      <c r="P163" s="126">
        <f>SUM(P164:P168)</f>
        <v>0</v>
      </c>
      <c r="R163" s="126">
        <f>SUM(R164:R168)</f>
        <v>0</v>
      </c>
      <c r="T163" s="127">
        <f>SUM(T164:T168)</f>
        <v>0</v>
      </c>
      <c r="AR163" s="121" t="s">
        <v>85</v>
      </c>
      <c r="AT163" s="128" t="s">
        <v>76</v>
      </c>
      <c r="AU163" s="128" t="s">
        <v>85</v>
      </c>
      <c r="AY163" s="121" t="s">
        <v>150</v>
      </c>
      <c r="BK163" s="129">
        <f>SUM(BK164:BK168)</f>
        <v>0</v>
      </c>
    </row>
    <row r="164" spans="2:65" s="1" customFormat="1" ht="37.9" customHeight="1">
      <c r="B164" s="32"/>
      <c r="C164" s="132" t="s">
        <v>433</v>
      </c>
      <c r="D164" s="132" t="s">
        <v>153</v>
      </c>
      <c r="E164" s="133" t="s">
        <v>1461</v>
      </c>
      <c r="F164" s="134" t="s">
        <v>1462</v>
      </c>
      <c r="G164" s="135" t="s">
        <v>1306</v>
      </c>
      <c r="H164" s="136">
        <v>1</v>
      </c>
      <c r="I164" s="137"/>
      <c r="J164" s="138">
        <f>ROUND(I164*H164,2)</f>
        <v>0</v>
      </c>
      <c r="K164" s="134" t="s">
        <v>1</v>
      </c>
      <c r="L164" s="32"/>
      <c r="M164" s="139" t="s">
        <v>1</v>
      </c>
      <c r="N164" s="140" t="s">
        <v>42</v>
      </c>
      <c r="P164" s="141">
        <f>O164*H164</f>
        <v>0</v>
      </c>
      <c r="Q164" s="141">
        <v>0</v>
      </c>
      <c r="R164" s="141">
        <f>Q164*H164</f>
        <v>0</v>
      </c>
      <c r="S164" s="141">
        <v>0</v>
      </c>
      <c r="T164" s="142">
        <f>S164*H164</f>
        <v>0</v>
      </c>
      <c r="AR164" s="143" t="s">
        <v>158</v>
      </c>
      <c r="AT164" s="143" t="s">
        <v>153</v>
      </c>
      <c r="AU164" s="143" t="s">
        <v>87</v>
      </c>
      <c r="AY164" s="17" t="s">
        <v>150</v>
      </c>
      <c r="BE164" s="144">
        <f>IF(N164="základní",J164,0)</f>
        <v>0</v>
      </c>
      <c r="BF164" s="144">
        <f>IF(N164="snížená",J164,0)</f>
        <v>0</v>
      </c>
      <c r="BG164" s="144">
        <f>IF(N164="zákl. přenesená",J164,0)</f>
        <v>0</v>
      </c>
      <c r="BH164" s="144">
        <f>IF(N164="sníž. přenesená",J164,0)</f>
        <v>0</v>
      </c>
      <c r="BI164" s="144">
        <f>IF(N164="nulová",J164,0)</f>
        <v>0</v>
      </c>
      <c r="BJ164" s="17" t="s">
        <v>85</v>
      </c>
      <c r="BK164" s="144">
        <f>ROUND(I164*H164,2)</f>
        <v>0</v>
      </c>
      <c r="BL164" s="17" t="s">
        <v>158</v>
      </c>
      <c r="BM164" s="143" t="s">
        <v>667</v>
      </c>
    </row>
    <row r="165" spans="2:65" s="1" customFormat="1" ht="66.75" customHeight="1">
      <c r="B165" s="32"/>
      <c r="C165" s="132" t="s">
        <v>437</v>
      </c>
      <c r="D165" s="132" t="s">
        <v>153</v>
      </c>
      <c r="E165" s="133" t="s">
        <v>1463</v>
      </c>
      <c r="F165" s="134" t="s">
        <v>1464</v>
      </c>
      <c r="G165" s="135" t="s">
        <v>1153</v>
      </c>
      <c r="H165" s="136">
        <v>1</v>
      </c>
      <c r="I165" s="137"/>
      <c r="J165" s="138">
        <f>ROUND(I165*H165,2)</f>
        <v>0</v>
      </c>
      <c r="K165" s="134" t="s">
        <v>1</v>
      </c>
      <c r="L165" s="32"/>
      <c r="M165" s="139" t="s">
        <v>1</v>
      </c>
      <c r="N165" s="140" t="s">
        <v>42</v>
      </c>
      <c r="P165" s="141">
        <f>O165*H165</f>
        <v>0</v>
      </c>
      <c r="Q165" s="141">
        <v>0</v>
      </c>
      <c r="R165" s="141">
        <f>Q165*H165</f>
        <v>0</v>
      </c>
      <c r="S165" s="141">
        <v>0</v>
      </c>
      <c r="T165" s="142">
        <f>S165*H165</f>
        <v>0</v>
      </c>
      <c r="AR165" s="143" t="s">
        <v>158</v>
      </c>
      <c r="AT165" s="143" t="s">
        <v>153</v>
      </c>
      <c r="AU165" s="143" t="s">
        <v>87</v>
      </c>
      <c r="AY165" s="17" t="s">
        <v>150</v>
      </c>
      <c r="BE165" s="144">
        <f>IF(N165="základní",J165,0)</f>
        <v>0</v>
      </c>
      <c r="BF165" s="144">
        <f>IF(N165="snížená",J165,0)</f>
        <v>0</v>
      </c>
      <c r="BG165" s="144">
        <f>IF(N165="zákl. přenesená",J165,0)</f>
        <v>0</v>
      </c>
      <c r="BH165" s="144">
        <f>IF(N165="sníž. přenesená",J165,0)</f>
        <v>0</v>
      </c>
      <c r="BI165" s="144">
        <f>IF(N165="nulová",J165,0)</f>
        <v>0</v>
      </c>
      <c r="BJ165" s="17" t="s">
        <v>85</v>
      </c>
      <c r="BK165" s="144">
        <f>ROUND(I165*H165,2)</f>
        <v>0</v>
      </c>
      <c r="BL165" s="17" t="s">
        <v>158</v>
      </c>
      <c r="BM165" s="143" t="s">
        <v>678</v>
      </c>
    </row>
    <row r="166" spans="2:65" s="1" customFormat="1" ht="16.5" customHeight="1">
      <c r="B166" s="32"/>
      <c r="C166" s="132" t="s">
        <v>442</v>
      </c>
      <c r="D166" s="132" t="s">
        <v>153</v>
      </c>
      <c r="E166" s="133" t="s">
        <v>1465</v>
      </c>
      <c r="F166" s="134" t="s">
        <v>1466</v>
      </c>
      <c r="G166" s="135" t="s">
        <v>1390</v>
      </c>
      <c r="H166" s="136">
        <v>1</v>
      </c>
      <c r="I166" s="137"/>
      <c r="J166" s="138">
        <f>ROUND(I166*H166,2)</f>
        <v>0</v>
      </c>
      <c r="K166" s="134" t="s">
        <v>1</v>
      </c>
      <c r="L166" s="32"/>
      <c r="M166" s="139" t="s">
        <v>1</v>
      </c>
      <c r="N166" s="140" t="s">
        <v>42</v>
      </c>
      <c r="P166" s="141">
        <f>O166*H166</f>
        <v>0</v>
      </c>
      <c r="Q166" s="141">
        <v>0</v>
      </c>
      <c r="R166" s="141">
        <f>Q166*H166</f>
        <v>0</v>
      </c>
      <c r="S166" s="141">
        <v>0</v>
      </c>
      <c r="T166" s="142">
        <f>S166*H166</f>
        <v>0</v>
      </c>
      <c r="AR166" s="143" t="s">
        <v>158</v>
      </c>
      <c r="AT166" s="143" t="s">
        <v>153</v>
      </c>
      <c r="AU166" s="143" t="s">
        <v>87</v>
      </c>
      <c r="AY166" s="17" t="s">
        <v>150</v>
      </c>
      <c r="BE166" s="144">
        <f>IF(N166="základní",J166,0)</f>
        <v>0</v>
      </c>
      <c r="BF166" s="144">
        <f>IF(N166="snížená",J166,0)</f>
        <v>0</v>
      </c>
      <c r="BG166" s="144">
        <f>IF(N166="zákl. přenesená",J166,0)</f>
        <v>0</v>
      </c>
      <c r="BH166" s="144">
        <f>IF(N166="sníž. přenesená",J166,0)</f>
        <v>0</v>
      </c>
      <c r="BI166" s="144">
        <f>IF(N166="nulová",J166,0)</f>
        <v>0</v>
      </c>
      <c r="BJ166" s="17" t="s">
        <v>85</v>
      </c>
      <c r="BK166" s="144">
        <f>ROUND(I166*H166,2)</f>
        <v>0</v>
      </c>
      <c r="BL166" s="17" t="s">
        <v>158</v>
      </c>
      <c r="BM166" s="143" t="s">
        <v>686</v>
      </c>
    </row>
    <row r="167" spans="2:65" s="1" customFormat="1" ht="21.75" customHeight="1">
      <c r="B167" s="32"/>
      <c r="C167" s="132" t="s">
        <v>447</v>
      </c>
      <c r="D167" s="132" t="s">
        <v>153</v>
      </c>
      <c r="E167" s="133" t="s">
        <v>1467</v>
      </c>
      <c r="F167" s="134" t="s">
        <v>1436</v>
      </c>
      <c r="G167" s="135" t="s">
        <v>1306</v>
      </c>
      <c r="H167" s="136">
        <v>1</v>
      </c>
      <c r="I167" s="137"/>
      <c r="J167" s="138">
        <f>ROUND(I167*H167,2)</f>
        <v>0</v>
      </c>
      <c r="K167" s="134" t="s">
        <v>1</v>
      </c>
      <c r="L167" s="32"/>
      <c r="M167" s="139" t="s">
        <v>1</v>
      </c>
      <c r="N167" s="140" t="s">
        <v>42</v>
      </c>
      <c r="P167" s="141">
        <f>O167*H167</f>
        <v>0</v>
      </c>
      <c r="Q167" s="141">
        <v>0</v>
      </c>
      <c r="R167" s="141">
        <f>Q167*H167</f>
        <v>0</v>
      </c>
      <c r="S167" s="141">
        <v>0</v>
      </c>
      <c r="T167" s="142">
        <f>S167*H167</f>
        <v>0</v>
      </c>
      <c r="AR167" s="143" t="s">
        <v>158</v>
      </c>
      <c r="AT167" s="143" t="s">
        <v>153</v>
      </c>
      <c r="AU167" s="143" t="s">
        <v>87</v>
      </c>
      <c r="AY167" s="17" t="s">
        <v>150</v>
      </c>
      <c r="BE167" s="144">
        <f>IF(N167="základní",J167,0)</f>
        <v>0</v>
      </c>
      <c r="BF167" s="144">
        <f>IF(N167="snížená",J167,0)</f>
        <v>0</v>
      </c>
      <c r="BG167" s="144">
        <f>IF(N167="zákl. přenesená",J167,0)</f>
        <v>0</v>
      </c>
      <c r="BH167" s="144">
        <f>IF(N167="sníž. přenesená",J167,0)</f>
        <v>0</v>
      </c>
      <c r="BI167" s="144">
        <f>IF(N167="nulová",J167,0)</f>
        <v>0</v>
      </c>
      <c r="BJ167" s="17" t="s">
        <v>85</v>
      </c>
      <c r="BK167" s="144">
        <f>ROUND(I167*H167,2)</f>
        <v>0</v>
      </c>
      <c r="BL167" s="17" t="s">
        <v>158</v>
      </c>
      <c r="BM167" s="143" t="s">
        <v>695</v>
      </c>
    </row>
    <row r="168" spans="2:65" s="1" customFormat="1" ht="16.5" customHeight="1">
      <c r="B168" s="32"/>
      <c r="C168" s="132" t="s">
        <v>452</v>
      </c>
      <c r="D168" s="132" t="s">
        <v>153</v>
      </c>
      <c r="E168" s="133" t="s">
        <v>1468</v>
      </c>
      <c r="F168" s="134" t="s">
        <v>1438</v>
      </c>
      <c r="G168" s="135" t="s">
        <v>388</v>
      </c>
      <c r="H168" s="136">
        <v>1</v>
      </c>
      <c r="I168" s="137"/>
      <c r="J168" s="138">
        <f>ROUND(I168*H168,2)</f>
        <v>0</v>
      </c>
      <c r="K168" s="134" t="s">
        <v>1</v>
      </c>
      <c r="L168" s="32"/>
      <c r="M168" s="184" t="s">
        <v>1</v>
      </c>
      <c r="N168" s="185" t="s">
        <v>42</v>
      </c>
      <c r="O168" s="186"/>
      <c r="P168" s="187">
        <f>O168*H168</f>
        <v>0</v>
      </c>
      <c r="Q168" s="187">
        <v>0</v>
      </c>
      <c r="R168" s="187">
        <f>Q168*H168</f>
        <v>0</v>
      </c>
      <c r="S168" s="187">
        <v>0</v>
      </c>
      <c r="T168" s="188">
        <f>S168*H168</f>
        <v>0</v>
      </c>
      <c r="AR168" s="143" t="s">
        <v>158</v>
      </c>
      <c r="AT168" s="143" t="s">
        <v>153</v>
      </c>
      <c r="AU168" s="143" t="s">
        <v>87</v>
      </c>
      <c r="AY168" s="17" t="s">
        <v>150</v>
      </c>
      <c r="BE168" s="144">
        <f>IF(N168="základní",J168,0)</f>
        <v>0</v>
      </c>
      <c r="BF168" s="144">
        <f>IF(N168="snížená",J168,0)</f>
        <v>0</v>
      </c>
      <c r="BG168" s="144">
        <f>IF(N168="zákl. přenesená",J168,0)</f>
        <v>0</v>
      </c>
      <c r="BH168" s="144">
        <f>IF(N168="sníž. přenesená",J168,0)</f>
        <v>0</v>
      </c>
      <c r="BI168" s="144">
        <f>IF(N168="nulová",J168,0)</f>
        <v>0</v>
      </c>
      <c r="BJ168" s="17" t="s">
        <v>85</v>
      </c>
      <c r="BK168" s="144">
        <f>ROUND(I168*H168,2)</f>
        <v>0</v>
      </c>
      <c r="BL168" s="17" t="s">
        <v>158</v>
      </c>
      <c r="BM168" s="143" t="s">
        <v>707</v>
      </c>
    </row>
    <row r="169" spans="2:65" s="1" customFormat="1" ht="6.95" customHeight="1">
      <c r="B169" s="44"/>
      <c r="C169" s="45"/>
      <c r="D169" s="45"/>
      <c r="E169" s="45"/>
      <c r="F169" s="45"/>
      <c r="G169" s="45"/>
      <c r="H169" s="45"/>
      <c r="I169" s="45"/>
      <c r="J169" s="45"/>
      <c r="K169" s="45"/>
      <c r="L169" s="32"/>
    </row>
  </sheetData>
  <sheetProtection algorithmName="SHA-512" hashValue="kpjKlzmyeOfBo28MvFVQp8BxwXsClHN/LvdX/7GPGrhpd5YZPVlrIJDIs58hbo9Di5EWyqAeIfEyHkGPJRqjpg==" saltValue="pxJhdmu+kO6HKldqcUfuXmI2QEXsz9gSS7qJpuNg9/eqz+1GvcS3bcTGawx+pzfYcRWbIurYC49cB8/lSO8+ZA==" spinCount="100000" sheet="1" objects="1" scenarios="1" formatColumns="0" formatRows="0" autoFilter="0"/>
  <autoFilter ref="C119:K168" xr:uid="{00000000-0009-0000-0000-000005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28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AT2" s="17" t="s">
        <v>102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87</v>
      </c>
    </row>
    <row r="4" spans="2:46" ht="24.95" customHeight="1">
      <c r="B4" s="20"/>
      <c r="D4" s="21" t="s">
        <v>103</v>
      </c>
      <c r="L4" s="20"/>
      <c r="M4" s="8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228" t="str">
        <f>'Rekapitulace stavby'!K6</f>
        <v>Modernizace stravovacího provozu při MŠ speciální, ZŠ speciální a praktické škole ELPIS Brno, p.o.</v>
      </c>
      <c r="F7" s="229"/>
      <c r="G7" s="229"/>
      <c r="H7" s="229"/>
      <c r="L7" s="20"/>
    </row>
    <row r="8" spans="2:46" s="1" customFormat="1" ht="12" customHeight="1">
      <c r="B8" s="32"/>
      <c r="D8" s="27" t="s">
        <v>104</v>
      </c>
      <c r="L8" s="32"/>
    </row>
    <row r="9" spans="2:46" s="1" customFormat="1" ht="16.5" customHeight="1">
      <c r="B9" s="32"/>
      <c r="E9" s="208" t="s">
        <v>1469</v>
      </c>
      <c r="F9" s="227"/>
      <c r="G9" s="227"/>
      <c r="H9" s="227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23. 5. 2023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27</v>
      </c>
      <c r="J15" s="25" t="str">
        <f>IF('Rekapitulace stavby'!AN11="","",'Rekapitulace stavby'!AN11)</f>
        <v/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30" t="str">
        <f>'Rekapitulace stavby'!E14</f>
        <v>Vyplň údaj</v>
      </c>
      <c r="F18" s="222"/>
      <c r="G18" s="222"/>
      <c r="H18" s="222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34</v>
      </c>
      <c r="L23" s="32"/>
    </row>
    <row r="24" spans="2:12" s="1" customFormat="1" ht="18" customHeight="1">
      <c r="B24" s="32"/>
      <c r="E24" s="25" t="s">
        <v>35</v>
      </c>
      <c r="I24" s="27" t="s">
        <v>27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36</v>
      </c>
      <c r="L26" s="32"/>
    </row>
    <row r="27" spans="2:12" s="7" customFormat="1" ht="16.5" customHeight="1">
      <c r="B27" s="89"/>
      <c r="E27" s="226" t="s">
        <v>1</v>
      </c>
      <c r="F27" s="226"/>
      <c r="G27" s="226"/>
      <c r="H27" s="226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37</v>
      </c>
      <c r="J30" s="66">
        <f>ROUND(J120,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55" t="s">
        <v>41</v>
      </c>
      <c r="E33" s="27" t="s">
        <v>42</v>
      </c>
      <c r="F33" s="91">
        <f>ROUND((SUM(BE120:BE127)),  2)</f>
        <v>0</v>
      </c>
      <c r="I33" s="92">
        <v>0.21</v>
      </c>
      <c r="J33" s="91">
        <f>ROUND(((SUM(BE120:BE127))*I33),  2)</f>
        <v>0</v>
      </c>
      <c r="L33" s="32"/>
    </row>
    <row r="34" spans="2:12" s="1" customFormat="1" ht="14.45" customHeight="1">
      <c r="B34" s="32"/>
      <c r="E34" s="27" t="s">
        <v>43</v>
      </c>
      <c r="F34" s="91">
        <f>ROUND((SUM(BF120:BF127)),  2)</f>
        <v>0</v>
      </c>
      <c r="I34" s="92">
        <v>0.12</v>
      </c>
      <c r="J34" s="91">
        <f>ROUND(((SUM(BF120:BF127))*I34),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91">
        <f>ROUND((SUM(BG120:BG127)),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91">
        <f>ROUND((SUM(BH120:BH127)),  2)</f>
        <v>0</v>
      </c>
      <c r="I36" s="92">
        <v>0.12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91">
        <f>ROUND((SUM(BI120:BI127)),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47</v>
      </c>
      <c r="E39" s="57"/>
      <c r="F39" s="57"/>
      <c r="G39" s="95" t="s">
        <v>48</v>
      </c>
      <c r="H39" s="96" t="s">
        <v>49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52</v>
      </c>
      <c r="E61" s="34"/>
      <c r="F61" s="99" t="s">
        <v>53</v>
      </c>
      <c r="G61" s="43" t="s">
        <v>52</v>
      </c>
      <c r="H61" s="34"/>
      <c r="I61" s="34"/>
      <c r="J61" s="100" t="s">
        <v>53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52</v>
      </c>
      <c r="E76" s="34"/>
      <c r="F76" s="99" t="s">
        <v>53</v>
      </c>
      <c r="G76" s="43" t="s">
        <v>52</v>
      </c>
      <c r="H76" s="34"/>
      <c r="I76" s="34"/>
      <c r="J76" s="100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106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26.25" customHeight="1">
      <c r="B85" s="32"/>
      <c r="E85" s="228" t="str">
        <f>E7</f>
        <v>Modernizace stravovacího provozu při MŠ speciální, ZŠ speciální a praktické škole ELPIS Brno, p.o.</v>
      </c>
      <c r="F85" s="229"/>
      <c r="G85" s="229"/>
      <c r="H85" s="229"/>
      <c r="L85" s="32"/>
    </row>
    <row r="86" spans="2:47" s="1" customFormat="1" ht="12" customHeight="1">
      <c r="B86" s="32"/>
      <c r="C86" s="27" t="s">
        <v>104</v>
      </c>
      <c r="L86" s="32"/>
    </row>
    <row r="87" spans="2:47" s="1" customFormat="1" ht="16.5" customHeight="1">
      <c r="B87" s="32"/>
      <c r="E87" s="208" t="str">
        <f>E9</f>
        <v>90 - Vedlejší rozpočtové náklady</v>
      </c>
      <c r="F87" s="227"/>
      <c r="G87" s="227"/>
      <c r="H87" s="227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Koperníkova 803/2, 615  Brno</v>
      </c>
      <c r="I89" s="27" t="s">
        <v>22</v>
      </c>
      <c r="J89" s="52" t="str">
        <f>IF(J12="","",J12)</f>
        <v>23. 5. 2023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 xml:space="preserve"> </v>
      </c>
      <c r="I91" s="27" t="s">
        <v>30</v>
      </c>
      <c r="J91" s="30" t="str">
        <f>E21</f>
        <v>P.P.Architects s.r.o.</v>
      </c>
      <c r="L91" s="32"/>
    </row>
    <row r="92" spans="2:47" s="1" customFormat="1" ht="25.7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CKN Invest, spol. s r.o.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107</v>
      </c>
      <c r="D94" s="93"/>
      <c r="E94" s="93"/>
      <c r="F94" s="93"/>
      <c r="G94" s="93"/>
      <c r="H94" s="93"/>
      <c r="I94" s="93"/>
      <c r="J94" s="102" t="s">
        <v>108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109</v>
      </c>
      <c r="J96" s="66">
        <f>J120</f>
        <v>0</v>
      </c>
      <c r="L96" s="32"/>
      <c r="AU96" s="17" t="s">
        <v>110</v>
      </c>
    </row>
    <row r="97" spans="2:12" s="8" customFormat="1" ht="24.95" customHeight="1">
      <c r="B97" s="104"/>
      <c r="D97" s="105" t="s">
        <v>1470</v>
      </c>
      <c r="E97" s="106"/>
      <c r="F97" s="106"/>
      <c r="G97" s="106"/>
      <c r="H97" s="106"/>
      <c r="I97" s="106"/>
      <c r="J97" s="107">
        <f>J121</f>
        <v>0</v>
      </c>
      <c r="L97" s="104"/>
    </row>
    <row r="98" spans="2:12" s="9" customFormat="1" ht="19.899999999999999" customHeight="1">
      <c r="B98" s="108"/>
      <c r="D98" s="109" t="s">
        <v>1471</v>
      </c>
      <c r="E98" s="110"/>
      <c r="F98" s="110"/>
      <c r="G98" s="110"/>
      <c r="H98" s="110"/>
      <c r="I98" s="110"/>
      <c r="J98" s="111">
        <f>J122</f>
        <v>0</v>
      </c>
      <c r="L98" s="108"/>
    </row>
    <row r="99" spans="2:12" s="9" customFormat="1" ht="19.899999999999999" customHeight="1">
      <c r="B99" s="108"/>
      <c r="D99" s="109" t="s">
        <v>1472</v>
      </c>
      <c r="E99" s="110"/>
      <c r="F99" s="110"/>
      <c r="G99" s="110"/>
      <c r="H99" s="110"/>
      <c r="I99" s="110"/>
      <c r="J99" s="111">
        <f>J124</f>
        <v>0</v>
      </c>
      <c r="L99" s="108"/>
    </row>
    <row r="100" spans="2:12" s="9" customFormat="1" ht="19.899999999999999" customHeight="1">
      <c r="B100" s="108"/>
      <c r="D100" s="109" t="s">
        <v>1473</v>
      </c>
      <c r="E100" s="110"/>
      <c r="F100" s="110"/>
      <c r="G100" s="110"/>
      <c r="H100" s="110"/>
      <c r="I100" s="110"/>
      <c r="J100" s="111">
        <f>J126</f>
        <v>0</v>
      </c>
      <c r="L100" s="108"/>
    </row>
    <row r="101" spans="2:12" s="1" customFormat="1" ht="21.75" customHeight="1">
      <c r="B101" s="32"/>
      <c r="L101" s="32"/>
    </row>
    <row r="102" spans="2:12" s="1" customFormat="1" ht="6.95" customHeight="1"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2"/>
    </row>
    <row r="106" spans="2:12" s="1" customFormat="1" ht="6.95" customHeight="1"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2"/>
    </row>
    <row r="107" spans="2:12" s="1" customFormat="1" ht="24.95" customHeight="1">
      <c r="B107" s="32"/>
      <c r="C107" s="21" t="s">
        <v>135</v>
      </c>
      <c r="L107" s="32"/>
    </row>
    <row r="108" spans="2:12" s="1" customFormat="1" ht="6.95" customHeight="1">
      <c r="B108" s="32"/>
      <c r="L108" s="32"/>
    </row>
    <row r="109" spans="2:12" s="1" customFormat="1" ht="12" customHeight="1">
      <c r="B109" s="32"/>
      <c r="C109" s="27" t="s">
        <v>16</v>
      </c>
      <c r="L109" s="32"/>
    </row>
    <row r="110" spans="2:12" s="1" customFormat="1" ht="26.25" customHeight="1">
      <c r="B110" s="32"/>
      <c r="E110" s="228" t="str">
        <f>E7</f>
        <v>Modernizace stravovacího provozu při MŠ speciální, ZŠ speciální a praktické škole ELPIS Brno, p.o.</v>
      </c>
      <c r="F110" s="229"/>
      <c r="G110" s="229"/>
      <c r="H110" s="229"/>
      <c r="L110" s="32"/>
    </row>
    <row r="111" spans="2:12" s="1" customFormat="1" ht="12" customHeight="1">
      <c r="B111" s="32"/>
      <c r="C111" s="27" t="s">
        <v>104</v>
      </c>
      <c r="L111" s="32"/>
    </row>
    <row r="112" spans="2:12" s="1" customFormat="1" ht="16.5" customHeight="1">
      <c r="B112" s="32"/>
      <c r="E112" s="208" t="str">
        <f>E9</f>
        <v>90 - Vedlejší rozpočtové náklady</v>
      </c>
      <c r="F112" s="227"/>
      <c r="G112" s="227"/>
      <c r="H112" s="227"/>
      <c r="L112" s="32"/>
    </row>
    <row r="113" spans="2:65" s="1" customFormat="1" ht="6.95" customHeight="1">
      <c r="B113" s="32"/>
      <c r="L113" s="32"/>
    </row>
    <row r="114" spans="2:65" s="1" customFormat="1" ht="12" customHeight="1">
      <c r="B114" s="32"/>
      <c r="C114" s="27" t="s">
        <v>20</v>
      </c>
      <c r="F114" s="25" t="str">
        <f>F12</f>
        <v>Koperníkova 803/2, 615  Brno</v>
      </c>
      <c r="I114" s="27" t="s">
        <v>22</v>
      </c>
      <c r="J114" s="52" t="str">
        <f>IF(J12="","",J12)</f>
        <v>23. 5. 2023</v>
      </c>
      <c r="L114" s="32"/>
    </row>
    <row r="115" spans="2:65" s="1" customFormat="1" ht="6.95" customHeight="1">
      <c r="B115" s="32"/>
      <c r="L115" s="32"/>
    </row>
    <row r="116" spans="2:65" s="1" customFormat="1" ht="15.2" customHeight="1">
      <c r="B116" s="32"/>
      <c r="C116" s="27" t="s">
        <v>24</v>
      </c>
      <c r="F116" s="25" t="str">
        <f>E15</f>
        <v xml:space="preserve"> </v>
      </c>
      <c r="I116" s="27" t="s">
        <v>30</v>
      </c>
      <c r="J116" s="30" t="str">
        <f>E21</f>
        <v>P.P.Architects s.r.o.</v>
      </c>
      <c r="L116" s="32"/>
    </row>
    <row r="117" spans="2:65" s="1" customFormat="1" ht="25.7" customHeight="1">
      <c r="B117" s="32"/>
      <c r="C117" s="27" t="s">
        <v>28</v>
      </c>
      <c r="F117" s="25" t="str">
        <f>IF(E18="","",E18)</f>
        <v>Vyplň údaj</v>
      </c>
      <c r="I117" s="27" t="s">
        <v>33</v>
      </c>
      <c r="J117" s="30" t="str">
        <f>E24</f>
        <v>CKN Invest, spol. s r.o.</v>
      </c>
      <c r="L117" s="32"/>
    </row>
    <row r="118" spans="2:65" s="1" customFormat="1" ht="10.35" customHeight="1">
      <c r="B118" s="32"/>
      <c r="L118" s="32"/>
    </row>
    <row r="119" spans="2:65" s="10" customFormat="1" ht="29.25" customHeight="1">
      <c r="B119" s="112"/>
      <c r="C119" s="113" t="s">
        <v>136</v>
      </c>
      <c r="D119" s="114" t="s">
        <v>62</v>
      </c>
      <c r="E119" s="114" t="s">
        <v>58</v>
      </c>
      <c r="F119" s="114" t="s">
        <v>59</v>
      </c>
      <c r="G119" s="114" t="s">
        <v>137</v>
      </c>
      <c r="H119" s="114" t="s">
        <v>138</v>
      </c>
      <c r="I119" s="114" t="s">
        <v>139</v>
      </c>
      <c r="J119" s="114" t="s">
        <v>108</v>
      </c>
      <c r="K119" s="115" t="s">
        <v>140</v>
      </c>
      <c r="L119" s="112"/>
      <c r="M119" s="59" t="s">
        <v>1</v>
      </c>
      <c r="N119" s="60" t="s">
        <v>41</v>
      </c>
      <c r="O119" s="60" t="s">
        <v>141</v>
      </c>
      <c r="P119" s="60" t="s">
        <v>142</v>
      </c>
      <c r="Q119" s="60" t="s">
        <v>143</v>
      </c>
      <c r="R119" s="60" t="s">
        <v>144</v>
      </c>
      <c r="S119" s="60" t="s">
        <v>145</v>
      </c>
      <c r="T119" s="61" t="s">
        <v>146</v>
      </c>
    </row>
    <row r="120" spans="2:65" s="1" customFormat="1" ht="22.9" customHeight="1">
      <c r="B120" s="32"/>
      <c r="C120" s="64" t="s">
        <v>147</v>
      </c>
      <c r="J120" s="116">
        <f>BK120</f>
        <v>0</v>
      </c>
      <c r="L120" s="32"/>
      <c r="M120" s="62"/>
      <c r="N120" s="53"/>
      <c r="O120" s="53"/>
      <c r="P120" s="117">
        <f>P121</f>
        <v>0</v>
      </c>
      <c r="Q120" s="53"/>
      <c r="R120" s="117">
        <f>R121</f>
        <v>0</v>
      </c>
      <c r="S120" s="53"/>
      <c r="T120" s="118">
        <f>T121</f>
        <v>0</v>
      </c>
      <c r="AT120" s="17" t="s">
        <v>76</v>
      </c>
      <c r="AU120" s="17" t="s">
        <v>110</v>
      </c>
      <c r="BK120" s="119">
        <f>BK121</f>
        <v>0</v>
      </c>
    </row>
    <row r="121" spans="2:65" s="11" customFormat="1" ht="25.9" customHeight="1">
      <c r="B121" s="120"/>
      <c r="D121" s="121" t="s">
        <v>76</v>
      </c>
      <c r="E121" s="122" t="s">
        <v>1130</v>
      </c>
      <c r="F121" s="122" t="s">
        <v>101</v>
      </c>
      <c r="I121" s="123"/>
      <c r="J121" s="124">
        <f>BK121</f>
        <v>0</v>
      </c>
      <c r="L121" s="120"/>
      <c r="M121" s="125"/>
      <c r="P121" s="126">
        <f>P122+P124+P126</f>
        <v>0</v>
      </c>
      <c r="R121" s="126">
        <f>R122+R124+R126</f>
        <v>0</v>
      </c>
      <c r="T121" s="127">
        <f>T122+T124+T126</f>
        <v>0</v>
      </c>
      <c r="AR121" s="121" t="s">
        <v>173</v>
      </c>
      <c r="AT121" s="128" t="s">
        <v>76</v>
      </c>
      <c r="AU121" s="128" t="s">
        <v>77</v>
      </c>
      <c r="AY121" s="121" t="s">
        <v>150</v>
      </c>
      <c r="BK121" s="129">
        <f>BK122+BK124+BK126</f>
        <v>0</v>
      </c>
    </row>
    <row r="122" spans="2:65" s="11" customFormat="1" ht="22.9" customHeight="1">
      <c r="B122" s="120"/>
      <c r="D122" s="121" t="s">
        <v>76</v>
      </c>
      <c r="E122" s="130" t="s">
        <v>1474</v>
      </c>
      <c r="F122" s="130" t="s">
        <v>1475</v>
      </c>
      <c r="I122" s="123"/>
      <c r="J122" s="131">
        <f>BK122</f>
        <v>0</v>
      </c>
      <c r="L122" s="120"/>
      <c r="M122" s="125"/>
      <c r="P122" s="126">
        <f>P123</f>
        <v>0</v>
      </c>
      <c r="R122" s="126">
        <f>R123</f>
        <v>0</v>
      </c>
      <c r="T122" s="127">
        <f>T123</f>
        <v>0</v>
      </c>
      <c r="AR122" s="121" t="s">
        <v>173</v>
      </c>
      <c r="AT122" s="128" t="s">
        <v>76</v>
      </c>
      <c r="AU122" s="128" t="s">
        <v>85</v>
      </c>
      <c r="AY122" s="121" t="s">
        <v>150</v>
      </c>
      <c r="BK122" s="129">
        <f>BK123</f>
        <v>0</v>
      </c>
    </row>
    <row r="123" spans="2:65" s="1" customFormat="1" ht="16.5" customHeight="1">
      <c r="B123" s="32"/>
      <c r="C123" s="132" t="s">
        <v>85</v>
      </c>
      <c r="D123" s="132" t="s">
        <v>153</v>
      </c>
      <c r="E123" s="133" t="s">
        <v>1476</v>
      </c>
      <c r="F123" s="134" t="s">
        <v>1475</v>
      </c>
      <c r="G123" s="135" t="s">
        <v>1477</v>
      </c>
      <c r="H123" s="136">
        <v>1</v>
      </c>
      <c r="I123" s="137"/>
      <c r="J123" s="138">
        <f>ROUND(I123*H123,2)</f>
        <v>0</v>
      </c>
      <c r="K123" s="134" t="s">
        <v>1</v>
      </c>
      <c r="L123" s="32"/>
      <c r="M123" s="139" t="s">
        <v>1</v>
      </c>
      <c r="N123" s="140" t="s">
        <v>42</v>
      </c>
      <c r="P123" s="141">
        <f>O123*H123</f>
        <v>0</v>
      </c>
      <c r="Q123" s="141">
        <v>0</v>
      </c>
      <c r="R123" s="141">
        <f>Q123*H123</f>
        <v>0</v>
      </c>
      <c r="S123" s="141">
        <v>0</v>
      </c>
      <c r="T123" s="142">
        <f>S123*H123</f>
        <v>0</v>
      </c>
      <c r="AR123" s="143" t="s">
        <v>158</v>
      </c>
      <c r="AT123" s="143" t="s">
        <v>153</v>
      </c>
      <c r="AU123" s="143" t="s">
        <v>87</v>
      </c>
      <c r="AY123" s="17" t="s">
        <v>150</v>
      </c>
      <c r="BE123" s="144">
        <f>IF(N123="základní",J123,0)</f>
        <v>0</v>
      </c>
      <c r="BF123" s="144">
        <f>IF(N123="snížená",J123,0)</f>
        <v>0</v>
      </c>
      <c r="BG123" s="144">
        <f>IF(N123="zákl. přenesená",J123,0)</f>
        <v>0</v>
      </c>
      <c r="BH123" s="144">
        <f>IF(N123="sníž. přenesená",J123,0)</f>
        <v>0</v>
      </c>
      <c r="BI123" s="144">
        <f>IF(N123="nulová",J123,0)</f>
        <v>0</v>
      </c>
      <c r="BJ123" s="17" t="s">
        <v>85</v>
      </c>
      <c r="BK123" s="144">
        <f>ROUND(I123*H123,2)</f>
        <v>0</v>
      </c>
      <c r="BL123" s="17" t="s">
        <v>158</v>
      </c>
      <c r="BM123" s="143" t="s">
        <v>1478</v>
      </c>
    </row>
    <row r="124" spans="2:65" s="11" customFormat="1" ht="22.9" customHeight="1">
      <c r="B124" s="120"/>
      <c r="D124" s="121" t="s">
        <v>76</v>
      </c>
      <c r="E124" s="130" t="s">
        <v>1479</v>
      </c>
      <c r="F124" s="130" t="s">
        <v>1480</v>
      </c>
      <c r="I124" s="123"/>
      <c r="J124" s="131">
        <f>BK124</f>
        <v>0</v>
      </c>
      <c r="L124" s="120"/>
      <c r="M124" s="125"/>
      <c r="P124" s="126">
        <f>P125</f>
        <v>0</v>
      </c>
      <c r="R124" s="126">
        <f>R125</f>
        <v>0</v>
      </c>
      <c r="T124" s="127">
        <f>T125</f>
        <v>0</v>
      </c>
      <c r="AR124" s="121" t="s">
        <v>173</v>
      </c>
      <c r="AT124" s="128" t="s">
        <v>76</v>
      </c>
      <c r="AU124" s="128" t="s">
        <v>85</v>
      </c>
      <c r="AY124" s="121" t="s">
        <v>150</v>
      </c>
      <c r="BK124" s="129">
        <f>BK125</f>
        <v>0</v>
      </c>
    </row>
    <row r="125" spans="2:65" s="1" customFormat="1" ht="16.5" customHeight="1">
      <c r="B125" s="32"/>
      <c r="C125" s="132" t="s">
        <v>87</v>
      </c>
      <c r="D125" s="132" t="s">
        <v>153</v>
      </c>
      <c r="E125" s="133" t="s">
        <v>1481</v>
      </c>
      <c r="F125" s="134" t="s">
        <v>1480</v>
      </c>
      <c r="G125" s="135" t="s">
        <v>1477</v>
      </c>
      <c r="H125" s="136">
        <v>1</v>
      </c>
      <c r="I125" s="137"/>
      <c r="J125" s="138">
        <f>ROUND(I125*H125,2)</f>
        <v>0</v>
      </c>
      <c r="K125" s="134" t="s">
        <v>1</v>
      </c>
      <c r="L125" s="32"/>
      <c r="M125" s="139" t="s">
        <v>1</v>
      </c>
      <c r="N125" s="140" t="s">
        <v>42</v>
      </c>
      <c r="P125" s="141">
        <f>O125*H125</f>
        <v>0</v>
      </c>
      <c r="Q125" s="141">
        <v>0</v>
      </c>
      <c r="R125" s="141">
        <f>Q125*H125</f>
        <v>0</v>
      </c>
      <c r="S125" s="141">
        <v>0</v>
      </c>
      <c r="T125" s="142">
        <f>S125*H125</f>
        <v>0</v>
      </c>
      <c r="AR125" s="143" t="s">
        <v>158</v>
      </c>
      <c r="AT125" s="143" t="s">
        <v>153</v>
      </c>
      <c r="AU125" s="143" t="s">
        <v>87</v>
      </c>
      <c r="AY125" s="17" t="s">
        <v>150</v>
      </c>
      <c r="BE125" s="144">
        <f>IF(N125="základní",J125,0)</f>
        <v>0</v>
      </c>
      <c r="BF125" s="144">
        <f>IF(N125="snížená",J125,0)</f>
        <v>0</v>
      </c>
      <c r="BG125" s="144">
        <f>IF(N125="zákl. přenesená",J125,0)</f>
        <v>0</v>
      </c>
      <c r="BH125" s="144">
        <f>IF(N125="sníž. přenesená",J125,0)</f>
        <v>0</v>
      </c>
      <c r="BI125" s="144">
        <f>IF(N125="nulová",J125,0)</f>
        <v>0</v>
      </c>
      <c r="BJ125" s="17" t="s">
        <v>85</v>
      </c>
      <c r="BK125" s="144">
        <f>ROUND(I125*H125,2)</f>
        <v>0</v>
      </c>
      <c r="BL125" s="17" t="s">
        <v>158</v>
      </c>
      <c r="BM125" s="143" t="s">
        <v>1482</v>
      </c>
    </row>
    <row r="126" spans="2:65" s="11" customFormat="1" ht="22.9" customHeight="1">
      <c r="B126" s="120"/>
      <c r="D126" s="121" t="s">
        <v>76</v>
      </c>
      <c r="E126" s="130" t="s">
        <v>1132</v>
      </c>
      <c r="F126" s="130" t="s">
        <v>1483</v>
      </c>
      <c r="I126" s="123"/>
      <c r="J126" s="131">
        <f>BK126</f>
        <v>0</v>
      </c>
      <c r="L126" s="120"/>
      <c r="M126" s="125"/>
      <c r="P126" s="126">
        <f>P127</f>
        <v>0</v>
      </c>
      <c r="R126" s="126">
        <f>R127</f>
        <v>0</v>
      </c>
      <c r="T126" s="127">
        <f>T127</f>
        <v>0</v>
      </c>
      <c r="AR126" s="121" t="s">
        <v>173</v>
      </c>
      <c r="AT126" s="128" t="s">
        <v>76</v>
      </c>
      <c r="AU126" s="128" t="s">
        <v>85</v>
      </c>
      <c r="AY126" s="121" t="s">
        <v>150</v>
      </c>
      <c r="BK126" s="129">
        <f>BK127</f>
        <v>0</v>
      </c>
    </row>
    <row r="127" spans="2:65" s="1" customFormat="1" ht="16.5" customHeight="1">
      <c r="B127" s="32"/>
      <c r="C127" s="132" t="s">
        <v>151</v>
      </c>
      <c r="D127" s="132" t="s">
        <v>153</v>
      </c>
      <c r="E127" s="133" t="s">
        <v>1484</v>
      </c>
      <c r="F127" s="134" t="s">
        <v>1485</v>
      </c>
      <c r="G127" s="135" t="s">
        <v>1477</v>
      </c>
      <c r="H127" s="136">
        <v>1</v>
      </c>
      <c r="I127" s="137"/>
      <c r="J127" s="138">
        <f>ROUND(I127*H127,2)</f>
        <v>0</v>
      </c>
      <c r="K127" s="134" t="s">
        <v>1</v>
      </c>
      <c r="L127" s="32"/>
      <c r="M127" s="184" t="s">
        <v>1</v>
      </c>
      <c r="N127" s="185" t="s">
        <v>42</v>
      </c>
      <c r="O127" s="186"/>
      <c r="P127" s="187">
        <f>O127*H127</f>
        <v>0</v>
      </c>
      <c r="Q127" s="187">
        <v>0</v>
      </c>
      <c r="R127" s="187">
        <f>Q127*H127</f>
        <v>0</v>
      </c>
      <c r="S127" s="187">
        <v>0</v>
      </c>
      <c r="T127" s="188">
        <f>S127*H127</f>
        <v>0</v>
      </c>
      <c r="AR127" s="143" t="s">
        <v>158</v>
      </c>
      <c r="AT127" s="143" t="s">
        <v>153</v>
      </c>
      <c r="AU127" s="143" t="s">
        <v>87</v>
      </c>
      <c r="AY127" s="17" t="s">
        <v>150</v>
      </c>
      <c r="BE127" s="144">
        <f>IF(N127="základní",J127,0)</f>
        <v>0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7" t="s">
        <v>85</v>
      </c>
      <c r="BK127" s="144">
        <f>ROUND(I127*H127,2)</f>
        <v>0</v>
      </c>
      <c r="BL127" s="17" t="s">
        <v>158</v>
      </c>
      <c r="BM127" s="143" t="s">
        <v>1486</v>
      </c>
    </row>
    <row r="128" spans="2:65" s="1" customFormat="1" ht="6.95" customHeight="1">
      <c r="B128" s="44"/>
      <c r="C128" s="45"/>
      <c r="D128" s="45"/>
      <c r="E128" s="45"/>
      <c r="F128" s="45"/>
      <c r="G128" s="45"/>
      <c r="H128" s="45"/>
      <c r="I128" s="45"/>
      <c r="J128" s="45"/>
      <c r="K128" s="45"/>
      <c r="L128" s="32"/>
    </row>
  </sheetData>
  <sheetProtection algorithmName="SHA-512" hashValue="lKMeoJGZmXEdYWubIzyWqrPzUXd/jklI6v+d6r7i0pMpJIJ6VmBGjKBs6OsI1Zak8AAwZ+zmNqnhv/DVL2yytg==" saltValue="U5bOqD/du1XcR2q13nzZunD9ozd9RMao2I2cgdik5W3EOqvHcRd0mwlQwZRtVoGn/BXI9RPDDwoNmCvpQhmCFA==" spinCount="100000" sheet="1" objects="1" scenarios="1" formatColumns="0" formatRows="0" autoFilter="0"/>
  <autoFilter ref="C119:K127" xr:uid="{00000000-0009-0000-0000-000006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14</vt:i4>
      </vt:variant>
    </vt:vector>
  </HeadingPairs>
  <TitlesOfParts>
    <vt:vector size="21" baseType="lpstr">
      <vt:lpstr>Rekapitulace stavby</vt:lpstr>
      <vt:lpstr>01 - Stavební část</vt:lpstr>
      <vt:lpstr>02 - ZTI</vt:lpstr>
      <vt:lpstr>03 - Silnoproud</vt:lpstr>
      <vt:lpstr>04 - Slaboproud</vt:lpstr>
      <vt:lpstr>05 - VZT</vt:lpstr>
      <vt:lpstr>90 - Vedlejší rozpočtové ...</vt:lpstr>
      <vt:lpstr>'01 - Stavební část'!Názvy_tisku</vt:lpstr>
      <vt:lpstr>'02 - ZTI'!Názvy_tisku</vt:lpstr>
      <vt:lpstr>'03 - Silnoproud'!Názvy_tisku</vt:lpstr>
      <vt:lpstr>'04 - Slaboproud'!Názvy_tisku</vt:lpstr>
      <vt:lpstr>'05 - VZT'!Názvy_tisku</vt:lpstr>
      <vt:lpstr>'90 - Vedlejší rozpočtové ...'!Názvy_tisku</vt:lpstr>
      <vt:lpstr>'Rekapitulace stavby'!Názvy_tisku</vt:lpstr>
      <vt:lpstr>'01 - Stavební část'!Oblast_tisku</vt:lpstr>
      <vt:lpstr>'02 - ZTI'!Oblast_tisku</vt:lpstr>
      <vt:lpstr>'03 - Silnoproud'!Oblast_tisku</vt:lpstr>
      <vt:lpstr>'04 - Slaboproud'!Oblast_tisku</vt:lpstr>
      <vt:lpstr>'05 - VZT'!Oblast_tisku</vt:lpstr>
      <vt:lpstr>'90 - Vedlejší rozpočtové 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DESKTOP-DPMJUDL\Uzivatel</dc:creator>
  <cp:lastModifiedBy>Monika Málková</cp:lastModifiedBy>
  <dcterms:created xsi:type="dcterms:W3CDTF">2024-10-11T08:01:38Z</dcterms:created>
  <dcterms:modified xsi:type="dcterms:W3CDTF">2024-12-11T12:05:16Z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2024-11-01T08:46:14Z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5a5a8578-a124-48fe-b9d5-c9e48bcb9395</vt:lpwstr>
  </property>
  <property fmtid="{D5CDD505-2E9C-101B-9397-08002B2CF9AE}" pid="8" name="MSIP_Label_690ebb53-23a2-471a-9c6e-17bd0d11311e_ContentBits">
    <vt:lpwstr>0</vt:lpwstr>
  </property>
</Properties>
</file>