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EÚ\ZZ Top\A R 2025\Malířské práce hl budova A+B 2025\E_ZAK_podklady\verze_II\"/>
    </mc:Choice>
  </mc:AlternateContent>
  <xr:revisionPtr revIDLastSave="0" documentId="13_ncr:1_{3F4F08A9-B098-41F8-8FA8-CD463C962350}" xr6:coauthVersionLast="47" xr6:coauthVersionMax="47" xr10:uidLastSave="{00000000-0000-0000-0000-000000000000}"/>
  <bookViews>
    <workbookView xWindow="-120" yWindow="-120" windowWidth="29040" windowHeight="15840" activeTab="3" xr2:uid="{7226C49E-13E5-40B2-BBFD-86EFA5EC918B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Pol'!$A$1:$U$137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2" l="1"/>
  <c r="AC127" i="12"/>
  <c r="F39" i="1" s="1"/>
  <c r="O8" i="12"/>
  <c r="Q8" i="12"/>
  <c r="F9" i="12"/>
  <c r="G9" i="12" s="1"/>
  <c r="I9" i="12"/>
  <c r="I8" i="12" s="1"/>
  <c r="K9" i="12"/>
  <c r="K8" i="12" s="1"/>
  <c r="O9" i="12"/>
  <c r="Q9" i="12"/>
  <c r="U9" i="12"/>
  <c r="U8" i="12" s="1"/>
  <c r="F11" i="12"/>
  <c r="G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21" i="12"/>
  <c r="G21" i="12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8" i="12"/>
  <c r="G28" i="12" s="1"/>
  <c r="M28" i="12" s="1"/>
  <c r="I28" i="12"/>
  <c r="K28" i="12"/>
  <c r="O28" i="12"/>
  <c r="Q28" i="12"/>
  <c r="U28" i="12"/>
  <c r="F30" i="12"/>
  <c r="G30" i="12" s="1"/>
  <c r="M30" i="12" s="1"/>
  <c r="I30" i="12"/>
  <c r="K30" i="12"/>
  <c r="O30" i="12"/>
  <c r="Q30" i="12"/>
  <c r="U30" i="12"/>
  <c r="F113" i="12"/>
  <c r="G113" i="12" s="1"/>
  <c r="M113" i="12" s="1"/>
  <c r="I113" i="12"/>
  <c r="K113" i="12"/>
  <c r="O113" i="12"/>
  <c r="Q113" i="12"/>
  <c r="U113" i="12"/>
  <c r="F115" i="12"/>
  <c r="G115" i="12" s="1"/>
  <c r="M115" i="12" s="1"/>
  <c r="I115" i="12"/>
  <c r="K115" i="12"/>
  <c r="O115" i="12"/>
  <c r="Q115" i="12"/>
  <c r="U115" i="12"/>
  <c r="F120" i="12"/>
  <c r="G120" i="12"/>
  <c r="M120" i="12" s="1"/>
  <c r="I120" i="12"/>
  <c r="K120" i="12"/>
  <c r="O120" i="12"/>
  <c r="Q120" i="12"/>
  <c r="U120" i="12"/>
  <c r="F122" i="12"/>
  <c r="G122" i="12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O121" i="12" l="1"/>
  <c r="AD127" i="12"/>
  <c r="G39" i="1" s="1"/>
  <c r="G40" i="1" s="1"/>
  <c r="G25" i="1" s="1"/>
  <c r="G26" i="1" s="1"/>
  <c r="F40" i="1"/>
  <c r="G23" i="1" s="1"/>
  <c r="Q10" i="12"/>
  <c r="U121" i="12"/>
  <c r="K121" i="12"/>
  <c r="G121" i="12"/>
  <c r="I49" i="1" s="1"/>
  <c r="I19" i="1" s="1"/>
  <c r="I10" i="12"/>
  <c r="O10" i="12"/>
  <c r="Q121" i="12"/>
  <c r="I121" i="12"/>
  <c r="K10" i="12"/>
  <c r="U10" i="12"/>
  <c r="G8" i="12"/>
  <c r="M9" i="12"/>
  <c r="M8" i="12" s="1"/>
  <c r="M121" i="12"/>
  <c r="M11" i="12"/>
  <c r="M10" i="12" s="1"/>
  <c r="G10" i="12"/>
  <c r="I48" i="1" s="1"/>
  <c r="I17" i="1" s="1"/>
  <c r="G28" i="1" l="1"/>
  <c r="H39" i="1"/>
  <c r="I47" i="1"/>
  <c r="G127" i="12"/>
  <c r="G24" i="1"/>
  <c r="G29" i="1" s="1"/>
  <c r="I16" i="1" l="1"/>
  <c r="I21" i="1" s="1"/>
  <c r="I50" i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F3959FA2-251E-4D7F-B512-26EA5849DA9A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56CDAB1B-D36D-4E85-8196-81B6A057137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1561AC7-2B1E-4B12-9A8E-D33FFCC68D6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36B537A5-1D02-4321-AC65-5608A78107A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0EED4CF-2C33-4D71-B88D-44EA0D751D4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5A7A8F1B-9994-41C4-83B5-657357D01AC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<sst xmlns="http://schemas.openxmlformats.org/spreadsheetml/2006/main" count="405" uniqueCount="232">
  <si>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</si>
  <si>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</si>
  <si>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</si>
  <si>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</si>
  <si>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</si>
  <si>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</si>
  <si>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</si>
  <si>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</si>
  <si>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</si>
  <si>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</si>
  <si>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</si>
  <si>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</si>
  <si>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</si>
  <si>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</si>
  <si>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</si>
  <si>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</si>
  <si>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</si>
  <si>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</si>
  <si>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</si>
  <si>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</si>
  <si>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</si>
  <si>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</si>
  <si>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</si>
  <si>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</si>
  <si>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</si>
  <si>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</si>
  <si>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</si>
  <si>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</si>
  <si>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</si>
  <si>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</si>
  <si>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</si>
  <si>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</si>
  <si>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</si>
  <si>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</si>
  <si>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</si>
  <si>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</si>
  <si>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</si>
  <si>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</si>
  <si>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</si>
  <si>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</si>
  <si>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</si>
  <si>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</si>
  <si>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</si>
  <si>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Boskovice, náměstí 9. května 2153/2a</t>
  </si>
  <si>
    <t>Rozpočet:</t>
  </si>
  <si>
    <t>Misto</t>
  </si>
  <si>
    <t>SŠ A. Citroëna Boskovice - malířské práce (hlavní budova A + hlavní budova B)</t>
  </si>
  <si>
    <t>Střední škola André Citroëna Boskovice, příspěvková organizace</t>
  </si>
  <si>
    <t>náměstí 9. května 2153/2a</t>
  </si>
  <si>
    <t>Boskovice</t>
  </si>
  <si>
    <t>68001</t>
  </si>
  <si>
    <t>00056324</t>
  </si>
  <si>
    <t>CZ00056324</t>
  </si>
  <si>
    <t>Rozpočet</t>
  </si>
  <si>
    <t>Celkem za stavbu</t>
  </si>
  <si>
    <t>CZK</t>
  </si>
  <si>
    <t>Rekapitulace dílů</t>
  </si>
  <si>
    <t>Typ dílu</t>
  </si>
  <si>
    <t>99</t>
  </si>
  <si>
    <t>Staveništní přesun hmot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</si>
  <si>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</si>
  <si>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</si>
  <si>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</si>
  <si>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</si>
  <si>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</si>
  <si>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</si>
  <si>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</si>
  <si>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</si>
  <si>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</si>
  <si>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</si>
  <si>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</si>
  <si>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</si>
  <si>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</si>
  <si>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</si>
  <si>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</si>
  <si>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</si>
  <si>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</si>
  <si>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</si>
  <si>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</si>
  <si>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</si>
  <si>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</si>
  <si>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</si>
  <si>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</si>
  <si>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</si>
  <si>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</si>
  <si>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</si>
  <si>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</si>
  <si>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</si>
  <si>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</si>
  <si>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</si>
  <si>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</si>
  <si>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979100011RA0</t>
  </si>
  <si>
    <t>Odvoz a likvidace vzniklé suti, vč. přesunu suti</t>
  </si>
  <si>
    <t>soubor</t>
  </si>
  <si>
    <t>POL1_0</t>
  </si>
  <si>
    <t>784011111R00</t>
  </si>
  <si>
    <t>Oprášení/ometení podkladu</t>
  </si>
  <si>
    <t>m2</t>
  </si>
  <si>
    <t>8234,735-78,12</t>
  </si>
  <si>
    <t>VV</t>
  </si>
  <si>
    <t>784011221RT2</t>
  </si>
  <si>
    <t>Zakrytí předmětů, včetně odstranění, včetně dodávky fólie tl. 0,04 mm</t>
  </si>
  <si>
    <t>15% plochy:3064,38*0,15</t>
  </si>
  <si>
    <t>784011222R00</t>
  </si>
  <si>
    <t>Zakrytí podlah, včetně odstranění</t>
  </si>
  <si>
    <t>784011211RT3</t>
  </si>
  <si>
    <t>Olepování vnitřních ploch, včetně maskovací pásky</t>
  </si>
  <si>
    <t>m</t>
  </si>
  <si>
    <t>7840021145</t>
  </si>
  <si>
    <t>Zakrývání a olepování, stávajících obrazů na stěnách</t>
  </si>
  <si>
    <t>1.NP:(6*2)+(2,5*2)</t>
  </si>
  <si>
    <t>2.NP:(3,7*2)+(3*2)+(3,2*1,5)+(4,6*2)</t>
  </si>
  <si>
    <t>3.NP:(3,2*2)+(2,8*2)+(2*2,5)+(4,8*2,2)+(2,8*2,2)</t>
  </si>
  <si>
    <t>784498911R00</t>
  </si>
  <si>
    <t>Vyhlazení malířskou masou, výška do 3,8 m</t>
  </si>
  <si>
    <t>10%:8234,735*0,1</t>
  </si>
  <si>
    <t>784011121R00</t>
  </si>
  <si>
    <t>Broušení štuků a nových omítek</t>
  </si>
  <si>
    <t>784498931R00</t>
  </si>
  <si>
    <t xml:space="preserve">Tmelení trhlin v omítce š. do 4 mm akryl. tmelem </t>
  </si>
  <si>
    <t>784402801R00</t>
  </si>
  <si>
    <t>Odstranění malby oškrábáním v místnosti H do 3,8 m</t>
  </si>
  <si>
    <t>20%:8234,735*0,2</t>
  </si>
  <si>
    <t>784191101R00</t>
  </si>
  <si>
    <t>Penetrace podkladu 1x</t>
  </si>
  <si>
    <t>784195212R00</t>
  </si>
  <si>
    <t>Malba, bílá, bez penetrace, 2 x</t>
  </si>
  <si>
    <t>A místnost 101 - 1.NP:(9,45+7,5)*2*3,3+9,45*7,5-17,3</t>
  </si>
  <si>
    <t>A místnost 105 - 1.NP:(7,8+6,4)*2*3,3+7,8*6,4-11,5</t>
  </si>
  <si>
    <t>A místnost 120 - 1.NP:(8,7+7,8)*2*3,3+8,7*7,8-17,3</t>
  </si>
  <si>
    <t>A místnost 121 - 1.NP:(7,8+6,2)*2*3,3+7,8*6,2-11,5</t>
  </si>
  <si>
    <t>A místnost 122 - 1.NP:(8,2+6,2)*2*3,3+8,2*6,2-11,5</t>
  </si>
  <si>
    <t>A chodba A - 1.NP:(21,3+3,2)*2*3,3+21,3*3,2-20,5-56,85-17</t>
  </si>
  <si>
    <t>A chodba B - 1.NP:(10,9+1,8)*2*3,3+10,9*1,8-5,8</t>
  </si>
  <si>
    <t>A WC M umývárna - 1.NP:(6,7+1,5)*2*3,3+6,7*1,5</t>
  </si>
  <si>
    <t>A WC M - 1.NP:(7,8+4,6)*2*3,3+7,8*4,6-5,7</t>
  </si>
  <si>
    <t>A WC Ž umývárna - 1.NP:(3,5+1,9)*2*3,3+3,5*1,9</t>
  </si>
  <si>
    <t>A WC Ž - 1.NP:(3,5+2)*2*3,3+3,5*2</t>
  </si>
  <si>
    <t>A vstupní vestibul - 1.NP:(9,9+8,7)*2*3,3+9,9*8,7-53,1</t>
  </si>
  <si>
    <t>A schodiště A - 1.NP:(6,8+4,5)*2*3,3+6,8*4,5-4,3-19,8</t>
  </si>
  <si>
    <t>A schodiště B - 1.NP:(6,2+2,5)*2*3,3+6,2*2,5</t>
  </si>
  <si>
    <t>Mezisoučet</t>
  </si>
  <si>
    <t>A místnost 205 - 2.NP:(7,1+6,4)*2*3,3+7,1*6,4-11,5</t>
  </si>
  <si>
    <t>A místnost 218 - 2.NP:(7,5+6,3)*2*3,3+7,5*6,3-11,5</t>
  </si>
  <si>
    <t>A místnost 220 - 2.NP:(8,7+7,8)*2*3,3+8,7*7,8-17,3</t>
  </si>
  <si>
    <t>A místnost 222 - 2.NP:(9,4+7,8)*2*3,3+9,4*7,8-17,3</t>
  </si>
  <si>
    <t>A chodba A - 2.NP:(24,9+3,2)*2*3,3+24,9*3,2-20,5-56,85-27,4</t>
  </si>
  <si>
    <t>A chodba B - 2.NP:(10,9+1,8)*2*3,3+10,9*1,8-5,8</t>
  </si>
  <si>
    <t>A WC M umývárna - 2.NP:(6,7+1,8)*2*3,3+6,7*1,8</t>
  </si>
  <si>
    <t>A WC M - 2.NP:(7,2+4,8)*2*3,3+7,2*4,8-5,8</t>
  </si>
  <si>
    <t>A WC Ž umývárna - 2.NP:(3,5+1,9)*2*3,3+3,5*1,9</t>
  </si>
  <si>
    <t>A WC Ž - 2.NP:(3,5+2)*2*3,3+3,5*2</t>
  </si>
  <si>
    <t>A hala - 2.NP:(10,9+5,2)*2*3,3+10,9*5,2-40,6</t>
  </si>
  <si>
    <t>A schodiště A - 2.NP:(7,9+4,5)*2*3,3+7,9*4,5-6,5-19,8</t>
  </si>
  <si>
    <t>A schodiště B - 2.NP:(6,2+2,5)*2*3,3+6,2*2,5-2,9</t>
  </si>
  <si>
    <t>A místnost 301 - 3.NP:(9,4+7,5)*2*3,3+9,4*7,5-17,3</t>
  </si>
  <si>
    <t>A místnost 303 - 3.NP:(8,7+7,8)*2*3,3+8,7*7,8-17,3</t>
  </si>
  <si>
    <t>A místnost 305 - 3.NP:(7,8+6,4)*2*3,3+7,8*6,4-11,5</t>
  </si>
  <si>
    <t>A místnost 318 - 3.NP:(7,8+6,3)*2*3,3+7,8*6,3-11,5</t>
  </si>
  <si>
    <t>A místnost 320 - 3.NP:(8,7+7,8)*2*3,3+8,7*7,8-17,3</t>
  </si>
  <si>
    <t>A místnost 322 - 3.NP:(9,4+7,8)*2*3,3+9,4*7,8-17,3</t>
  </si>
  <si>
    <t>A chodba A - 3.NP:(24,9+3,2)*2*3,3+24,9*3,2-20,5-56,85-33,72</t>
  </si>
  <si>
    <t>A chodba B - 3.NP:(10,9+1,8)*2*3,3+10,9*1,8-5,8</t>
  </si>
  <si>
    <t>A WC M umývárna - 3.NP:(6,7+1,8)*2*3,3+6,7*1,8</t>
  </si>
  <si>
    <t>A WC M - 3.NP:(7,2+4,8)*2*3,3+7,2*4,8-5,8</t>
  </si>
  <si>
    <t>A WC Ž umývárna - 3.NP:(3,5+1,9)*2*3,3+3,5*1,9</t>
  </si>
  <si>
    <t>A WC Ž - 3.NP:(3,5+2)*2*3,3+3,5*2</t>
  </si>
  <si>
    <t>A hala - 3.NP:(7,4+5,2)*2*3,3+7,4*5,2-24,8</t>
  </si>
  <si>
    <t>A schodiště A - 3.NP:(7,9+4,5)*2*3,3+7,9*4,5-6,5-19,8</t>
  </si>
  <si>
    <t>A schodiště B - 3.NP:(6,2+2,5)*2*3,3+6,2*2,5-2,9</t>
  </si>
  <si>
    <t>A místnost 401 - 4.NP:(7,8+6,5)*2*3,3+7,8*6,5-11,5</t>
  </si>
  <si>
    <t>A místnost 403 - 4.NP:(9+7,7)*2*3,3+9*7,7-17,3</t>
  </si>
  <si>
    <t>A místnost 405 - 4.NP:(8,4+7,8)*2*3,3+8,4*7,8-14,4</t>
  </si>
  <si>
    <t>A místnost 418 - 4.NP:(7,6+5,2)*2*3,3+7,6*5,2-11,5</t>
  </si>
  <si>
    <t>A místnost 419 - 4.NP:(7,5+6,2)*2*3,3+7,5*6,2-11,5</t>
  </si>
  <si>
    <t>A místnost 420 - 4.NP:(7,8+7,7)*2*3,3+7,8*7,7-14,4</t>
  </si>
  <si>
    <t>A místnost 421 - 4.NP:(7,8+7)*2*3,3+7,8*7-14,4</t>
  </si>
  <si>
    <t>A místnost 423 - 4.NP:(7,8+6,5)*2*3,3+7,8*6,5-11,5</t>
  </si>
  <si>
    <t>A chodba A - 4.NP:(29,4+3,2)*2*3,3+29,4*3,2-20,5-56,85</t>
  </si>
  <si>
    <t>A chodba B - 4.NP:(6,9+1,8)*2*3,3+6,9*1,8</t>
  </si>
  <si>
    <t>A WC M umývárna - 4.NP:(3,5+1,8)*2*3,3+3,5*1,8</t>
  </si>
  <si>
    <t>A WC M - 4.NP:(7,2+4,8)*2*3,3+7,2*4,8-5,8</t>
  </si>
  <si>
    <t>A WC Ž - 4.NP:(4,1+3,5)*2*3,3+4,1*3,5</t>
  </si>
  <si>
    <t>A schodiště A - 4.NP:(7,9+4,5)*2*3,3+7,9*4,5-6,5-19,8</t>
  </si>
  <si>
    <t>A schodiště B - 4.NP:(6,8+3,2)*2*3,3+6,8*3,2-2,9</t>
  </si>
  <si>
    <t>B šatna vstup:(13,8+5,6)*2*3,1+13,8*5,6</t>
  </si>
  <si>
    <t>B šatna vzadu:(7,7+2,3)*2*2,6+7,7*2,3</t>
  </si>
  <si>
    <t>B podchod:(35,4+2,1)*2*2,3+35,4*2,1</t>
  </si>
  <si>
    <t>B vstup do strojovny:(4,4+1,8)*2*3+4,4*1,8-29,9</t>
  </si>
  <si>
    <t>B chodba bazén:(20,3+2,7)*2*3+20,3*2,7-60,6</t>
  </si>
  <si>
    <t>B posilovna:(18,6)*0,7</t>
  </si>
  <si>
    <t>B jídelna:(16,3+15,9)*2*3,1+16,3*15,9-40,3</t>
  </si>
  <si>
    <t>B vstup do jídelny vč. WC:(9,8+4,8)*2*3,1+9,8*4,8-17,3</t>
  </si>
  <si>
    <t>B šatna tělocvična přízemí 1:(3+1,5)*2*3+3*1,5</t>
  </si>
  <si>
    <t>B šatna tělocvična přízemí 2:(5,4+3,5)*2*3+5,4*3,5</t>
  </si>
  <si>
    <t>B šatna tělocvična přízemí 3:(1,4+1)*2*3+1,4*1</t>
  </si>
  <si>
    <t>B šatna tělocvična přízemí 4:(3+1,5)*2*3+3*1,5</t>
  </si>
  <si>
    <t>B šatna tělocvična přízemí 5:(5,4+3,5)*2*3+5,4*3,5</t>
  </si>
  <si>
    <t>B šatna tělocvična přízemí 6:(1,4+1)*2*3+1,4*1</t>
  </si>
  <si>
    <t>784459001R00</t>
  </si>
  <si>
    <t>Zhotovení styku dvou barev mimo rohy</t>
  </si>
  <si>
    <t>(27*2*4)+(3,3*2*5*4)+(22*4)</t>
  </si>
  <si>
    <t>784185122RT2</t>
  </si>
  <si>
    <t>Malba voděodolná, barva, bez penetrace, 2x, sokl - chodba, schodiště, chodba pruhy</t>
  </si>
  <si>
    <t>sokl:0,9*27*2*4</t>
  </si>
  <si>
    <t>svislý pruh:3,3*0,5*5*4</t>
  </si>
  <si>
    <t>schody:22*0,9*4</t>
  </si>
  <si>
    <t>7842542224</t>
  </si>
  <si>
    <t>Zhotovení barevných rámů kolem, stávajících obrazů na stěnách o šířce 25cm</t>
  </si>
  <si>
    <t>bm</t>
  </si>
  <si>
    <t>005121010R</t>
  </si>
  <si>
    <t>Vybudování, provoz a zrušení, zařízení staveniště</t>
  </si>
  <si>
    <t>Soubor</t>
  </si>
  <si>
    <t>110      R00</t>
  </si>
  <si>
    <t>Mimostaveništní doprava individual.</t>
  </si>
  <si>
    <t>005 21-1010.R</t>
  </si>
  <si>
    <t>Předání a převzetí staveniště</t>
  </si>
  <si>
    <t>POL99_0</t>
  </si>
  <si>
    <t>909      R00</t>
  </si>
  <si>
    <t>Hzs-nezmeritelne stavebni prace, manipulace s nábytkem, drobné stavební opravy</t>
  </si>
  <si>
    <t>h</t>
  </si>
  <si>
    <t/>
  </si>
  <si>
    <t>SUM</t>
  </si>
  <si>
    <t>Poznámky uchazeče k zadání</t>
  </si>
  <si>
    <t>POPUZIV</t>
  </si>
  <si>
    <t>END</t>
  </si>
  <si>
    <t>odborná učebna svařovna G  (13,9+8,9)*2*3,9+13,9*8,9</t>
  </si>
  <si>
    <t>odborná učebna svařovna E  (14,1+6)*2*3,9+14,1*6</t>
  </si>
  <si>
    <t>odborná učebna Skalice severr 1 (11,7+6,7)*2*3,6+11,7*6,7</t>
  </si>
  <si>
    <t>odborná učebna Skalice sever 2 (11,4+6,7)*2*3,3+11,4*6,7</t>
  </si>
  <si>
    <t>odborná učebna Skalice  sever 3 (11,5+11)*2*3,3+11,5*11</t>
  </si>
  <si>
    <t>Střední škola André Citroëna Boskovice - malířské práce (hlavní budova A, hlavní budova B a odborné učebny ve Skalici nad Svitavou)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</si>
</sst>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DF7000"/>
      <name val="Arial CE"/>
      <charset val="238"/>
    </font>
    <font>
      <sz val="8"/>
      <color rgb="FF0070C0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8" fillId="0" borderId="34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19" fillId="3" borderId="18" xfId="0" applyNumberFormat="1" applyFont="1" applyFill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16" fillId="0" borderId="40" xfId="0" applyNumberFormat="1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1CB5B466-00F7-4B92-93A6-8CC72B837F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E86F-6B6E-409B-B4E5-B6C37C5EBEE6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64EB-EDA8-45CB-B5E1-B9E853F8E478}">
  <sheetPr codeName="List5112">
    <tabColor rgb="FF66FF66"/>
  </sheetPr>
  <dimension ref="A1:O53"/>
  <sheetViews>
    <sheetView showGridLines="0" topLeftCell="B1" zoomScaleNormal="100" zoomScaleSheetLayoutView="75" workbookViewId="0">
      <selection activeCell="O6" sqref="O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79" t="s">
        <v>40</v>
      </c>
      <c r="C2" s="80"/>
      <c r="D2" s="241" t="s">
        <v>231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">
      <c r="A3" s="4"/>
      <c r="B3" s="81" t="s">
        <v>45</v>
      </c>
      <c r="C3" s="82"/>
      <c r="D3" s="245" t="s">
        <v>43</v>
      </c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52</v>
      </c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7"/>
      <c r="E11" s="237"/>
      <c r="F11" s="237"/>
      <c r="G11" s="237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50"/>
      <c r="E12" s="250"/>
      <c r="F12" s="250"/>
      <c r="G12" s="250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51"/>
      <c r="E13" s="251"/>
      <c r="F13" s="251"/>
      <c r="G13" s="251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4"/>
      <c r="F15" s="244"/>
      <c r="G15" s="248"/>
      <c r="H15" s="248"/>
      <c r="I15" s="248" t="s">
        <v>28</v>
      </c>
      <c r="J15" s="24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13"/>
      <c r="F16" s="214"/>
      <c r="G16" s="213"/>
      <c r="H16" s="214"/>
      <c r="I16" s="213">
        <f>SUMIF(F47:F49,A16,I47:I49)+SUMIF(F47:F49,"PSU",I47:I49)</f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13"/>
      <c r="F17" s="214"/>
      <c r="G17" s="213"/>
      <c r="H17" s="214"/>
      <c r="I17" s="213">
        <f>SUMIF(F47:F49,A17,I47:I49)</f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13"/>
      <c r="F18" s="214"/>
      <c r="G18" s="213"/>
      <c r="H18" s="214"/>
      <c r="I18" s="213">
        <f>SUMIF(F47:F49,A18,I47:I49)</f>
        <v>0</v>
      </c>
      <c r="J18" s="234"/>
    </row>
    <row r="19" spans="1:10" ht="23.25" customHeight="1" x14ac:dyDescent="0.2">
      <c r="A19" s="139" t="s">
        <v>62</v>
      </c>
      <c r="B19" s="140" t="s">
        <v>26</v>
      </c>
      <c r="C19" s="56"/>
      <c r="D19" s="57"/>
      <c r="E19" s="213"/>
      <c r="F19" s="214"/>
      <c r="G19" s="213"/>
      <c r="H19" s="214"/>
      <c r="I19" s="213">
        <f>SUMIF(F47:F49,A19,I47:I49)</f>
        <v>0</v>
      </c>
      <c r="J19" s="234"/>
    </row>
    <row r="20" spans="1:10" ht="23.25" customHeight="1" x14ac:dyDescent="0.2">
      <c r="A20" s="139" t="s">
        <v>63</v>
      </c>
      <c r="B20" s="140" t="s">
        <v>27</v>
      </c>
      <c r="C20" s="56"/>
      <c r="D20" s="57"/>
      <c r="E20" s="213"/>
      <c r="F20" s="214"/>
      <c r="G20" s="213"/>
      <c r="H20" s="214"/>
      <c r="I20" s="213">
        <f>SUMIF(F47:F49,A20,I47:I49)</f>
        <v>0</v>
      </c>
      <c r="J20" s="234"/>
    </row>
    <row r="21" spans="1:10" ht="23.25" customHeight="1" x14ac:dyDescent="0.2">
      <c r="A21" s="4"/>
      <c r="B21" s="72" t="s">
        <v>28</v>
      </c>
      <c r="C21" s="73"/>
      <c r="D21" s="74"/>
      <c r="E21" s="235"/>
      <c r="F21" s="236"/>
      <c r="G21" s="235"/>
      <c r="H21" s="236"/>
      <c r="I21" s="235">
        <f>SUM(I16:J20)</f>
        <v>0</v>
      </c>
      <c r="J21" s="24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32">
        <f>ZakladDPHSniVypocet</f>
        <v>0</v>
      </c>
      <c r="H23" s="233"/>
      <c r="I23" s="23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38">
        <f>ZakladDPHSni*SazbaDPH1/100</f>
        <v>0</v>
      </c>
      <c r="H24" s="239"/>
      <c r="I24" s="239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2">
        <f>ZakladDPHZaklVypocet</f>
        <v>0</v>
      </c>
      <c r="H25" s="233"/>
      <c r="I25" s="23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8">
        <f>ZakladDPHZakl*SazbaDPH2/100</f>
        <v>0</v>
      </c>
      <c r="H26" s="229"/>
      <c r="I26" s="22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5">
        <f>ZakladDPHSniVypocet+ZakladDPHZaklVypocet</f>
        <v>0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11"/>
      <c r="E34" s="211"/>
      <c r="F34" s="30"/>
      <c r="G34" s="211"/>
      <c r="H34" s="211"/>
      <c r="I34" s="211"/>
      <c r="J34" s="36"/>
    </row>
    <row r="35" spans="1:10" ht="12.75" customHeight="1" x14ac:dyDescent="0.2">
      <c r="A35" s="4"/>
      <c r="B35" s="4"/>
      <c r="C35" s="5"/>
      <c r="D35" s="212" t="s">
        <v>2</v>
      </c>
      <c r="E35" s="212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53</v>
      </c>
      <c r="C39" s="216" t="s">
        <v>46</v>
      </c>
      <c r="D39" s="217"/>
      <c r="E39" s="217"/>
      <c r="F39" s="106">
        <f>'Rozpočet Pol'!AC127</f>
        <v>0</v>
      </c>
      <c r="G39" s="107">
        <f>'Rozpočet Pol'!AD127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8" t="s">
        <v>54</v>
      </c>
      <c r="C40" s="219"/>
      <c r="D40" s="219"/>
      <c r="E40" s="220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56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57</v>
      </c>
      <c r="G46" s="127"/>
      <c r="H46" s="127"/>
      <c r="I46" s="221" t="s">
        <v>28</v>
      </c>
      <c r="J46" s="221"/>
    </row>
    <row r="47" spans="1:10" ht="25.5" customHeight="1" x14ac:dyDescent="0.2">
      <c r="A47" s="120"/>
      <c r="B47" s="128" t="s">
        <v>58</v>
      </c>
      <c r="C47" s="223" t="s">
        <v>59</v>
      </c>
      <c r="D47" s="224"/>
      <c r="E47" s="224"/>
      <c r="F47" s="130" t="s">
        <v>23</v>
      </c>
      <c r="G47" s="131"/>
      <c r="H47" s="131"/>
      <c r="I47" s="222">
        <f>'Rozpočet Pol'!G8</f>
        <v>0</v>
      </c>
      <c r="J47" s="222"/>
    </row>
    <row r="48" spans="1:10" ht="25.5" customHeight="1" x14ac:dyDescent="0.2">
      <c r="A48" s="120"/>
      <c r="B48" s="122" t="s">
        <v>60</v>
      </c>
      <c r="C48" s="205" t="s">
        <v>61</v>
      </c>
      <c r="D48" s="206"/>
      <c r="E48" s="206"/>
      <c r="F48" s="132" t="s">
        <v>24</v>
      </c>
      <c r="G48" s="133"/>
      <c r="H48" s="133"/>
      <c r="I48" s="204">
        <f>'Rozpočet Pol'!G10</f>
        <v>0</v>
      </c>
      <c r="J48" s="204"/>
    </row>
    <row r="49" spans="1:10" ht="25.5" customHeight="1" x14ac:dyDescent="0.2">
      <c r="A49" s="120"/>
      <c r="B49" s="129" t="s">
        <v>62</v>
      </c>
      <c r="C49" s="208" t="s">
        <v>26</v>
      </c>
      <c r="D49" s="209"/>
      <c r="E49" s="209"/>
      <c r="F49" s="134" t="s">
        <v>62</v>
      </c>
      <c r="G49" s="135"/>
      <c r="H49" s="135"/>
      <c r="I49" s="207">
        <f>'Rozpočet Pol'!G121</f>
        <v>0</v>
      </c>
      <c r="J49" s="207"/>
    </row>
    <row r="50" spans="1:10" ht="25.5" customHeight="1" x14ac:dyDescent="0.2">
      <c r="A50" s="121"/>
      <c r="B50" s="125" t="s">
        <v>1</v>
      </c>
      <c r="C50" s="125"/>
      <c r="D50" s="126"/>
      <c r="E50" s="126"/>
      <c r="F50" s="136"/>
      <c r="G50" s="137"/>
      <c r="H50" s="137"/>
      <c r="I50" s="210">
        <f>SUM(I47:I49)</f>
        <v>0</v>
      </c>
      <c r="J50" s="210"/>
    </row>
    <row r="51" spans="1:10" x14ac:dyDescent="0.2">
      <c r="F51" s="138"/>
      <c r="G51" s="94"/>
      <c r="H51" s="138"/>
      <c r="I51" s="94"/>
      <c r="J51" s="94"/>
    </row>
    <row r="52" spans="1:10" x14ac:dyDescent="0.2">
      <c r="F52" s="138"/>
      <c r="G52" s="94"/>
      <c r="H52" s="138"/>
      <c r="I52" s="94"/>
      <c r="J52" s="94"/>
    </row>
    <row r="53" spans="1:10" x14ac:dyDescent="0.2">
      <c r="F53" s="138"/>
      <c r="G53" s="94"/>
      <c r="H53" s="138"/>
      <c r="I53" s="94"/>
      <c r="J5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C257-F553-4805-BA6A-3F21A41A8ACF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7" t="s">
        <v>41</v>
      </c>
      <c r="B2" s="76"/>
      <c r="C2" s="254"/>
      <c r="D2" s="254"/>
      <c r="E2" s="254"/>
      <c r="F2" s="254"/>
      <c r="G2" s="255"/>
    </row>
    <row r="3" spans="1:7" ht="24.95" hidden="1" customHeight="1" x14ac:dyDescent="0.2">
      <c r="A3" s="77" t="s">
        <v>7</v>
      </c>
      <c r="B3" s="76"/>
      <c r="C3" s="254"/>
      <c r="D3" s="254"/>
      <c r="E3" s="254"/>
      <c r="F3" s="254"/>
      <c r="G3" s="255"/>
    </row>
    <row r="4" spans="1:7" ht="24.95" hidden="1" customHeight="1" x14ac:dyDescent="0.2">
      <c r="A4" s="77" t="s">
        <v>8</v>
      </c>
      <c r="B4" s="76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0840-326A-4B35-8194-D6AE26ADB8CB}">
  <sheetPr>
    <outlinePr summaryBelow="0"/>
  </sheetPr>
  <dimension ref="A1:BH137"/>
  <sheetViews>
    <sheetView tabSelected="1" topLeftCell="A3" workbookViewId="0">
      <selection activeCell="AB42" sqref="AB4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40.57031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8" t="s">
        <v>6</v>
      </c>
      <c r="B1" s="268"/>
      <c r="C1" s="268"/>
      <c r="D1" s="268"/>
      <c r="E1" s="268"/>
      <c r="F1" s="268"/>
      <c r="G1" s="268"/>
      <c r="AE1" t="s">
        <v>65</v>
      </c>
    </row>
    <row r="2" spans="1:60" ht="24.95" customHeight="1" x14ac:dyDescent="0.2">
      <c r="A2" s="143" t="s">
        <v>64</v>
      </c>
      <c r="B2" s="141"/>
      <c r="C2" s="269" t="s">
        <v>231</v>
      </c>
      <c r="D2" s="270"/>
      <c r="E2" s="270"/>
      <c r="F2" s="270"/>
      <c r="G2" s="271"/>
      <c r="AE2" t="s">
        <v>66</v>
      </c>
    </row>
    <row r="3" spans="1:60" ht="24.95" customHeight="1" x14ac:dyDescent="0.2">
      <c r="A3" s="144" t="s">
        <v>7</v>
      </c>
      <c r="B3" s="142"/>
      <c r="C3" s="272" t="s">
        <v>43</v>
      </c>
      <c r="D3" s="273"/>
      <c r="E3" s="273"/>
      <c r="F3" s="273"/>
      <c r="G3" s="274"/>
      <c r="AE3" t="s">
        <v>67</v>
      </c>
    </row>
    <row r="4" spans="1:60" ht="24.95" hidden="1" customHeight="1" x14ac:dyDescent="0.2">
      <c r="A4" s="144" t="s">
        <v>8</v>
      </c>
      <c r="B4" s="142"/>
      <c r="C4" s="272"/>
      <c r="D4" s="273"/>
      <c r="E4" s="273"/>
      <c r="F4" s="273"/>
      <c r="G4" s="274"/>
      <c r="AE4" t="s">
        <v>68</v>
      </c>
    </row>
    <row r="5" spans="1:60" hidden="1" x14ac:dyDescent="0.2">
      <c r="A5" s="145" t="s">
        <v>69</v>
      </c>
      <c r="B5" s="146"/>
      <c r="C5" s="147"/>
      <c r="D5" s="148"/>
      <c r="E5" s="148"/>
      <c r="F5" s="148"/>
      <c r="G5" s="149"/>
      <c r="AE5" t="s">
        <v>70</v>
      </c>
    </row>
    <row r="7" spans="1:60" ht="38.25" x14ac:dyDescent="0.2">
      <c r="A7" s="154" t="s">
        <v>71</v>
      </c>
      <c r="B7" s="155" t="s">
        <v>72</v>
      </c>
      <c r="C7" s="155" t="s">
        <v>73</v>
      </c>
      <c r="D7" s="154" t="s">
        <v>74</v>
      </c>
      <c r="E7" s="154" t="s">
        <v>75</v>
      </c>
      <c r="F7" s="150" t="s">
        <v>76</v>
      </c>
      <c r="G7" s="173" t="s">
        <v>28</v>
      </c>
      <c r="H7" s="174" t="s">
        <v>29</v>
      </c>
      <c r="I7" s="174" t="s">
        <v>77</v>
      </c>
      <c r="J7" s="174" t="s">
        <v>30</v>
      </c>
      <c r="K7" s="174" t="s">
        <v>78</v>
      </c>
      <c r="L7" s="174" t="s">
        <v>79</v>
      </c>
      <c r="M7" s="174" t="s">
        <v>80</v>
      </c>
      <c r="N7" s="174" t="s">
        <v>81</v>
      </c>
      <c r="O7" s="174" t="s">
        <v>82</v>
      </c>
      <c r="P7" s="174" t="s">
        <v>83</v>
      </c>
      <c r="Q7" s="174" t="s">
        <v>84</v>
      </c>
      <c r="R7" s="174" t="s">
        <v>85</v>
      </c>
      <c r="S7" s="174" t="s">
        <v>86</v>
      </c>
      <c r="T7" s="174" t="s">
        <v>87</v>
      </c>
      <c r="U7" s="157" t="s">
        <v>88</v>
      </c>
    </row>
    <row r="8" spans="1:60" x14ac:dyDescent="0.2">
      <c r="A8" s="175" t="s">
        <v>89</v>
      </c>
      <c r="B8" s="176" t="s">
        <v>58</v>
      </c>
      <c r="C8" s="177" t="s">
        <v>59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6"/>
      <c r="O8" s="156">
        <f>SUM(O9:O9)</f>
        <v>0</v>
      </c>
      <c r="P8" s="156"/>
      <c r="Q8" s="156">
        <f>SUM(Q9:Q9)</f>
        <v>0</v>
      </c>
      <c r="R8" s="156"/>
      <c r="S8" s="156"/>
      <c r="T8" s="175"/>
      <c r="U8" s="156">
        <f>SUM(U9:U9)</f>
        <v>2.4700000000000002</v>
      </c>
      <c r="AE8" t="s">
        <v>90</v>
      </c>
    </row>
    <row r="9" spans="1:60" outlineLevel="1" x14ac:dyDescent="0.2">
      <c r="A9" s="152">
        <v>1</v>
      </c>
      <c r="B9" s="158" t="s">
        <v>91</v>
      </c>
      <c r="C9" s="193" t="s">
        <v>92</v>
      </c>
      <c r="D9" s="160" t="s">
        <v>93</v>
      </c>
      <c r="E9" s="167">
        <v>1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2.4700000000000002</v>
      </c>
      <c r="U9" s="161">
        <f>ROUND(E9*T9,2)</f>
        <v>2.4700000000000002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53" t="s">
        <v>89</v>
      </c>
      <c r="B10" s="159" t="s">
        <v>60</v>
      </c>
      <c r="C10" s="194" t="s">
        <v>61</v>
      </c>
      <c r="D10" s="163"/>
      <c r="E10" s="168"/>
      <c r="F10" s="172"/>
      <c r="G10" s="172">
        <f>SUMIF(AE11:AE120,"&lt;&gt;NOR",G11:G120)</f>
        <v>0</v>
      </c>
      <c r="H10" s="172"/>
      <c r="I10" s="172">
        <f>SUM(I11:I120)</f>
        <v>0</v>
      </c>
      <c r="J10" s="172"/>
      <c r="K10" s="172">
        <f>SUM(K11:K120)</f>
        <v>0</v>
      </c>
      <c r="L10" s="172"/>
      <c r="M10" s="172">
        <f>SUM(M11:M120)</f>
        <v>0</v>
      </c>
      <c r="N10" s="164"/>
      <c r="O10" s="164">
        <f>SUM(O11:O120)</f>
        <v>2.4611199999999998</v>
      </c>
      <c r="P10" s="164"/>
      <c r="Q10" s="164">
        <f>SUM(Q11:Q120)</f>
        <v>1.4822500000000001</v>
      </c>
      <c r="R10" s="164"/>
      <c r="S10" s="164"/>
      <c r="T10" s="165"/>
      <c r="U10" s="164">
        <f>SUM(U11:U120)</f>
        <v>1680.05</v>
      </c>
      <c r="AE10" t="s">
        <v>90</v>
      </c>
    </row>
    <row r="11" spans="1:60" outlineLevel="1" x14ac:dyDescent="0.2">
      <c r="A11" s="152">
        <v>2</v>
      </c>
      <c r="B11" s="158" t="s">
        <v>95</v>
      </c>
      <c r="C11" s="193" t="s">
        <v>96</v>
      </c>
      <c r="D11" s="160" t="s">
        <v>97</v>
      </c>
      <c r="E11" s="167">
        <v>9289.5949999999993</v>
      </c>
      <c r="F11" s="170">
        <f>H11+J11</f>
        <v>0</v>
      </c>
      <c r="G11" s="171">
        <f>ROUND(E11*F11,2)</f>
        <v>0</v>
      </c>
      <c r="H11" s="171"/>
      <c r="I11" s="171">
        <f>ROUND(E11*H11,2)</f>
        <v>0</v>
      </c>
      <c r="J11" s="171"/>
      <c r="K11" s="171">
        <f>ROUND(E11*J11,2)</f>
        <v>0</v>
      </c>
      <c r="L11" s="171">
        <v>21</v>
      </c>
      <c r="M11" s="171">
        <f>G11*(1+L11/100)</f>
        <v>0</v>
      </c>
      <c r="N11" s="161">
        <v>0</v>
      </c>
      <c r="O11" s="161">
        <f>ROUND(E11*N11,5)</f>
        <v>0</v>
      </c>
      <c r="P11" s="161">
        <v>0</v>
      </c>
      <c r="Q11" s="161">
        <f>ROUND(E11*P11,5)</f>
        <v>0</v>
      </c>
      <c r="R11" s="161"/>
      <c r="S11" s="161"/>
      <c r="T11" s="162">
        <v>7.0000000000000001E-3</v>
      </c>
      <c r="U11" s="161">
        <f>ROUND(E11*T11,2)</f>
        <v>65.03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8"/>
      <c r="C12" s="200" t="s">
        <v>98</v>
      </c>
      <c r="D12" s="201"/>
      <c r="E12" s="202">
        <v>9289.5949999999993</v>
      </c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99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3</v>
      </c>
      <c r="B13" s="158" t="s">
        <v>100</v>
      </c>
      <c r="C13" s="193" t="s">
        <v>101</v>
      </c>
      <c r="D13" s="160" t="s">
        <v>97</v>
      </c>
      <c r="E13" s="167">
        <v>459.65699999999998</v>
      </c>
      <c r="F13" s="170">
        <f>H13+J13</f>
        <v>0</v>
      </c>
      <c r="G13" s="171">
        <f>ROUND(E13*F13,2)</f>
        <v>0</v>
      </c>
      <c r="H13" s="171"/>
      <c r="I13" s="171">
        <f>ROUND(E13*H13,2)</f>
        <v>0</v>
      </c>
      <c r="J13" s="171"/>
      <c r="K13" s="171">
        <f>ROUND(E13*J13,2)</f>
        <v>0</v>
      </c>
      <c r="L13" s="171">
        <v>21</v>
      </c>
      <c r="M13" s="171">
        <f>G13*(1+L13/100)</f>
        <v>0</v>
      </c>
      <c r="N13" s="161">
        <v>1.0000000000000001E-5</v>
      </c>
      <c r="O13" s="161">
        <f>ROUND(E13*N13,5)</f>
        <v>4.5999999999999999E-3</v>
      </c>
      <c r="P13" s="161">
        <v>0</v>
      </c>
      <c r="Q13" s="161">
        <f>ROUND(E13*P13,5)</f>
        <v>0</v>
      </c>
      <c r="R13" s="161"/>
      <c r="S13" s="161"/>
      <c r="T13" s="162">
        <v>2.9000000000000001E-2</v>
      </c>
      <c r="U13" s="161">
        <f>ROUND(E13*T13,2)</f>
        <v>13.33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94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8"/>
      <c r="C14" s="200" t="s">
        <v>102</v>
      </c>
      <c r="D14" s="201"/>
      <c r="E14" s="202">
        <v>459.65699999999998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99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4</v>
      </c>
      <c r="B15" s="158" t="s">
        <v>103</v>
      </c>
      <c r="C15" s="193" t="s">
        <v>104</v>
      </c>
      <c r="D15" s="160" t="s">
        <v>97</v>
      </c>
      <c r="E15" s="167">
        <v>3064.38</v>
      </c>
      <c r="F15" s="170">
        <f>H15+J15</f>
        <v>0</v>
      </c>
      <c r="G15" s="171">
        <f>ROUND(E15*F15,2)</f>
        <v>0</v>
      </c>
      <c r="H15" s="171"/>
      <c r="I15" s="171">
        <f>ROUND(E15*H15,2)</f>
        <v>0</v>
      </c>
      <c r="J15" s="171"/>
      <c r="K15" s="171">
        <f>ROUND(E15*J15,2)</f>
        <v>0</v>
      </c>
      <c r="L15" s="171">
        <v>21</v>
      </c>
      <c r="M15" s="171">
        <f>G15*(1+L15/100)</f>
        <v>0</v>
      </c>
      <c r="N15" s="161">
        <v>0</v>
      </c>
      <c r="O15" s="161">
        <f>ROUND(E15*N15,5)</f>
        <v>0</v>
      </c>
      <c r="P15" s="161">
        <v>0</v>
      </c>
      <c r="Q15" s="161">
        <f>ROUND(E15*P15,5)</f>
        <v>0</v>
      </c>
      <c r="R15" s="161"/>
      <c r="S15" s="161"/>
      <c r="T15" s="162">
        <v>1.35E-2</v>
      </c>
      <c r="U15" s="161">
        <f>ROUND(E15*T15,2)</f>
        <v>41.37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94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5</v>
      </c>
      <c r="B16" s="158" t="s">
        <v>105</v>
      </c>
      <c r="C16" s="193" t="s">
        <v>106</v>
      </c>
      <c r="D16" s="160" t="s">
        <v>107</v>
      </c>
      <c r="E16" s="167">
        <v>450</v>
      </c>
      <c r="F16" s="170">
        <f>H16+J16</f>
        <v>0</v>
      </c>
      <c r="G16" s="171">
        <f>ROUND(E16*F16,2)</f>
        <v>0</v>
      </c>
      <c r="H16" s="171"/>
      <c r="I16" s="171">
        <f>ROUND(E16*H16,2)</f>
        <v>0</v>
      </c>
      <c r="J16" s="171"/>
      <c r="K16" s="171">
        <f>ROUND(E16*J16,2)</f>
        <v>0</v>
      </c>
      <c r="L16" s="171">
        <v>21</v>
      </c>
      <c r="M16" s="171">
        <f>G16*(1+L16/100)</f>
        <v>0</v>
      </c>
      <c r="N16" s="161">
        <v>0</v>
      </c>
      <c r="O16" s="161">
        <f>ROUND(E16*N16,5)</f>
        <v>0</v>
      </c>
      <c r="P16" s="161">
        <v>0</v>
      </c>
      <c r="Q16" s="161">
        <f>ROUND(E16*P16,5)</f>
        <v>0</v>
      </c>
      <c r="R16" s="161"/>
      <c r="S16" s="161"/>
      <c r="T16" s="162">
        <v>2.375E-2</v>
      </c>
      <c r="U16" s="161">
        <f>ROUND(E16*T16,2)</f>
        <v>10.69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94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6</v>
      </c>
      <c r="B17" s="158" t="s">
        <v>108</v>
      </c>
      <c r="C17" s="193" t="s">
        <v>109</v>
      </c>
      <c r="D17" s="160" t="s">
        <v>97</v>
      </c>
      <c r="E17" s="167">
        <v>78.12</v>
      </c>
      <c r="F17" s="170">
        <f>H17+J17</f>
        <v>0</v>
      </c>
      <c r="G17" s="17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21</v>
      </c>
      <c r="M17" s="171">
        <f>G17*(1+L17/100)</f>
        <v>0</v>
      </c>
      <c r="N17" s="161">
        <v>0</v>
      </c>
      <c r="O17" s="161">
        <f>ROUND(E17*N17,5)</f>
        <v>0</v>
      </c>
      <c r="P17" s="161">
        <v>0</v>
      </c>
      <c r="Q17" s="161">
        <f>ROUND(E17*P17,5)</f>
        <v>0</v>
      </c>
      <c r="R17" s="161"/>
      <c r="S17" s="161"/>
      <c r="T17" s="162">
        <v>2.375E-2</v>
      </c>
      <c r="U17" s="161">
        <f>ROUND(E17*T17,2)</f>
        <v>1.86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94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200" t="s">
        <v>110</v>
      </c>
      <c r="D18" s="201"/>
      <c r="E18" s="202">
        <v>17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99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200" t="s">
        <v>111</v>
      </c>
      <c r="D19" s="201"/>
      <c r="E19" s="202">
        <v>27.4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99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8"/>
      <c r="C20" s="200" t="s">
        <v>112</v>
      </c>
      <c r="D20" s="201"/>
      <c r="E20" s="202">
        <v>33.72</v>
      </c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99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7</v>
      </c>
      <c r="B21" s="158" t="s">
        <v>113</v>
      </c>
      <c r="C21" s="193" t="s">
        <v>114</v>
      </c>
      <c r="D21" s="160" t="s">
        <v>97</v>
      </c>
      <c r="E21" s="167">
        <v>823.47349999999994</v>
      </c>
      <c r="F21" s="170">
        <f>H21+J21</f>
        <v>0</v>
      </c>
      <c r="G21" s="171">
        <f>ROUND(E21*F21,2)</f>
        <v>0</v>
      </c>
      <c r="H21" s="171"/>
      <c r="I21" s="171">
        <f>ROUND(E21*H21,2)</f>
        <v>0</v>
      </c>
      <c r="J21" s="171"/>
      <c r="K21" s="171">
        <f>ROUND(E21*J21,2)</f>
        <v>0</v>
      </c>
      <c r="L21" s="171">
        <v>21</v>
      </c>
      <c r="M21" s="171">
        <f>G21*(1+L21/100)</f>
        <v>0</v>
      </c>
      <c r="N21" s="161">
        <v>3.4000000000000002E-4</v>
      </c>
      <c r="O21" s="161">
        <f>ROUND(E21*N21,5)</f>
        <v>0.27998000000000001</v>
      </c>
      <c r="P21" s="161">
        <v>0</v>
      </c>
      <c r="Q21" s="161">
        <f>ROUND(E21*P21,5)</f>
        <v>0</v>
      </c>
      <c r="R21" s="161"/>
      <c r="S21" s="161"/>
      <c r="T21" s="162">
        <v>0.13500000000000001</v>
      </c>
      <c r="U21" s="161">
        <f>ROUND(E21*T21,2)</f>
        <v>111.17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/>
      <c r="B22" s="158"/>
      <c r="C22" s="200" t="s">
        <v>115</v>
      </c>
      <c r="D22" s="201"/>
      <c r="E22" s="202">
        <v>823.47349999999994</v>
      </c>
      <c r="F22" s="171"/>
      <c r="G22" s="17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99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8</v>
      </c>
      <c r="B23" s="158" t="s">
        <v>116</v>
      </c>
      <c r="C23" s="193" t="s">
        <v>117</v>
      </c>
      <c r="D23" s="160" t="s">
        <v>97</v>
      </c>
      <c r="E23" s="167">
        <v>823.47349999999994</v>
      </c>
      <c r="F23" s="170">
        <f>H23+J23</f>
        <v>0</v>
      </c>
      <c r="G23" s="171">
        <f>ROUND(E23*F23,2)</f>
        <v>0</v>
      </c>
      <c r="H23" s="171"/>
      <c r="I23" s="171">
        <f>ROUND(E23*H23,2)</f>
        <v>0</v>
      </c>
      <c r="J23" s="171"/>
      <c r="K23" s="171">
        <f>ROUND(E23*J23,2)</f>
        <v>0</v>
      </c>
      <c r="L23" s="171">
        <v>21</v>
      </c>
      <c r="M23" s="171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2.1000000000000001E-2</v>
      </c>
      <c r="U23" s="161">
        <f>ROUND(E23*T23,2)</f>
        <v>17.29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94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200" t="s">
        <v>115</v>
      </c>
      <c r="D24" s="201"/>
      <c r="E24" s="202">
        <v>823.47349999999994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99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9</v>
      </c>
      <c r="B25" s="158" t="s">
        <v>118</v>
      </c>
      <c r="C25" s="193" t="s">
        <v>119</v>
      </c>
      <c r="D25" s="160" t="s">
        <v>107</v>
      </c>
      <c r="E25" s="167">
        <v>350</v>
      </c>
      <c r="F25" s="170">
        <f>H25+J25</f>
        <v>0</v>
      </c>
      <c r="G25" s="171">
        <f>ROUND(E25*F25,2)</f>
        <v>0</v>
      </c>
      <c r="H25" s="171"/>
      <c r="I25" s="171">
        <f>ROUND(E25*H25,2)</f>
        <v>0</v>
      </c>
      <c r="J25" s="171"/>
      <c r="K25" s="171">
        <f>ROUND(E25*J25,2)</f>
        <v>0</v>
      </c>
      <c r="L25" s="171">
        <v>21</v>
      </c>
      <c r="M25" s="171">
        <f>G25*(1+L25/100)</f>
        <v>0</v>
      </c>
      <c r="N25" s="161">
        <v>1.0000000000000001E-5</v>
      </c>
      <c r="O25" s="161">
        <f>ROUND(E25*N25,5)</f>
        <v>3.5000000000000001E-3</v>
      </c>
      <c r="P25" s="161">
        <v>0</v>
      </c>
      <c r="Q25" s="161">
        <f>ROUND(E25*P25,5)</f>
        <v>0</v>
      </c>
      <c r="R25" s="161"/>
      <c r="S25" s="161"/>
      <c r="T25" s="162">
        <v>0.05</v>
      </c>
      <c r="U25" s="161">
        <f>ROUND(E25*T25,2)</f>
        <v>17.5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94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10</v>
      </c>
      <c r="B26" s="158" t="s">
        <v>120</v>
      </c>
      <c r="C26" s="193" t="s">
        <v>121</v>
      </c>
      <c r="D26" s="160" t="s">
        <v>97</v>
      </c>
      <c r="E26" s="167">
        <v>1646.9469999999999</v>
      </c>
      <c r="F26" s="170">
        <f>H26+J26</f>
        <v>0</v>
      </c>
      <c r="G26" s="171">
        <f>ROUND(E26*F26,2)</f>
        <v>0</v>
      </c>
      <c r="H26" s="171"/>
      <c r="I26" s="171">
        <f>ROUND(E26*H26,2)</f>
        <v>0</v>
      </c>
      <c r="J26" s="171"/>
      <c r="K26" s="171">
        <f>ROUND(E26*J26,2)</f>
        <v>0</v>
      </c>
      <c r="L26" s="171">
        <v>21</v>
      </c>
      <c r="M26" s="171">
        <f>G26*(1+L26/100)</f>
        <v>0</v>
      </c>
      <c r="N26" s="161">
        <v>0</v>
      </c>
      <c r="O26" s="161">
        <f>ROUND(E26*N26,5)</f>
        <v>0</v>
      </c>
      <c r="P26" s="161">
        <v>8.9999999999999998E-4</v>
      </c>
      <c r="Q26" s="161">
        <f>ROUND(E26*P26,5)</f>
        <v>1.4822500000000001</v>
      </c>
      <c r="R26" s="161"/>
      <c r="S26" s="161"/>
      <c r="T26" s="162">
        <v>7.6679999999999998E-2</v>
      </c>
      <c r="U26" s="161">
        <f>ROUND(E26*T26,2)</f>
        <v>126.29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94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200" t="s">
        <v>122</v>
      </c>
      <c r="D27" s="201"/>
      <c r="E27" s="202">
        <v>1646.9469999999999</v>
      </c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99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11</v>
      </c>
      <c r="B28" s="158" t="s">
        <v>123</v>
      </c>
      <c r="C28" s="193" t="s">
        <v>124</v>
      </c>
      <c r="D28" s="160" t="s">
        <v>97</v>
      </c>
      <c r="E28" s="167">
        <v>9288.6149999999998</v>
      </c>
      <c r="F28" s="170">
        <f>H28+J28</f>
        <v>0</v>
      </c>
      <c r="G28" s="171">
        <f>ROUND(E28*F28,2)</f>
        <v>0</v>
      </c>
      <c r="H28" s="171"/>
      <c r="I28" s="171">
        <f>ROUND(E28*H28,2)</f>
        <v>0</v>
      </c>
      <c r="J28" s="171"/>
      <c r="K28" s="171">
        <f>ROUND(E28*J28,2)</f>
        <v>0</v>
      </c>
      <c r="L28" s="171">
        <v>21</v>
      </c>
      <c r="M28" s="171">
        <f>G28*(1+L28/100)</f>
        <v>0</v>
      </c>
      <c r="N28" s="161">
        <v>6.9999999999999994E-5</v>
      </c>
      <c r="O28" s="161">
        <f>ROUND(E28*N28,5)</f>
        <v>0.6502</v>
      </c>
      <c r="P28" s="161">
        <v>0</v>
      </c>
      <c r="Q28" s="161">
        <f>ROUND(E28*P28,5)</f>
        <v>0</v>
      </c>
      <c r="R28" s="161"/>
      <c r="S28" s="161"/>
      <c r="T28" s="162">
        <v>3.2480000000000002E-2</v>
      </c>
      <c r="U28" s="161">
        <f>ROUND(E28*T28,2)</f>
        <v>301.69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200" t="s">
        <v>98</v>
      </c>
      <c r="D29" s="201"/>
      <c r="E29" s="202">
        <v>9288.6149999999998</v>
      </c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99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12</v>
      </c>
      <c r="B30" s="158" t="s">
        <v>125</v>
      </c>
      <c r="C30" s="193" t="s">
        <v>126</v>
      </c>
      <c r="D30" s="160" t="s">
        <v>97</v>
      </c>
      <c r="E30" s="167">
        <f>E45+E59+E75+E91+E106+E112</f>
        <v>8982.994999999999</v>
      </c>
      <c r="F30" s="170">
        <f>H30+J30</f>
        <v>0</v>
      </c>
      <c r="G30" s="171">
        <f>ROUND(E30*F30,2)</f>
        <v>0</v>
      </c>
      <c r="H30" s="171"/>
      <c r="I30" s="171">
        <f>ROUND(E30*H30,2)</f>
        <v>0</v>
      </c>
      <c r="J30" s="171"/>
      <c r="K30" s="171">
        <f>ROUND(E30*J30,2)</f>
        <v>0</v>
      </c>
      <c r="L30" s="171">
        <v>21</v>
      </c>
      <c r="M30" s="171">
        <f>G30*(1+L30/100)</f>
        <v>0</v>
      </c>
      <c r="N30" s="161">
        <v>1.4999999999999999E-4</v>
      </c>
      <c r="O30" s="161">
        <f>ROUND(E30*N30,5)</f>
        <v>1.34745</v>
      </c>
      <c r="P30" s="161">
        <v>0</v>
      </c>
      <c r="Q30" s="161">
        <f>ROUND(E30*P30,5)</f>
        <v>0</v>
      </c>
      <c r="R30" s="161"/>
      <c r="S30" s="161"/>
      <c r="T30" s="162">
        <v>0.10191</v>
      </c>
      <c r="U30" s="161">
        <f>ROUND(E30*T30,2)</f>
        <v>915.46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94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200" t="s">
        <v>127</v>
      </c>
      <c r="D31" s="201"/>
      <c r="E31" s="202">
        <v>165.44499999999999</v>
      </c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99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200" t="s">
        <v>128</v>
      </c>
      <c r="D32" s="201"/>
      <c r="E32" s="202">
        <v>132.13999999999999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99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200" t="s">
        <v>129</v>
      </c>
      <c r="D33" s="201"/>
      <c r="E33" s="202">
        <v>159.46</v>
      </c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99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200" t="s">
        <v>130</v>
      </c>
      <c r="D34" s="201"/>
      <c r="E34" s="202">
        <v>129.26</v>
      </c>
      <c r="F34" s="171"/>
      <c r="G34" s="17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99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200" t="s">
        <v>131</v>
      </c>
      <c r="D35" s="201"/>
      <c r="E35" s="202">
        <v>134.38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99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/>
      <c r="B36" s="158"/>
      <c r="C36" s="200" t="s">
        <v>132</v>
      </c>
      <c r="D36" s="201"/>
      <c r="E36" s="202">
        <v>135.51</v>
      </c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99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200" t="s">
        <v>133</v>
      </c>
      <c r="D37" s="201"/>
      <c r="E37" s="202">
        <v>97.64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99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8"/>
      <c r="C38" s="200" t="s">
        <v>134</v>
      </c>
      <c r="D38" s="201"/>
      <c r="E38" s="202">
        <v>64.17</v>
      </c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99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200" t="s">
        <v>135</v>
      </c>
      <c r="D39" s="201"/>
      <c r="E39" s="202">
        <v>112.02</v>
      </c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99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200" t="s">
        <v>136</v>
      </c>
      <c r="D40" s="201"/>
      <c r="E40" s="202">
        <v>42.29</v>
      </c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99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200" t="s">
        <v>137</v>
      </c>
      <c r="D41" s="201"/>
      <c r="E41" s="202">
        <v>43.3</v>
      </c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99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200" t="s">
        <v>138</v>
      </c>
      <c r="D42" s="201"/>
      <c r="E42" s="202">
        <v>155.79</v>
      </c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99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200" t="s">
        <v>139</v>
      </c>
      <c r="D43" s="201"/>
      <c r="E43" s="202">
        <v>81.08</v>
      </c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99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200" t="s">
        <v>140</v>
      </c>
      <c r="D44" s="201"/>
      <c r="E44" s="202">
        <v>72.92</v>
      </c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99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8"/>
      <c r="C45" s="195" t="s">
        <v>141</v>
      </c>
      <c r="D45" s="166"/>
      <c r="E45" s="169">
        <v>1525.405</v>
      </c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99</v>
      </c>
      <c r="AF45" s="151">
        <v>1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200" t="s">
        <v>142</v>
      </c>
      <c r="D46" s="201"/>
      <c r="E46" s="202">
        <v>123.04</v>
      </c>
      <c r="F46" s="171"/>
      <c r="G46" s="17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99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8"/>
      <c r="C47" s="200" t="s">
        <v>143</v>
      </c>
      <c r="D47" s="201"/>
      <c r="E47" s="202">
        <v>126.83</v>
      </c>
      <c r="F47" s="171"/>
      <c r="G47" s="17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99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200" t="s">
        <v>144</v>
      </c>
      <c r="D48" s="201"/>
      <c r="E48" s="202">
        <v>159.46</v>
      </c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99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200" t="s">
        <v>145</v>
      </c>
      <c r="D49" s="201"/>
      <c r="E49" s="202">
        <v>169.54</v>
      </c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99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2"/>
      <c r="B50" s="158"/>
      <c r="C50" s="200" t="s">
        <v>146</v>
      </c>
      <c r="D50" s="201"/>
      <c r="E50" s="202">
        <v>160.38999999999999</v>
      </c>
      <c r="F50" s="171"/>
      <c r="G50" s="17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99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200" t="s">
        <v>147</v>
      </c>
      <c r="D51" s="201"/>
      <c r="E51" s="202">
        <v>97.64</v>
      </c>
      <c r="F51" s="171"/>
      <c r="G51" s="171"/>
      <c r="H51" s="171"/>
      <c r="I51" s="171"/>
      <c r="J51" s="171"/>
      <c r="K51" s="171"/>
      <c r="L51" s="171"/>
      <c r="M51" s="171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99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200" t="s">
        <v>148</v>
      </c>
      <c r="D52" s="201"/>
      <c r="E52" s="202">
        <v>68.16</v>
      </c>
      <c r="F52" s="171"/>
      <c r="G52" s="171"/>
      <c r="H52" s="171"/>
      <c r="I52" s="171"/>
      <c r="J52" s="171"/>
      <c r="K52" s="171"/>
      <c r="L52" s="171"/>
      <c r="M52" s="171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99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200" t="s">
        <v>149</v>
      </c>
      <c r="D53" s="201"/>
      <c r="E53" s="202">
        <v>107.96</v>
      </c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99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200" t="s">
        <v>150</v>
      </c>
      <c r="D54" s="201"/>
      <c r="E54" s="202">
        <v>42.29</v>
      </c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99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200" t="s">
        <v>151</v>
      </c>
      <c r="D55" s="201"/>
      <c r="E55" s="202">
        <v>43.3</v>
      </c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99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200" t="s">
        <v>152</v>
      </c>
      <c r="D56" s="201"/>
      <c r="E56" s="202">
        <v>122.34</v>
      </c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99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8"/>
      <c r="C57" s="200" t="s">
        <v>153</v>
      </c>
      <c r="D57" s="201"/>
      <c r="E57" s="202">
        <v>91.09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99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200" t="s">
        <v>154</v>
      </c>
      <c r="D58" s="201"/>
      <c r="E58" s="202">
        <v>70.02</v>
      </c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99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5" t="s">
        <v>141</v>
      </c>
      <c r="D59" s="166"/>
      <c r="E59" s="169">
        <v>1382.06</v>
      </c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99</v>
      </c>
      <c r="AF59" s="151">
        <v>1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200" t="s">
        <v>155</v>
      </c>
      <c r="D60" s="201"/>
      <c r="E60" s="202">
        <v>164.74</v>
      </c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99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200" t="s">
        <v>156</v>
      </c>
      <c r="D61" s="201"/>
      <c r="E61" s="202">
        <v>159.46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99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200" t="s">
        <v>157</v>
      </c>
      <c r="D62" s="201"/>
      <c r="E62" s="202">
        <v>132.13999999999999</v>
      </c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99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8"/>
      <c r="C63" s="200" t="s">
        <v>158</v>
      </c>
      <c r="D63" s="201"/>
      <c r="E63" s="202">
        <v>130.69999999999999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99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200" t="s">
        <v>159</v>
      </c>
      <c r="D64" s="201"/>
      <c r="E64" s="202">
        <v>159.46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99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8"/>
      <c r="C65" s="200" t="s">
        <v>160</v>
      </c>
      <c r="D65" s="201"/>
      <c r="E65" s="202">
        <v>169.54</v>
      </c>
      <c r="F65" s="171"/>
      <c r="G65" s="171"/>
      <c r="H65" s="171"/>
      <c r="I65" s="171"/>
      <c r="J65" s="171"/>
      <c r="K65" s="171"/>
      <c r="L65" s="171"/>
      <c r="M65" s="171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99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2"/>
      <c r="B66" s="158"/>
      <c r="C66" s="200" t="s">
        <v>161</v>
      </c>
      <c r="D66" s="201"/>
      <c r="E66" s="202">
        <v>154.07</v>
      </c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99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8"/>
      <c r="C67" s="200" t="s">
        <v>162</v>
      </c>
      <c r="D67" s="201"/>
      <c r="E67" s="202">
        <v>97.64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99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8"/>
      <c r="C68" s="200" t="s">
        <v>163</v>
      </c>
      <c r="D68" s="201"/>
      <c r="E68" s="202">
        <v>68.16</v>
      </c>
      <c r="F68" s="171"/>
      <c r="G68" s="171"/>
      <c r="H68" s="171"/>
      <c r="I68" s="171"/>
      <c r="J68" s="171"/>
      <c r="K68" s="171"/>
      <c r="L68" s="171"/>
      <c r="M68" s="171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99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8"/>
      <c r="C69" s="200" t="s">
        <v>164</v>
      </c>
      <c r="D69" s="201"/>
      <c r="E69" s="202">
        <v>107.96</v>
      </c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99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8"/>
      <c r="C70" s="200" t="s">
        <v>165</v>
      </c>
      <c r="D70" s="201"/>
      <c r="E70" s="202">
        <v>42.29</v>
      </c>
      <c r="F70" s="171"/>
      <c r="G70" s="171"/>
      <c r="H70" s="171"/>
      <c r="I70" s="171"/>
      <c r="J70" s="171"/>
      <c r="K70" s="171"/>
      <c r="L70" s="171"/>
      <c r="M70" s="171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99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200" t="s">
        <v>166</v>
      </c>
      <c r="D71" s="201"/>
      <c r="E71" s="202">
        <v>43.3</v>
      </c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99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200" t="s">
        <v>167</v>
      </c>
      <c r="D72" s="201"/>
      <c r="E72" s="202">
        <v>96.84</v>
      </c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99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/>
      <c r="B73" s="158"/>
      <c r="C73" s="200" t="s">
        <v>168</v>
      </c>
      <c r="D73" s="201"/>
      <c r="E73" s="202">
        <v>91.09</v>
      </c>
      <c r="F73" s="171"/>
      <c r="G73" s="171"/>
      <c r="H73" s="171"/>
      <c r="I73" s="171"/>
      <c r="J73" s="171"/>
      <c r="K73" s="171"/>
      <c r="L73" s="171"/>
      <c r="M73" s="171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99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8"/>
      <c r="C74" s="200" t="s">
        <v>169</v>
      </c>
      <c r="D74" s="201"/>
      <c r="E74" s="202">
        <v>70.02</v>
      </c>
      <c r="F74" s="171"/>
      <c r="G74" s="171"/>
      <c r="H74" s="171"/>
      <c r="I74" s="171"/>
      <c r="J74" s="171"/>
      <c r="K74" s="171"/>
      <c r="L74" s="171"/>
      <c r="M74" s="171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99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5" t="s">
        <v>141</v>
      </c>
      <c r="D75" s="166"/>
      <c r="E75" s="169">
        <v>1687.41</v>
      </c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99</v>
      </c>
      <c r="AF75" s="151">
        <v>1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200" t="s">
        <v>170</v>
      </c>
      <c r="D76" s="201"/>
      <c r="E76" s="202">
        <v>133.58000000000001</v>
      </c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99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8"/>
      <c r="C77" s="200" t="s">
        <v>171</v>
      </c>
      <c r="D77" s="201"/>
      <c r="E77" s="202">
        <v>162.22</v>
      </c>
      <c r="F77" s="171"/>
      <c r="G77" s="171"/>
      <c r="H77" s="171"/>
      <c r="I77" s="171"/>
      <c r="J77" s="171"/>
      <c r="K77" s="171"/>
      <c r="L77" s="171"/>
      <c r="M77" s="171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99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8"/>
      <c r="C78" s="200" t="s">
        <v>172</v>
      </c>
      <c r="D78" s="201"/>
      <c r="E78" s="202">
        <v>158.04</v>
      </c>
      <c r="F78" s="171"/>
      <c r="G78" s="171"/>
      <c r="H78" s="171"/>
      <c r="I78" s="171"/>
      <c r="J78" s="171"/>
      <c r="K78" s="171"/>
      <c r="L78" s="171"/>
      <c r="M78" s="171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99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/>
      <c r="B79" s="158"/>
      <c r="C79" s="200" t="s">
        <v>173</v>
      </c>
      <c r="D79" s="201"/>
      <c r="E79" s="202">
        <v>112.5</v>
      </c>
      <c r="F79" s="171"/>
      <c r="G79" s="171"/>
      <c r="H79" s="171"/>
      <c r="I79" s="171"/>
      <c r="J79" s="171"/>
      <c r="K79" s="171"/>
      <c r="L79" s="171"/>
      <c r="M79" s="171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99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200" t="s">
        <v>174</v>
      </c>
      <c r="D80" s="201"/>
      <c r="E80" s="202">
        <v>125.42</v>
      </c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99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/>
      <c r="B81" s="158"/>
      <c r="C81" s="200" t="s">
        <v>175</v>
      </c>
      <c r="D81" s="201"/>
      <c r="E81" s="202">
        <v>147.96</v>
      </c>
      <c r="F81" s="171"/>
      <c r="G81" s="171"/>
      <c r="H81" s="171"/>
      <c r="I81" s="171"/>
      <c r="J81" s="171"/>
      <c r="K81" s="171"/>
      <c r="L81" s="171"/>
      <c r="M81" s="171"/>
      <c r="N81" s="161"/>
      <c r="O81" s="161"/>
      <c r="P81" s="161"/>
      <c r="Q81" s="161"/>
      <c r="R81" s="161"/>
      <c r="S81" s="161"/>
      <c r="T81" s="162"/>
      <c r="U81" s="161"/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99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200" t="s">
        <v>176</v>
      </c>
      <c r="D82" s="201"/>
      <c r="E82" s="202">
        <v>137.88</v>
      </c>
      <c r="F82" s="171"/>
      <c r="G82" s="17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99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200" t="s">
        <v>177</v>
      </c>
      <c r="D83" s="201"/>
      <c r="E83" s="202">
        <v>133.58000000000001</v>
      </c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99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52"/>
      <c r="B84" s="158"/>
      <c r="C84" s="200" t="s">
        <v>178</v>
      </c>
      <c r="D84" s="201"/>
      <c r="E84" s="202">
        <v>231.89</v>
      </c>
      <c r="F84" s="171"/>
      <c r="G84" s="17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99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/>
      <c r="B85" s="158"/>
      <c r="C85" s="200" t="s">
        <v>179</v>
      </c>
      <c r="D85" s="201"/>
      <c r="E85" s="202">
        <v>69.84</v>
      </c>
      <c r="F85" s="171"/>
      <c r="G85" s="171"/>
      <c r="H85" s="171"/>
      <c r="I85" s="171"/>
      <c r="J85" s="171"/>
      <c r="K85" s="171"/>
      <c r="L85" s="171"/>
      <c r="M85" s="171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99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8"/>
      <c r="C86" s="200" t="s">
        <v>180</v>
      </c>
      <c r="D86" s="201"/>
      <c r="E86" s="202">
        <v>41.28</v>
      </c>
      <c r="F86" s="171"/>
      <c r="G86" s="171"/>
      <c r="H86" s="171"/>
      <c r="I86" s="171"/>
      <c r="J86" s="171"/>
      <c r="K86" s="171"/>
      <c r="L86" s="171"/>
      <c r="M86" s="171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99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8"/>
      <c r="C87" s="200" t="s">
        <v>181</v>
      </c>
      <c r="D87" s="201"/>
      <c r="E87" s="202">
        <v>107.96</v>
      </c>
      <c r="F87" s="171"/>
      <c r="G87" s="171"/>
      <c r="H87" s="171"/>
      <c r="I87" s="171"/>
      <c r="J87" s="171"/>
      <c r="K87" s="171"/>
      <c r="L87" s="171"/>
      <c r="M87" s="171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99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8"/>
      <c r="C88" s="200" t="s">
        <v>182</v>
      </c>
      <c r="D88" s="201"/>
      <c r="E88" s="202">
        <v>64.510000000000005</v>
      </c>
      <c r="F88" s="171"/>
      <c r="G88" s="171"/>
      <c r="H88" s="171"/>
      <c r="I88" s="171"/>
      <c r="J88" s="171"/>
      <c r="K88" s="171"/>
      <c r="L88" s="171"/>
      <c r="M88" s="171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99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200" t="s">
        <v>183</v>
      </c>
      <c r="D89" s="201"/>
      <c r="E89" s="202">
        <v>91.09</v>
      </c>
      <c r="F89" s="171"/>
      <c r="G89" s="17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99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200" t="s">
        <v>184</v>
      </c>
      <c r="D90" s="201"/>
      <c r="E90" s="202">
        <v>84.86</v>
      </c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99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/>
      <c r="B91" s="158"/>
      <c r="C91" s="195" t="s">
        <v>141</v>
      </c>
      <c r="D91" s="166"/>
      <c r="E91" s="169">
        <v>1802.61</v>
      </c>
      <c r="F91" s="171"/>
      <c r="G91" s="171"/>
      <c r="H91" s="171"/>
      <c r="I91" s="171"/>
      <c r="J91" s="171"/>
      <c r="K91" s="171"/>
      <c r="L91" s="171"/>
      <c r="M91" s="171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99</v>
      </c>
      <c r="AF91" s="151">
        <v>1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/>
      <c r="B92" s="158"/>
      <c r="C92" s="200" t="s">
        <v>185</v>
      </c>
      <c r="D92" s="201"/>
      <c r="E92" s="202">
        <v>197.56</v>
      </c>
      <c r="F92" s="171"/>
      <c r="G92" s="171"/>
      <c r="H92" s="171"/>
      <c r="I92" s="171"/>
      <c r="J92" s="171"/>
      <c r="K92" s="171"/>
      <c r="L92" s="171"/>
      <c r="M92" s="171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99</v>
      </c>
      <c r="AF92" s="151">
        <v>0</v>
      </c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8"/>
      <c r="C93" s="200" t="s">
        <v>186</v>
      </c>
      <c r="D93" s="201"/>
      <c r="E93" s="202">
        <v>69.709999999999994</v>
      </c>
      <c r="F93" s="171"/>
      <c r="G93" s="17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99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8"/>
      <c r="C94" s="200" t="s">
        <v>187</v>
      </c>
      <c r="D94" s="201"/>
      <c r="E94" s="202">
        <v>246.84</v>
      </c>
      <c r="F94" s="171"/>
      <c r="G94" s="171"/>
      <c r="H94" s="171"/>
      <c r="I94" s="171"/>
      <c r="J94" s="171"/>
      <c r="K94" s="171"/>
      <c r="L94" s="171"/>
      <c r="M94" s="171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99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8"/>
      <c r="C95" s="200" t="s">
        <v>188</v>
      </c>
      <c r="D95" s="201"/>
      <c r="E95" s="202">
        <v>15.22</v>
      </c>
      <c r="F95" s="171"/>
      <c r="G95" s="171"/>
      <c r="H95" s="171"/>
      <c r="I95" s="171"/>
      <c r="J95" s="171"/>
      <c r="K95" s="171"/>
      <c r="L95" s="171"/>
      <c r="M95" s="171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99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8"/>
      <c r="C96" s="200" t="s">
        <v>189</v>
      </c>
      <c r="D96" s="201"/>
      <c r="E96" s="202">
        <v>132.21</v>
      </c>
      <c r="F96" s="171"/>
      <c r="G96" s="171"/>
      <c r="H96" s="171"/>
      <c r="I96" s="171"/>
      <c r="J96" s="171"/>
      <c r="K96" s="171"/>
      <c r="L96" s="171"/>
      <c r="M96" s="171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99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2"/>
      <c r="B97" s="158"/>
      <c r="C97" s="200" t="s">
        <v>190</v>
      </c>
      <c r="D97" s="201"/>
      <c r="E97" s="202">
        <v>13.02</v>
      </c>
      <c r="F97" s="171"/>
      <c r="G97" s="171"/>
      <c r="H97" s="171"/>
      <c r="I97" s="171"/>
      <c r="J97" s="171"/>
      <c r="K97" s="171"/>
      <c r="L97" s="171"/>
      <c r="M97" s="171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99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/>
      <c r="B98" s="158"/>
      <c r="C98" s="200" t="s">
        <v>191</v>
      </c>
      <c r="D98" s="201"/>
      <c r="E98" s="202">
        <v>418.51</v>
      </c>
      <c r="F98" s="171"/>
      <c r="G98" s="171"/>
      <c r="H98" s="171"/>
      <c r="I98" s="171"/>
      <c r="J98" s="171"/>
      <c r="K98" s="171"/>
      <c r="L98" s="171"/>
      <c r="M98" s="171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99</v>
      </c>
      <c r="AF98" s="151">
        <v>0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200" t="s">
        <v>192</v>
      </c>
      <c r="D99" s="201"/>
      <c r="E99" s="202">
        <v>120.26</v>
      </c>
      <c r="F99" s="171"/>
      <c r="G99" s="171"/>
      <c r="H99" s="171"/>
      <c r="I99" s="171"/>
      <c r="J99" s="171"/>
      <c r="K99" s="171"/>
      <c r="L99" s="171"/>
      <c r="M99" s="171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99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8"/>
      <c r="C100" s="200" t="s">
        <v>193</v>
      </c>
      <c r="D100" s="201"/>
      <c r="E100" s="202">
        <v>31.5</v>
      </c>
      <c r="F100" s="171"/>
      <c r="G100" s="171"/>
      <c r="H100" s="171"/>
      <c r="I100" s="171"/>
      <c r="J100" s="171"/>
      <c r="K100" s="171"/>
      <c r="L100" s="171"/>
      <c r="M100" s="171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99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8"/>
      <c r="C101" s="200" t="s">
        <v>194</v>
      </c>
      <c r="D101" s="201"/>
      <c r="E101" s="202">
        <v>72.3</v>
      </c>
      <c r="F101" s="171"/>
      <c r="G101" s="171"/>
      <c r="H101" s="171"/>
      <c r="I101" s="171"/>
      <c r="J101" s="171"/>
      <c r="K101" s="171"/>
      <c r="L101" s="171"/>
      <c r="M101" s="171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99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8"/>
      <c r="C102" s="200" t="s">
        <v>195</v>
      </c>
      <c r="D102" s="201"/>
      <c r="E102" s="202">
        <v>15.8</v>
      </c>
      <c r="F102" s="171"/>
      <c r="G102" s="171"/>
      <c r="H102" s="171"/>
      <c r="I102" s="171"/>
      <c r="J102" s="171"/>
      <c r="K102" s="171"/>
      <c r="L102" s="171"/>
      <c r="M102" s="171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99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/>
      <c r="B103" s="158"/>
      <c r="C103" s="200" t="s">
        <v>196</v>
      </c>
      <c r="D103" s="201"/>
      <c r="E103" s="202">
        <v>31.5</v>
      </c>
      <c r="F103" s="171"/>
      <c r="G103" s="171"/>
      <c r="H103" s="171"/>
      <c r="I103" s="171"/>
      <c r="J103" s="171"/>
      <c r="K103" s="171"/>
      <c r="L103" s="171"/>
      <c r="M103" s="171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99</v>
      </c>
      <c r="AF103" s="151">
        <v>0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/>
      <c r="B104" s="158"/>
      <c r="C104" s="200" t="s">
        <v>197</v>
      </c>
      <c r="D104" s="201"/>
      <c r="E104" s="202">
        <v>72.3</v>
      </c>
      <c r="F104" s="171"/>
      <c r="G104" s="171"/>
      <c r="H104" s="171"/>
      <c r="I104" s="171"/>
      <c r="J104" s="171"/>
      <c r="K104" s="171"/>
      <c r="L104" s="171"/>
      <c r="M104" s="171"/>
      <c r="N104" s="161"/>
      <c r="O104" s="161"/>
      <c r="P104" s="161"/>
      <c r="Q104" s="161"/>
      <c r="R104" s="161"/>
      <c r="S104" s="161"/>
      <c r="T104" s="162"/>
      <c r="U104" s="16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99</v>
      </c>
      <c r="AF104" s="151">
        <v>0</v>
      </c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200" t="s">
        <v>198</v>
      </c>
      <c r="D105" s="201"/>
      <c r="E105" s="202">
        <v>15.8</v>
      </c>
      <c r="F105" s="171"/>
      <c r="G105" s="17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99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8"/>
      <c r="C106" s="195" t="s">
        <v>141</v>
      </c>
      <c r="D106" s="166"/>
      <c r="E106" s="169">
        <v>1452.53</v>
      </c>
      <c r="F106" s="171"/>
      <c r="G106" s="171"/>
      <c r="H106" s="171"/>
      <c r="I106" s="171"/>
      <c r="J106" s="171"/>
      <c r="K106" s="171"/>
      <c r="L106" s="171"/>
      <c r="M106" s="171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99</v>
      </c>
      <c r="AF106" s="151">
        <v>1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8"/>
      <c r="C107" s="200" t="s">
        <v>226</v>
      </c>
      <c r="D107" s="166"/>
      <c r="E107" s="202">
        <v>220.93</v>
      </c>
      <c r="F107" s="171"/>
      <c r="G107" s="171"/>
      <c r="H107" s="171"/>
      <c r="I107" s="171"/>
      <c r="J107" s="171"/>
      <c r="K107" s="171"/>
      <c r="L107" s="171"/>
      <c r="M107" s="171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/>
      <c r="B108" s="158"/>
      <c r="C108" s="200" t="s">
        <v>227</v>
      </c>
      <c r="D108" s="166"/>
      <c r="E108" s="202">
        <v>241.38</v>
      </c>
      <c r="F108" s="171"/>
      <c r="G108" s="171"/>
      <c r="H108" s="171"/>
      <c r="I108" s="171"/>
      <c r="J108" s="171"/>
      <c r="K108" s="171"/>
      <c r="L108" s="171"/>
      <c r="M108" s="171"/>
      <c r="N108" s="161"/>
      <c r="O108" s="161"/>
      <c r="P108" s="161"/>
      <c r="Q108" s="161"/>
      <c r="R108" s="161"/>
      <c r="S108" s="161"/>
      <c r="T108" s="162"/>
      <c r="U108" s="16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2"/>
      <c r="B109" s="158"/>
      <c r="C109" s="200" t="s">
        <v>228</v>
      </c>
      <c r="D109" s="166"/>
      <c r="E109" s="202">
        <v>199.83</v>
      </c>
      <c r="F109" s="171"/>
      <c r="G109" s="171"/>
      <c r="H109" s="171"/>
      <c r="I109" s="171"/>
      <c r="J109" s="171"/>
      <c r="K109" s="171"/>
      <c r="L109" s="171"/>
      <c r="M109" s="171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52"/>
      <c r="B110" s="158"/>
      <c r="C110" s="200" t="s">
        <v>229</v>
      </c>
      <c r="D110" s="166"/>
      <c r="E110" s="202">
        <v>195.84</v>
      </c>
      <c r="F110" s="171"/>
      <c r="G110" s="171"/>
      <c r="H110" s="171"/>
      <c r="I110" s="171"/>
      <c r="J110" s="171"/>
      <c r="K110" s="171"/>
      <c r="L110" s="171"/>
      <c r="M110" s="171"/>
      <c r="N110" s="161"/>
      <c r="O110" s="161"/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2"/>
      <c r="B111" s="158"/>
      <c r="C111" s="200" t="s">
        <v>230</v>
      </c>
      <c r="D111" s="166"/>
      <c r="E111" s="202">
        <v>275</v>
      </c>
      <c r="F111" s="171"/>
      <c r="G111" s="171"/>
      <c r="H111" s="171"/>
      <c r="I111" s="171"/>
      <c r="J111" s="171"/>
      <c r="K111" s="171"/>
      <c r="L111" s="171"/>
      <c r="M111" s="171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8"/>
      <c r="C112" s="195" t="s">
        <v>141</v>
      </c>
      <c r="D112" s="166"/>
      <c r="E112" s="169">
        <v>1132.98</v>
      </c>
      <c r="F112" s="171"/>
      <c r="G112" s="171"/>
      <c r="H112" s="171"/>
      <c r="I112" s="171"/>
      <c r="J112" s="171"/>
      <c r="K112" s="171"/>
      <c r="L112" s="171"/>
      <c r="M112" s="171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13</v>
      </c>
      <c r="B113" s="158" t="s">
        <v>199</v>
      </c>
      <c r="C113" s="193" t="s">
        <v>200</v>
      </c>
      <c r="D113" s="160" t="s">
        <v>107</v>
      </c>
      <c r="E113" s="167">
        <v>436</v>
      </c>
      <c r="F113" s="170">
        <f>H113+J113</f>
        <v>0</v>
      </c>
      <c r="G113" s="171">
        <f>ROUND(E113*F113,2)</f>
        <v>0</v>
      </c>
      <c r="H113" s="171"/>
      <c r="I113" s="171">
        <f>ROUND(E113*H113,2)</f>
        <v>0</v>
      </c>
      <c r="J113" s="171"/>
      <c r="K113" s="171">
        <f>ROUND(E113*J113,2)</f>
        <v>0</v>
      </c>
      <c r="L113" s="171">
        <v>21</v>
      </c>
      <c r="M113" s="171">
        <f>G113*(1+L113/100)</f>
        <v>0</v>
      </c>
      <c r="N113" s="161">
        <v>0</v>
      </c>
      <c r="O113" s="161">
        <f>ROUND(E113*N113,5)</f>
        <v>0</v>
      </c>
      <c r="P113" s="161">
        <v>0</v>
      </c>
      <c r="Q113" s="161">
        <f>ROUND(E113*P113,5)</f>
        <v>0</v>
      </c>
      <c r="R113" s="161"/>
      <c r="S113" s="161"/>
      <c r="T113" s="162">
        <v>3.6249999999999998E-2</v>
      </c>
      <c r="U113" s="161">
        <f>ROUND(E113*T113,2)</f>
        <v>15.81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94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8"/>
      <c r="C114" s="200" t="s">
        <v>201</v>
      </c>
      <c r="D114" s="201"/>
      <c r="E114" s="202">
        <v>436</v>
      </c>
      <c r="F114" s="171"/>
      <c r="G114" s="171"/>
      <c r="H114" s="171"/>
      <c r="I114" s="171"/>
      <c r="J114" s="171"/>
      <c r="K114" s="171"/>
      <c r="L114" s="171"/>
      <c r="M114" s="171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99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52">
        <v>14</v>
      </c>
      <c r="B115" s="158" t="s">
        <v>202</v>
      </c>
      <c r="C115" s="193" t="s">
        <v>203</v>
      </c>
      <c r="D115" s="160" t="s">
        <v>97</v>
      </c>
      <c r="E115" s="167">
        <v>306.60000000000002</v>
      </c>
      <c r="F115" s="170">
        <f>H115+J115</f>
        <v>0</v>
      </c>
      <c r="G115" s="171">
        <f>ROUND(E115*F115,2)</f>
        <v>0</v>
      </c>
      <c r="H115" s="171"/>
      <c r="I115" s="171">
        <f>ROUND(E115*H115,2)</f>
        <v>0</v>
      </c>
      <c r="J115" s="171"/>
      <c r="K115" s="171">
        <f>ROUND(E115*J115,2)</f>
        <v>0</v>
      </c>
      <c r="L115" s="171">
        <v>21</v>
      </c>
      <c r="M115" s="171">
        <f>G115*(1+L115/100)</f>
        <v>0</v>
      </c>
      <c r="N115" s="161">
        <v>4.2000000000000002E-4</v>
      </c>
      <c r="O115" s="161">
        <f>ROUND(E115*N115,5)</f>
        <v>0.12877</v>
      </c>
      <c r="P115" s="161">
        <v>0</v>
      </c>
      <c r="Q115" s="161">
        <f>ROUND(E115*P115,5)</f>
        <v>0</v>
      </c>
      <c r="R115" s="161"/>
      <c r="S115" s="161"/>
      <c r="T115" s="162">
        <v>0.10191</v>
      </c>
      <c r="U115" s="161">
        <f>ROUND(E115*T115,2)</f>
        <v>31.25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94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8"/>
      <c r="C116" s="200" t="s">
        <v>204</v>
      </c>
      <c r="D116" s="201"/>
      <c r="E116" s="202">
        <v>194.4</v>
      </c>
      <c r="F116" s="171"/>
      <c r="G116" s="17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99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/>
      <c r="B117" s="158"/>
      <c r="C117" s="200" t="s">
        <v>205</v>
      </c>
      <c r="D117" s="201"/>
      <c r="E117" s="202">
        <v>33</v>
      </c>
      <c r="F117" s="171"/>
      <c r="G117" s="171"/>
      <c r="H117" s="171"/>
      <c r="I117" s="171"/>
      <c r="J117" s="171"/>
      <c r="K117" s="171"/>
      <c r="L117" s="171"/>
      <c r="M117" s="171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99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8"/>
      <c r="C118" s="200" t="s">
        <v>206</v>
      </c>
      <c r="D118" s="201"/>
      <c r="E118" s="202">
        <v>79.2</v>
      </c>
      <c r="F118" s="171"/>
      <c r="G118" s="171"/>
      <c r="H118" s="171"/>
      <c r="I118" s="171"/>
      <c r="J118" s="171"/>
      <c r="K118" s="171"/>
      <c r="L118" s="171"/>
      <c r="M118" s="171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99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/>
      <c r="B119" s="158"/>
      <c r="C119" s="195" t="s">
        <v>141</v>
      </c>
      <c r="D119" s="166"/>
      <c r="E119" s="169">
        <v>306.60000000000002</v>
      </c>
      <c r="F119" s="171"/>
      <c r="G119" s="171"/>
      <c r="H119" s="171"/>
      <c r="I119" s="171"/>
      <c r="J119" s="171"/>
      <c r="K119" s="171"/>
      <c r="L119" s="171"/>
      <c r="M119" s="171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99</v>
      </c>
      <c r="AF119" s="151">
        <v>1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52">
        <v>15</v>
      </c>
      <c r="B120" s="158" t="s">
        <v>207</v>
      </c>
      <c r="C120" s="193" t="s">
        <v>208</v>
      </c>
      <c r="D120" s="160" t="s">
        <v>209</v>
      </c>
      <c r="E120" s="167">
        <v>111</v>
      </c>
      <c r="F120" s="170">
        <f>H120+J120</f>
        <v>0</v>
      </c>
      <c r="G120" s="171">
        <f>ROUND(E120*F120,2)</f>
        <v>0</v>
      </c>
      <c r="H120" s="171"/>
      <c r="I120" s="171">
        <f>ROUND(E120*H120,2)</f>
        <v>0</v>
      </c>
      <c r="J120" s="171"/>
      <c r="K120" s="171">
        <f>ROUND(E120*J120,2)</f>
        <v>0</v>
      </c>
      <c r="L120" s="171">
        <v>21</v>
      </c>
      <c r="M120" s="171">
        <f>G120*(1+L120/100)</f>
        <v>0</v>
      </c>
      <c r="N120" s="161">
        <v>4.2000000000000002E-4</v>
      </c>
      <c r="O120" s="161">
        <f>ROUND(E120*N120,5)</f>
        <v>4.6620000000000002E-2</v>
      </c>
      <c r="P120" s="161">
        <v>0</v>
      </c>
      <c r="Q120" s="161">
        <f>ROUND(E120*P120,5)</f>
        <v>0</v>
      </c>
      <c r="R120" s="161"/>
      <c r="S120" s="161"/>
      <c r="T120" s="162">
        <v>0.10191</v>
      </c>
      <c r="U120" s="161">
        <f>ROUND(E120*T120,2)</f>
        <v>11.31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94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53" t="s">
        <v>89</v>
      </c>
      <c r="B121" s="159" t="s">
        <v>62</v>
      </c>
      <c r="C121" s="194" t="s">
        <v>26</v>
      </c>
      <c r="D121" s="163"/>
      <c r="E121" s="168"/>
      <c r="F121" s="172"/>
      <c r="G121" s="172">
        <f>SUMIF(AE122:AE125,"&lt;&gt;NOR",G122:G125)</f>
        <v>0</v>
      </c>
      <c r="H121" s="172"/>
      <c r="I121" s="172">
        <f>SUM(I122:I125)</f>
        <v>0</v>
      </c>
      <c r="J121" s="172"/>
      <c r="K121" s="172">
        <f>SUM(K122:K125)</f>
        <v>0</v>
      </c>
      <c r="L121" s="172"/>
      <c r="M121" s="172">
        <f>SUM(M122:M125)</f>
        <v>0</v>
      </c>
      <c r="N121" s="164"/>
      <c r="O121" s="164">
        <f>SUM(O122:O125)</f>
        <v>0</v>
      </c>
      <c r="P121" s="164"/>
      <c r="Q121" s="164">
        <f>SUM(Q122:Q125)</f>
        <v>0</v>
      </c>
      <c r="R121" s="164"/>
      <c r="S121" s="164"/>
      <c r="T121" s="165"/>
      <c r="U121" s="164">
        <f>SUM(U122:U125)</f>
        <v>100</v>
      </c>
      <c r="AE121" t="s">
        <v>90</v>
      </c>
    </row>
    <row r="122" spans="1:60" outlineLevel="1" x14ac:dyDescent="0.2">
      <c r="A122" s="152">
        <v>16</v>
      </c>
      <c r="B122" s="158" t="s">
        <v>210</v>
      </c>
      <c r="C122" s="193" t="s">
        <v>211</v>
      </c>
      <c r="D122" s="160" t="s">
        <v>212</v>
      </c>
      <c r="E122" s="167">
        <v>1</v>
      </c>
      <c r="F122" s="170">
        <f>H122+J122</f>
        <v>0</v>
      </c>
      <c r="G122" s="171">
        <f>ROUND(E122*F122,2)</f>
        <v>0</v>
      </c>
      <c r="H122" s="171"/>
      <c r="I122" s="171">
        <f>ROUND(E122*H122,2)</f>
        <v>0</v>
      </c>
      <c r="J122" s="171"/>
      <c r="K122" s="171">
        <f>ROUND(E122*J122,2)</f>
        <v>0</v>
      </c>
      <c r="L122" s="171">
        <v>21</v>
      </c>
      <c r="M122" s="171">
        <f>G122*(1+L122/100)</f>
        <v>0</v>
      </c>
      <c r="N122" s="161">
        <v>0</v>
      </c>
      <c r="O122" s="161">
        <f>ROUND(E122*N122,5)</f>
        <v>0</v>
      </c>
      <c r="P122" s="161">
        <v>0</v>
      </c>
      <c r="Q122" s="161">
        <f>ROUND(E122*P122,5)</f>
        <v>0</v>
      </c>
      <c r="R122" s="161"/>
      <c r="S122" s="161"/>
      <c r="T122" s="162">
        <v>0</v>
      </c>
      <c r="U122" s="161">
        <f>ROUND(E122*T122,2)</f>
        <v>0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94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17</v>
      </c>
      <c r="B123" s="158" t="s">
        <v>213</v>
      </c>
      <c r="C123" s="193" t="s">
        <v>214</v>
      </c>
      <c r="D123" s="160" t="s">
        <v>93</v>
      </c>
      <c r="E123" s="167">
        <v>1</v>
      </c>
      <c r="F123" s="170">
        <f>H123+J123</f>
        <v>0</v>
      </c>
      <c r="G123" s="171">
        <f>ROUND(E123*F123,2)</f>
        <v>0</v>
      </c>
      <c r="H123" s="171"/>
      <c r="I123" s="171">
        <f>ROUND(E123*H123,2)</f>
        <v>0</v>
      </c>
      <c r="J123" s="171"/>
      <c r="K123" s="171">
        <f>ROUND(E123*J123,2)</f>
        <v>0</v>
      </c>
      <c r="L123" s="171">
        <v>21</v>
      </c>
      <c r="M123" s="171">
        <f>G123*(1+L123/100)</f>
        <v>0</v>
      </c>
      <c r="N123" s="161">
        <v>0</v>
      </c>
      <c r="O123" s="161">
        <f>ROUND(E123*N123,5)</f>
        <v>0</v>
      </c>
      <c r="P123" s="161">
        <v>0</v>
      </c>
      <c r="Q123" s="161">
        <f>ROUND(E123*P123,5)</f>
        <v>0</v>
      </c>
      <c r="R123" s="161"/>
      <c r="S123" s="161"/>
      <c r="T123" s="162">
        <v>0</v>
      </c>
      <c r="U123" s="161">
        <f>ROUND(E123*T123,2)</f>
        <v>0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94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>
        <v>18</v>
      </c>
      <c r="B124" s="158" t="s">
        <v>215</v>
      </c>
      <c r="C124" s="193" t="s">
        <v>216</v>
      </c>
      <c r="D124" s="160" t="s">
        <v>212</v>
      </c>
      <c r="E124" s="167">
        <v>1</v>
      </c>
      <c r="F124" s="170">
        <f>H124+J124</f>
        <v>0</v>
      </c>
      <c r="G124" s="171">
        <f>ROUND(E124*F124,2)</f>
        <v>0</v>
      </c>
      <c r="H124" s="171"/>
      <c r="I124" s="171">
        <f>ROUND(E124*H124,2)</f>
        <v>0</v>
      </c>
      <c r="J124" s="171"/>
      <c r="K124" s="171">
        <f>ROUND(E124*J124,2)</f>
        <v>0</v>
      </c>
      <c r="L124" s="171">
        <v>21</v>
      </c>
      <c r="M124" s="171">
        <f>G124*(1+L124/100)</f>
        <v>0</v>
      </c>
      <c r="N124" s="161">
        <v>0</v>
      </c>
      <c r="O124" s="161">
        <f>ROUND(E124*N124,5)</f>
        <v>0</v>
      </c>
      <c r="P124" s="161">
        <v>0</v>
      </c>
      <c r="Q124" s="161">
        <f>ROUND(E124*P124,5)</f>
        <v>0</v>
      </c>
      <c r="R124" s="161"/>
      <c r="S124" s="161"/>
      <c r="T124" s="162">
        <v>0</v>
      </c>
      <c r="U124" s="161">
        <f>ROUND(E124*T124,2)</f>
        <v>0</v>
      </c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217</v>
      </c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81">
        <v>19</v>
      </c>
      <c r="B125" s="182" t="s">
        <v>218</v>
      </c>
      <c r="C125" s="196" t="s">
        <v>219</v>
      </c>
      <c r="D125" s="183" t="s">
        <v>220</v>
      </c>
      <c r="E125" s="184">
        <v>100</v>
      </c>
      <c r="F125" s="185">
        <f>H125+J125</f>
        <v>0</v>
      </c>
      <c r="G125" s="186">
        <f>ROUND(E125*F125,2)</f>
        <v>0</v>
      </c>
      <c r="H125" s="186"/>
      <c r="I125" s="186">
        <f>ROUND(E125*H125,2)</f>
        <v>0</v>
      </c>
      <c r="J125" s="186"/>
      <c r="K125" s="186">
        <f>ROUND(E125*J125,2)</f>
        <v>0</v>
      </c>
      <c r="L125" s="186">
        <v>21</v>
      </c>
      <c r="M125" s="186">
        <f>G125*(1+L125/100)</f>
        <v>0</v>
      </c>
      <c r="N125" s="187">
        <v>0</v>
      </c>
      <c r="O125" s="187">
        <f>ROUND(E125*N125,5)</f>
        <v>0</v>
      </c>
      <c r="P125" s="187">
        <v>0</v>
      </c>
      <c r="Q125" s="187">
        <f>ROUND(E125*P125,5)</f>
        <v>0</v>
      </c>
      <c r="R125" s="187"/>
      <c r="S125" s="187"/>
      <c r="T125" s="188">
        <v>1</v>
      </c>
      <c r="U125" s="187">
        <f>ROUND(E125*T125,2)</f>
        <v>100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94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6"/>
      <c r="B126" s="7" t="s">
        <v>221</v>
      </c>
      <c r="C126" s="197" t="s">
        <v>221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AC126">
        <v>12</v>
      </c>
      <c r="AD126">
        <v>21</v>
      </c>
    </row>
    <row r="127" spans="1:60" x14ac:dyDescent="0.2">
      <c r="A127" s="189"/>
      <c r="B127" s="190" t="s">
        <v>28</v>
      </c>
      <c r="C127" s="198" t="s">
        <v>221</v>
      </c>
      <c r="D127" s="191"/>
      <c r="E127" s="191"/>
      <c r="F127" s="191"/>
      <c r="G127" s="192">
        <f>G8+G10+G121</f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AC127">
        <f>SUMIF(L7:L125,AC126,G7:G125)</f>
        <v>0</v>
      </c>
      <c r="AD127">
        <f>SUMIF(L7:L125,AD126,G7:G125)</f>
        <v>0</v>
      </c>
      <c r="AE127" t="s">
        <v>222</v>
      </c>
    </row>
    <row r="128" spans="1:60" x14ac:dyDescent="0.2">
      <c r="A128" s="6"/>
      <c r="B128" s="7" t="s">
        <v>221</v>
      </c>
      <c r="C128" s="197" t="s">
        <v>221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6"/>
      <c r="B129" s="7" t="s">
        <v>221</v>
      </c>
      <c r="C129" s="197" t="s">
        <v>221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A130" s="275" t="s">
        <v>223</v>
      </c>
      <c r="B130" s="275"/>
      <c r="C130" s="27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256"/>
      <c r="B131" s="257"/>
      <c r="C131" s="258"/>
      <c r="D131" s="257"/>
      <c r="E131" s="257"/>
      <c r="F131" s="257"/>
      <c r="G131" s="259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AE131" t="s">
        <v>224</v>
      </c>
    </row>
    <row r="132" spans="1:31" x14ac:dyDescent="0.2">
      <c r="A132" s="260"/>
      <c r="B132" s="261"/>
      <c r="C132" s="262"/>
      <c r="D132" s="261"/>
      <c r="E132" s="261"/>
      <c r="F132" s="261"/>
      <c r="G132" s="263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60"/>
      <c r="B133" s="261"/>
      <c r="C133" s="262"/>
      <c r="D133" s="261"/>
      <c r="E133" s="261"/>
      <c r="F133" s="261"/>
      <c r="G133" s="263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31" x14ac:dyDescent="0.2">
      <c r="A134" s="260"/>
      <c r="B134" s="261"/>
      <c r="C134" s="262"/>
      <c r="D134" s="261"/>
      <c r="E134" s="261"/>
      <c r="F134" s="261"/>
      <c r="G134" s="263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A135" s="264"/>
      <c r="B135" s="265"/>
      <c r="C135" s="266"/>
      <c r="D135" s="265"/>
      <c r="E135" s="265"/>
      <c r="F135" s="265"/>
      <c r="G135" s="26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6"/>
      <c r="B136" s="7" t="s">
        <v>221</v>
      </c>
      <c r="C136" s="197" t="s">
        <v>221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C137" s="199"/>
      <c r="AE137" t="s">
        <v>225</v>
      </c>
    </row>
  </sheetData>
  <mergeCells count="6">
    <mergeCell ref="A131:G135"/>
    <mergeCell ref="A1:G1"/>
    <mergeCell ref="C2:G2"/>
    <mergeCell ref="C3:G3"/>
    <mergeCell ref="C4:G4"/>
    <mergeCell ref="A130:C130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DAAE066683344D85561E7C1AC48A67" ma:contentTypeVersion="13" ma:contentTypeDescription="Vytvoří nový dokument" ma:contentTypeScope="" ma:versionID="b6f27a073ed4255f691cc87612ca20a6">
  <xsd:schema xmlns:xsd="http://www.w3.org/2001/XMLSchema" xmlns:xs="http://www.w3.org/2001/XMLSchema" xmlns:p="http://schemas.microsoft.com/office/2006/metadata/properties" xmlns:ns3="22e7da4b-1a41-4b96-9026-763c71bda61b" targetNamespace="http://schemas.microsoft.com/office/2006/metadata/properties" ma:root="true" ma:fieldsID="de5c0b3b4aeab7e32fb35fd90f9be963" ns3:_="">
    <xsd:import namespace="22e7da4b-1a41-4b96-9026-763c71bda6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7da4b-1a41-4b96-9026-763c71bda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e7da4b-1a41-4b96-9026-763c71bda61b" xsi:nil="true"/>
  </documentManagement>
</p:properties>
</file>

<file path=customXml/itemProps1.xml><?xml version="1.0" encoding="utf-8"?>
<ds:datastoreItem xmlns:ds="http://schemas.openxmlformats.org/officeDocument/2006/customXml" ds:itemID="{8AA958AE-0895-427C-9721-F1A878882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7da4b-1a41-4b96-9026-763c71bda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DE43ED-7745-47D9-8385-D0F061F72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23A88-82A4-4BD6-9605-29E2FC0A0FFA}">
  <ds:schemaRefs>
    <ds:schemaRef ds:uri="http://schemas.microsoft.com/office/2006/metadata/properties"/>
    <ds:schemaRef ds:uri="22e7da4b-1a41-4b96-9026-763c71bda61b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Havlíčková Zuzana</cp:lastModifiedBy>
  <cp:lastPrinted>2014-02-28T09:52:57Z</cp:lastPrinted>
  <dcterms:created xsi:type="dcterms:W3CDTF">2009-04-08T07:15:50Z</dcterms:created>
  <dcterms:modified xsi:type="dcterms:W3CDTF">2025-04-15T05:05:06Z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0x010100CADAAE066683344D85561E7C1AC48A67</vt:lpwstr>
  </property>
</Properties>
</file>