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\Downloads\"/>
    </mc:Choice>
  </mc:AlternateContent>
  <xr:revisionPtr revIDLastSave="0" documentId="13_ncr:1_{9B67DD13-3D28-443A-91BA-F677A4814C03}" xr6:coauthVersionLast="47" xr6:coauthVersionMax="47" xr10:uidLastSave="{00000000-0000-0000-0000-000000000000}"/>
  <bookViews>
    <workbookView xWindow="28680" yWindow="-120" windowWidth="20730" windowHeight="11160" activeTab="2" xr2:uid="{00000000-000D-0000-FFFF-FFFF00000000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list'!$G$2</definedName>
    <definedName name="MJ">'Krycí list'!$G$5</definedName>
    <definedName name="Mont">Rekapitulace!$H$14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Položky!$A$1:$G$120</definedName>
    <definedName name="_xlnm.Print_Area" localSheetId="1">Rekapitulace!$A$1:$I$24</definedName>
    <definedName name="PocetMJ">'Krycí list'!$G$6</definedName>
    <definedName name="Poznamka">'Krycí list'!$B$37</definedName>
    <definedName name="Projektant">'Krycí list'!$C$8</definedName>
    <definedName name="PSV">Rekapitulace!$F$14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Rekapitulace!$H$23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81029"/>
</workbook>
</file>

<file path=xl/calcChain.xml><?xml version="1.0" encoding="utf-8"?>
<calcChain xmlns="http://schemas.openxmlformats.org/spreadsheetml/2006/main">
  <c r="D20" i="1" l="1"/>
  <c r="D19" i="1"/>
  <c r="D18" i="1"/>
  <c r="D15" i="1"/>
  <c r="BE119" i="3"/>
  <c r="BC119" i="3"/>
  <c r="BC120" i="3" s="1"/>
  <c r="G13" i="2" s="1"/>
  <c r="BB119" i="3"/>
  <c r="BB120" i="3" s="1"/>
  <c r="F13" i="2" s="1"/>
  <c r="BA119" i="3"/>
  <c r="BA120" i="3" s="1"/>
  <c r="E13" i="2" s="1"/>
  <c r="G119" i="3"/>
  <c r="BD119" i="3" s="1"/>
  <c r="BD120" i="3" s="1"/>
  <c r="H13" i="2" s="1"/>
  <c r="B13" i="2"/>
  <c r="A13" i="2"/>
  <c r="BE120" i="3"/>
  <c r="I13" i="2" s="1"/>
  <c r="C120" i="3"/>
  <c r="BE115" i="3"/>
  <c r="BE117" i="3" s="1"/>
  <c r="I12" i="2" s="1"/>
  <c r="BD115" i="3"/>
  <c r="BD117" i="3" s="1"/>
  <c r="H12" i="2" s="1"/>
  <c r="BC115" i="3"/>
  <c r="BC117" i="3" s="1"/>
  <c r="G12" i="2" s="1"/>
  <c r="BA115" i="3"/>
  <c r="BA117" i="3" s="1"/>
  <c r="E12" i="2" s="1"/>
  <c r="G115" i="3"/>
  <c r="BB115" i="3" s="1"/>
  <c r="BB117" i="3" s="1"/>
  <c r="F12" i="2" s="1"/>
  <c r="B12" i="2"/>
  <c r="A12" i="2"/>
  <c r="C117" i="3"/>
  <c r="BE112" i="3"/>
  <c r="BD112" i="3"/>
  <c r="BC112" i="3"/>
  <c r="BA112" i="3"/>
  <c r="G112" i="3"/>
  <c r="BB112" i="3" s="1"/>
  <c r="BE111" i="3"/>
  <c r="BD111" i="3"/>
  <c r="BC111" i="3"/>
  <c r="BA111" i="3"/>
  <c r="G111" i="3"/>
  <c r="BB111" i="3" s="1"/>
  <c r="BE110" i="3"/>
  <c r="BD110" i="3"/>
  <c r="BC110" i="3"/>
  <c r="BA110" i="3"/>
  <c r="G110" i="3"/>
  <c r="BB110" i="3" s="1"/>
  <c r="BE109" i="3"/>
  <c r="BD109" i="3"/>
  <c r="BC109" i="3"/>
  <c r="BA109" i="3"/>
  <c r="G109" i="3"/>
  <c r="BB109" i="3" s="1"/>
  <c r="BE108" i="3"/>
  <c r="BD108" i="3"/>
  <c r="BC108" i="3"/>
  <c r="BA108" i="3"/>
  <c r="G108" i="3"/>
  <c r="BB108" i="3" s="1"/>
  <c r="BE107" i="3"/>
  <c r="BD107" i="3"/>
  <c r="BC107" i="3"/>
  <c r="BA107" i="3"/>
  <c r="G107" i="3"/>
  <c r="BB107" i="3" s="1"/>
  <c r="BE106" i="3"/>
  <c r="BD106" i="3"/>
  <c r="BC106" i="3"/>
  <c r="BA106" i="3"/>
  <c r="G106" i="3"/>
  <c r="BB106" i="3" s="1"/>
  <c r="BE105" i="3"/>
  <c r="BD105" i="3"/>
  <c r="BC105" i="3"/>
  <c r="BA105" i="3"/>
  <c r="G105" i="3"/>
  <c r="BB105" i="3" s="1"/>
  <c r="BE104" i="3"/>
  <c r="BD104" i="3"/>
  <c r="BC104" i="3"/>
  <c r="BA104" i="3"/>
  <c r="G104" i="3"/>
  <c r="BB104" i="3" s="1"/>
  <c r="BE103" i="3"/>
  <c r="BD103" i="3"/>
  <c r="BC103" i="3"/>
  <c r="BA103" i="3"/>
  <c r="G103" i="3"/>
  <c r="BB103" i="3" s="1"/>
  <c r="BE101" i="3"/>
  <c r="BD101" i="3"/>
  <c r="BC101" i="3"/>
  <c r="BA101" i="3"/>
  <c r="G101" i="3"/>
  <c r="BB101" i="3" s="1"/>
  <c r="BE100" i="3"/>
  <c r="BD100" i="3"/>
  <c r="BC100" i="3"/>
  <c r="BA100" i="3"/>
  <c r="G100" i="3"/>
  <c r="BB100" i="3" s="1"/>
  <c r="BE99" i="3"/>
  <c r="BD99" i="3"/>
  <c r="BC99" i="3"/>
  <c r="BA99" i="3"/>
  <c r="G99" i="3"/>
  <c r="BB99" i="3" s="1"/>
  <c r="BE97" i="3"/>
  <c r="BD97" i="3"/>
  <c r="BC97" i="3"/>
  <c r="BA97" i="3"/>
  <c r="G97" i="3"/>
  <c r="BB97" i="3" s="1"/>
  <c r="BE95" i="3"/>
  <c r="BD95" i="3"/>
  <c r="BC95" i="3"/>
  <c r="BA95" i="3"/>
  <c r="G95" i="3"/>
  <c r="BB95" i="3" s="1"/>
  <c r="BE93" i="3"/>
  <c r="BD93" i="3"/>
  <c r="BC93" i="3"/>
  <c r="BA93" i="3"/>
  <c r="G93" i="3"/>
  <c r="BB93" i="3" s="1"/>
  <c r="BE90" i="3"/>
  <c r="BD90" i="3"/>
  <c r="BC90" i="3"/>
  <c r="BA90" i="3"/>
  <c r="G90" i="3"/>
  <c r="BB90" i="3" s="1"/>
  <c r="BE85" i="3"/>
  <c r="BD85" i="3"/>
  <c r="BC85" i="3"/>
  <c r="BA85" i="3"/>
  <c r="G85" i="3"/>
  <c r="BB85" i="3" s="1"/>
  <c r="BE83" i="3"/>
  <c r="BD83" i="3"/>
  <c r="BC83" i="3"/>
  <c r="BA83" i="3"/>
  <c r="G83" i="3"/>
  <c r="BB83" i="3" s="1"/>
  <c r="BE82" i="3"/>
  <c r="BD82" i="3"/>
  <c r="BC82" i="3"/>
  <c r="BA82" i="3"/>
  <c r="G82" i="3"/>
  <c r="BB82" i="3" s="1"/>
  <c r="BE80" i="3"/>
  <c r="BE113" i="3" s="1"/>
  <c r="I11" i="2" s="1"/>
  <c r="BD80" i="3"/>
  <c r="BC80" i="3"/>
  <c r="BA80" i="3"/>
  <c r="G80" i="3"/>
  <c r="BB80" i="3" s="1"/>
  <c r="BE77" i="3"/>
  <c r="BD77" i="3"/>
  <c r="BC77" i="3"/>
  <c r="BA77" i="3"/>
  <c r="G77" i="3"/>
  <c r="BB77" i="3" s="1"/>
  <c r="BE72" i="3"/>
  <c r="BD72" i="3"/>
  <c r="BD113" i="3" s="1"/>
  <c r="H11" i="2" s="1"/>
  <c r="BC72" i="3"/>
  <c r="BA72" i="3"/>
  <c r="G72" i="3"/>
  <c r="BB72" i="3" s="1"/>
  <c r="BE70" i="3"/>
  <c r="BD70" i="3"/>
  <c r="BC70" i="3"/>
  <c r="BA70" i="3"/>
  <c r="G70" i="3"/>
  <c r="BB70" i="3" s="1"/>
  <c r="BE69" i="3"/>
  <c r="BD69" i="3"/>
  <c r="BC69" i="3"/>
  <c r="BC113" i="3" s="1"/>
  <c r="G11" i="2" s="1"/>
  <c r="BA69" i="3"/>
  <c r="BA113" i="3" s="1"/>
  <c r="E11" i="2" s="1"/>
  <c r="G69" i="3"/>
  <c r="BB69" i="3" s="1"/>
  <c r="B11" i="2"/>
  <c r="A11" i="2"/>
  <c r="C113" i="3"/>
  <c r="BE66" i="3"/>
  <c r="BD66" i="3"/>
  <c r="BC66" i="3"/>
  <c r="BA66" i="3"/>
  <c r="G66" i="3"/>
  <c r="BB66" i="3" s="1"/>
  <c r="BE65" i="3"/>
  <c r="BD65" i="3"/>
  <c r="BC65" i="3"/>
  <c r="BA65" i="3"/>
  <c r="G65" i="3"/>
  <c r="BB65" i="3" s="1"/>
  <c r="BE64" i="3"/>
  <c r="BD64" i="3"/>
  <c r="BC64" i="3"/>
  <c r="BA64" i="3"/>
  <c r="G64" i="3"/>
  <c r="BB64" i="3" s="1"/>
  <c r="BE63" i="3"/>
  <c r="BD63" i="3"/>
  <c r="BC63" i="3"/>
  <c r="BA63" i="3"/>
  <c r="G63" i="3"/>
  <c r="BB63" i="3" s="1"/>
  <c r="BE62" i="3"/>
  <c r="BD62" i="3"/>
  <c r="BC62" i="3"/>
  <c r="BA62" i="3"/>
  <c r="G62" i="3"/>
  <c r="BB62" i="3" s="1"/>
  <c r="BE61" i="3"/>
  <c r="BD61" i="3"/>
  <c r="BC61" i="3"/>
  <c r="BA61" i="3"/>
  <c r="G61" i="3"/>
  <c r="BB61" i="3" s="1"/>
  <c r="BE60" i="3"/>
  <c r="BD60" i="3"/>
  <c r="BC60" i="3"/>
  <c r="BA60" i="3"/>
  <c r="G60" i="3"/>
  <c r="BB60" i="3" s="1"/>
  <c r="BE59" i="3"/>
  <c r="BD59" i="3"/>
  <c r="BC59" i="3"/>
  <c r="BA59" i="3"/>
  <c r="G59" i="3"/>
  <c r="BB59" i="3" s="1"/>
  <c r="BE58" i="3"/>
  <c r="BD58" i="3"/>
  <c r="BC58" i="3"/>
  <c r="BA58" i="3"/>
  <c r="G58" i="3"/>
  <c r="BB58" i="3" s="1"/>
  <c r="BE55" i="3"/>
  <c r="BD55" i="3"/>
  <c r="BC55" i="3"/>
  <c r="BA55" i="3"/>
  <c r="G55" i="3"/>
  <c r="BB55" i="3" s="1"/>
  <c r="BE51" i="3"/>
  <c r="BD51" i="3"/>
  <c r="BC51" i="3"/>
  <c r="BA51" i="3"/>
  <c r="G51" i="3"/>
  <c r="BB51" i="3" s="1"/>
  <c r="BE49" i="3"/>
  <c r="BD49" i="3"/>
  <c r="BC49" i="3"/>
  <c r="BA49" i="3"/>
  <c r="G49" i="3"/>
  <c r="BB49" i="3" s="1"/>
  <c r="BE48" i="3"/>
  <c r="BD48" i="3"/>
  <c r="BC48" i="3"/>
  <c r="BA48" i="3"/>
  <c r="G48" i="3"/>
  <c r="BB48" i="3" s="1"/>
  <c r="BE47" i="3"/>
  <c r="BD47" i="3"/>
  <c r="BC47" i="3"/>
  <c r="BA47" i="3"/>
  <c r="G47" i="3"/>
  <c r="BB47" i="3" s="1"/>
  <c r="BE46" i="3"/>
  <c r="BD46" i="3"/>
  <c r="BC46" i="3"/>
  <c r="BA46" i="3"/>
  <c r="G46" i="3"/>
  <c r="BB46" i="3" s="1"/>
  <c r="BE44" i="3"/>
  <c r="BD44" i="3"/>
  <c r="BC44" i="3"/>
  <c r="BA44" i="3"/>
  <c r="G44" i="3"/>
  <c r="BB44" i="3" s="1"/>
  <c r="BE43" i="3"/>
  <c r="BD43" i="3"/>
  <c r="BC43" i="3"/>
  <c r="BA43" i="3"/>
  <c r="G43" i="3"/>
  <c r="BB43" i="3" s="1"/>
  <c r="BE39" i="3"/>
  <c r="BD39" i="3"/>
  <c r="BD67" i="3" s="1"/>
  <c r="H10" i="2" s="1"/>
  <c r="BC39" i="3"/>
  <c r="BA39" i="3"/>
  <c r="G39" i="3"/>
  <c r="BB39" i="3" s="1"/>
  <c r="BE35" i="3"/>
  <c r="BD35" i="3"/>
  <c r="BC35" i="3"/>
  <c r="BA35" i="3"/>
  <c r="G35" i="3"/>
  <c r="BB35" i="3" s="1"/>
  <c r="BE34" i="3"/>
  <c r="BE67" i="3" s="1"/>
  <c r="I10" i="2" s="1"/>
  <c r="BD34" i="3"/>
  <c r="BC34" i="3"/>
  <c r="BC67" i="3" s="1"/>
  <c r="G10" i="2" s="1"/>
  <c r="BA34" i="3"/>
  <c r="BA67" i="3" s="1"/>
  <c r="E10" i="2" s="1"/>
  <c r="G34" i="3"/>
  <c r="BB34" i="3" s="1"/>
  <c r="B10" i="2"/>
  <c r="A10" i="2"/>
  <c r="C67" i="3"/>
  <c r="BE31" i="3"/>
  <c r="BD31" i="3"/>
  <c r="BC31" i="3"/>
  <c r="BA31" i="3"/>
  <c r="G31" i="3"/>
  <c r="BB31" i="3" s="1"/>
  <c r="BE30" i="3"/>
  <c r="BD30" i="3"/>
  <c r="BC30" i="3"/>
  <c r="BA30" i="3"/>
  <c r="G30" i="3"/>
  <c r="BB30" i="3" s="1"/>
  <c r="BE29" i="3"/>
  <c r="BD29" i="3"/>
  <c r="BC29" i="3"/>
  <c r="BA29" i="3"/>
  <c r="G29" i="3"/>
  <c r="BB29" i="3" s="1"/>
  <c r="BE28" i="3"/>
  <c r="BD28" i="3"/>
  <c r="BC28" i="3"/>
  <c r="BA28" i="3"/>
  <c r="G28" i="3"/>
  <c r="BB28" i="3" s="1"/>
  <c r="BE27" i="3"/>
  <c r="BD27" i="3"/>
  <c r="BC27" i="3"/>
  <c r="BA27" i="3"/>
  <c r="G27" i="3"/>
  <c r="BB27" i="3" s="1"/>
  <c r="BE26" i="3"/>
  <c r="BD26" i="3"/>
  <c r="BC26" i="3"/>
  <c r="BA26" i="3"/>
  <c r="G26" i="3"/>
  <c r="BB26" i="3" s="1"/>
  <c r="BE25" i="3"/>
  <c r="BD25" i="3"/>
  <c r="BC25" i="3"/>
  <c r="BA25" i="3"/>
  <c r="G25" i="3"/>
  <c r="BB25" i="3" s="1"/>
  <c r="BE24" i="3"/>
  <c r="BD24" i="3"/>
  <c r="BC24" i="3"/>
  <c r="BA24" i="3"/>
  <c r="BA32" i="3" s="1"/>
  <c r="E9" i="2" s="1"/>
  <c r="G24" i="3"/>
  <c r="BB24" i="3" s="1"/>
  <c r="BE23" i="3"/>
  <c r="BE32" i="3" s="1"/>
  <c r="I9" i="2" s="1"/>
  <c r="BD23" i="3"/>
  <c r="BC23" i="3"/>
  <c r="BA23" i="3"/>
  <c r="G23" i="3"/>
  <c r="BB23" i="3" s="1"/>
  <c r="BE18" i="3"/>
  <c r="BD18" i="3"/>
  <c r="BD32" i="3" s="1"/>
  <c r="H9" i="2" s="1"/>
  <c r="BC18" i="3"/>
  <c r="BC32" i="3" s="1"/>
  <c r="G9" i="2" s="1"/>
  <c r="BA18" i="3"/>
  <c r="G18" i="3"/>
  <c r="BB18" i="3" s="1"/>
  <c r="B9" i="2"/>
  <c r="A9" i="2"/>
  <c r="C32" i="3"/>
  <c r="BE15" i="3"/>
  <c r="BD15" i="3"/>
  <c r="BC15" i="3"/>
  <c r="BB15" i="3"/>
  <c r="G15" i="3"/>
  <c r="BA15" i="3" s="1"/>
  <c r="BE14" i="3"/>
  <c r="BD14" i="3"/>
  <c r="BC14" i="3"/>
  <c r="BB14" i="3"/>
  <c r="G14" i="3"/>
  <c r="BA14" i="3" s="1"/>
  <c r="BE13" i="3"/>
  <c r="BD13" i="3"/>
  <c r="BC13" i="3"/>
  <c r="BB13" i="3"/>
  <c r="G13" i="3"/>
  <c r="BA13" i="3" s="1"/>
  <c r="BE12" i="3"/>
  <c r="BE16" i="3" s="1"/>
  <c r="I8" i="2" s="1"/>
  <c r="BD12" i="3"/>
  <c r="BD16" i="3" s="1"/>
  <c r="H8" i="2" s="1"/>
  <c r="BC12" i="3"/>
  <c r="BB12" i="3"/>
  <c r="BB16" i="3" s="1"/>
  <c r="F8" i="2" s="1"/>
  <c r="G12" i="3"/>
  <c r="BA12" i="3" s="1"/>
  <c r="B8" i="2"/>
  <c r="A8" i="2"/>
  <c r="BC16" i="3"/>
  <c r="G8" i="2" s="1"/>
  <c r="C16" i="3"/>
  <c r="BE8" i="3"/>
  <c r="BE10" i="3" s="1"/>
  <c r="I7" i="2" s="1"/>
  <c r="BD8" i="3"/>
  <c r="BC8" i="3"/>
  <c r="BC10" i="3" s="1"/>
  <c r="G7" i="2" s="1"/>
  <c r="G14" i="2" s="1"/>
  <c r="C18" i="1" s="1"/>
  <c r="BB8" i="3"/>
  <c r="BB10" i="3" s="1"/>
  <c r="F7" i="2" s="1"/>
  <c r="G8" i="3"/>
  <c r="BA8" i="3" s="1"/>
  <c r="BA10" i="3" s="1"/>
  <c r="E7" i="2" s="1"/>
  <c r="B7" i="2"/>
  <c r="A7" i="2"/>
  <c r="BD10" i="3"/>
  <c r="H7" i="2" s="1"/>
  <c r="G10" i="3"/>
  <c r="C10" i="3"/>
  <c r="E4" i="3"/>
  <c r="C4" i="3"/>
  <c r="F3" i="3"/>
  <c r="C3" i="3"/>
  <c r="C2" i="2"/>
  <c r="C1" i="2"/>
  <c r="C33" i="1"/>
  <c r="F33" i="1" s="1"/>
  <c r="C31" i="1"/>
  <c r="C9" i="1"/>
  <c r="D2" i="1"/>
  <c r="C2" i="1"/>
  <c r="I14" i="2" l="1"/>
  <c r="C21" i="1" s="1"/>
  <c r="BB67" i="3"/>
  <c r="F10" i="2" s="1"/>
  <c r="BB113" i="3"/>
  <c r="F11" i="2" s="1"/>
  <c r="BB32" i="3"/>
  <c r="F9" i="2" s="1"/>
  <c r="F14" i="2" s="1"/>
  <c r="C16" i="1" s="1"/>
  <c r="G16" i="3"/>
  <c r="G67" i="3"/>
  <c r="G113" i="3"/>
  <c r="G117" i="3"/>
  <c r="G32" i="3"/>
  <c r="G120" i="3"/>
  <c r="E14" i="2"/>
  <c r="G22" i="2" s="1"/>
  <c r="I22" i="2" s="1"/>
  <c r="G20" i="1" s="1"/>
  <c r="H14" i="2"/>
  <c r="C17" i="1" s="1"/>
  <c r="BA16" i="3"/>
  <c r="E8" i="2" s="1"/>
  <c r="G19" i="2" l="1"/>
  <c r="I19" i="2" s="1"/>
  <c r="C15" i="1"/>
  <c r="C19" i="1" s="1"/>
  <c r="C22" i="1" s="1"/>
  <c r="G20" i="2"/>
  <c r="I20" i="2" s="1"/>
  <c r="G18" i="1" s="1"/>
  <c r="G21" i="2"/>
  <c r="I21" i="2" s="1"/>
  <c r="G19" i="1" s="1"/>
  <c r="G15" i="1"/>
  <c r="H23" i="2" l="1"/>
  <c r="G23" i="1" s="1"/>
  <c r="C23" i="1" s="1"/>
  <c r="F30" i="1" s="1"/>
  <c r="G7" i="1" l="1"/>
  <c r="F31" i="1"/>
  <c r="F34" i="1" s="1"/>
  <c r="G22" i="1"/>
</calcChain>
</file>

<file path=xl/sharedStrings.xml><?xml version="1.0" encoding="utf-8"?>
<sst xmlns="http://schemas.openxmlformats.org/spreadsheetml/2006/main" count="409" uniqueCount="239">
  <si>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</si>
  <si>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</si>
  <si>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</si>
  <si>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</si>
  <si>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</si>
  <si>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</si>
  <si>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</si>
  <si>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</si>
  <si>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</si>
  <si>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</si>
  <si>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</si>
  <si>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</si>
  <si>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</si>
  <si>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</si>
  <si>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</si>
  <si>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</si>
  <si>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</si>
  <si>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</si>
  <si>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</si>
  <si>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</si>
  <si>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</si>
  <si>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</si>
  <si>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</si>
  <si>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</si>
  <si>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</si>
  <si>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</si>
  <si>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</si>
  <si>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</si>
  <si>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</si>
  <si>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</si>
  <si>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</si>
  <si>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</si>
  <si>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</si>
  <si>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</si>
  <si>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</si>
  <si>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</si>
  <si>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</si>
  <si>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</si>
  <si>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</si>
  <si>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</si>
  <si>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</si>
  <si>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</si>
  <si>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</si>
  <si>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</si>
  <si>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</si>
  <si>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</si>
  <si>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</si>
  <si>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</si>
  <si>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</si>
  <si>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</si>
  <si>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</si>
  <si>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</si>
  <si>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</si>
  <si>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</si>
  <si>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</si>
  <si>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</si>
  <si>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</si>
  <si>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</si>
  <si>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</si>
  <si>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</si>
  <si>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</si>
  <si>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</si>
  <si>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</si>
  <si>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</si>
  <si>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</si>
  <si>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</si>
  <si>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</si>
  <si>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</si>
  <si>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</si>
  <si>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</si>
  <si>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</si>
  <si>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</si>
  <si>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</si>
  <si>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</si>
  <si>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</si>
  <si>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</si>
  <si>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Si_202504</t>
  </si>
  <si>
    <t>Oprava střechy ISŠA Brno, Křižíkova 2523/13</t>
  </si>
  <si>
    <t>SO-01</t>
  </si>
  <si>
    <t>Oprava střechy</t>
  </si>
  <si>
    <t>801.34</t>
  </si>
  <si>
    <t>m3</t>
  </si>
  <si>
    <t>3a</t>
  </si>
  <si>
    <t>Oprava střešní krytiny</t>
  </si>
  <si>
    <t>95</t>
  </si>
  <si>
    <t>Dokončovací konstrukce na pozemních stavbách</t>
  </si>
  <si>
    <t>952903111R00</t>
  </si>
  <si>
    <t xml:space="preserve">Odstranění prachu z trámů </t>
  </si>
  <si>
    <t>m2</t>
  </si>
  <si>
    <t>konstrukci krovu očistit  /odhadem:370,0</t>
  </si>
  <si>
    <t>VN</t>
  </si>
  <si>
    <t>Vedlejší náklady</t>
  </si>
  <si>
    <t>VRN0</t>
  </si>
  <si>
    <t xml:space="preserve">Ztížené výrobní podmínky </t>
  </si>
  <si>
    <t>Soubor</t>
  </si>
  <si>
    <t>VRN4</t>
  </si>
  <si>
    <t xml:space="preserve">Zařízení staveniště </t>
  </si>
  <si>
    <t>VRN5</t>
  </si>
  <si>
    <t xml:space="preserve">Provoz investora </t>
  </si>
  <si>
    <t>VRN6</t>
  </si>
  <si>
    <t xml:space="preserve">Kompletační činnost (IČD) </t>
  </si>
  <si>
    <t>712</t>
  </si>
  <si>
    <t>Živičné krytiny</t>
  </si>
  <si>
    <t>765361810R00</t>
  </si>
  <si>
    <t xml:space="preserve">Demontáž šindelové krytiny, do suti </t>
  </si>
  <si>
    <t>náhradní položka:</t>
  </si>
  <si>
    <t>(29,85+15,79)/2*7,285*1,0353</t>
  </si>
  <si>
    <t>14,57*6,82/2*1,0353</t>
  </si>
  <si>
    <t>2. polovina střechy:223,54963</t>
  </si>
  <si>
    <t>979011111R00</t>
  </si>
  <si>
    <t xml:space="preserve">Svislá doprava suti a vybour. hmot za 2.NP a 1.PP </t>
  </si>
  <si>
    <t>t</t>
  </si>
  <si>
    <t>979011121R00</t>
  </si>
  <si>
    <t xml:space="preserve">Příplatek za každé další podlaží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</si>
  <si>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</si>
  <si>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</si>
  <si>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</si>
  <si>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</si>
  <si>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</si>
  <si>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</si>
  <si>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</si>
  <si>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</si>
  <si>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979091295R00</t>
  </si>
  <si>
    <t xml:space="preserve">Příplatek za vodo.přemístění suti při rekonstrukci </t>
  </si>
  <si>
    <t>979093111R00</t>
  </si>
  <si>
    <t xml:space="preserve">Uložení suti na skládku bez zhutnění </t>
  </si>
  <si>
    <t>979990121R00</t>
  </si>
  <si>
    <t>762</t>
  </si>
  <si>
    <t>Konstrukce tesařské</t>
  </si>
  <si>
    <t>762088113R00</t>
  </si>
  <si>
    <t>Zakrývání provizorní plachtou 12x15m,vč.odstranění po dobu 10-15 dnů</t>
  </si>
  <si>
    <t>kus</t>
  </si>
  <si>
    <t>762342202RT4</t>
  </si>
  <si>
    <t>Montáž laťování střech, vzdálenost latí do 22 cm včetně dodávky řeziva, latě 5/6 cm</t>
  </si>
  <si>
    <t>762342206R00</t>
  </si>
  <si>
    <t xml:space="preserve">Montáž kontralatí na vruty, s těsnicí páskou </t>
  </si>
  <si>
    <t>762342811R00</t>
  </si>
  <si>
    <t xml:space="preserve">Demontáž laťování střech, rozteč latí do 22 cm </t>
  </si>
  <si>
    <t>762395000R00</t>
  </si>
  <si>
    <t xml:space="preserve">Spojovací a ochranné prostředky pro střechy </t>
  </si>
  <si>
    <t>latě 6/5cm:3380,0*0,06*0,05</t>
  </si>
  <si>
    <t>762991111R00</t>
  </si>
  <si>
    <t xml:space="preserve">Montáž a demontáž stavebního vrátku </t>
  </si>
  <si>
    <t>m</t>
  </si>
  <si>
    <t>762991121R00</t>
  </si>
  <si>
    <t xml:space="preserve">Pronájem lanového stavebního vrátku </t>
  </si>
  <si>
    <t>den</t>
  </si>
  <si>
    <t>765901122R00</t>
  </si>
  <si>
    <t>762 R01</t>
  </si>
  <si>
    <t xml:space="preserve">D+M spojení krokví S1 </t>
  </si>
  <si>
    <t>viz detailv P.D.  pár krokví:17</t>
  </si>
  <si>
    <t>762 R02</t>
  </si>
  <si>
    <t xml:space="preserve">D+M výměna cca 10% konstrukčního řeziva </t>
  </si>
  <si>
    <t xml:space="preserve"> výměna cca 10% konstrukčního řeziva krovu:</t>
  </si>
  <si>
    <t>opravy poškozených prvků, doplnění:</t>
  </si>
  <si>
    <t>předpoklad:2,00</t>
  </si>
  <si>
    <t>60510062.R</t>
  </si>
  <si>
    <t>Lať profil dřevěný 50/60 mm l = 3 m a výše impregnovaná</t>
  </si>
  <si>
    <t>kontralatě, dle montáže, odhadem 1,1 m/m2:447,1*1,10</t>
  </si>
  <si>
    <t>prořez 5%:491,810*0,05</t>
  </si>
  <si>
    <t>998762103R00</t>
  </si>
  <si>
    <t xml:space="preserve">Přesun hmot pro tesařské konstrukce, výšky do 24 m </t>
  </si>
  <si>
    <t>979990161R00</t>
  </si>
  <si>
    <t>Poplatek za skládku suti - dřevo skupina odpadu 17 0201</t>
  </si>
  <si>
    <t>764</t>
  </si>
  <si>
    <t>Konstrukce klempířské</t>
  </si>
  <si>
    <t>764255292R00</t>
  </si>
  <si>
    <t xml:space="preserve">Montáž háků žlabů nástřešních oblých </t>
  </si>
  <si>
    <t>764352810R00</t>
  </si>
  <si>
    <t xml:space="preserve">Demontáž žlabů půlkruh. rovných, rš 330 mm, do 30° </t>
  </si>
  <si>
    <t>budova "C":(30,20+14,87)*2</t>
  </si>
  <si>
    <t>764813140R00</t>
  </si>
  <si>
    <t xml:space="preserve">Lemování zdí z lak.Pz plechu,tvr.krytina,rš 400 mm </t>
  </si>
  <si>
    <t>pol.2/K:(0,7+0,5)*2</t>
  </si>
  <si>
    <t>+nároží:0,30*4</t>
  </si>
  <si>
    <t>pol.3/K:2*3,1415*0,125</t>
  </si>
  <si>
    <t>+ 15%:0,7854*0,15</t>
  </si>
  <si>
    <t>764813260R00</t>
  </si>
  <si>
    <t xml:space="preserve">Lemování zdí lak.Pz,TK,krycí plech 2díly,rš 600 mm </t>
  </si>
  <si>
    <t>pol. 1/K:(1,57+0,75)*2</t>
  </si>
  <si>
    <t>+nároží:0,50*4</t>
  </si>
  <si>
    <t>764815212R00</t>
  </si>
  <si>
    <t xml:space="preserve">Žlab podokapní půlkruh.z lak.Pz plechu, rš 330 mm </t>
  </si>
  <si>
    <t>pol.5/K:(30,20+14,87)*2</t>
  </si>
  <si>
    <t>764815810R00</t>
  </si>
  <si>
    <t xml:space="preserve">Kotlík žlabový oválný z lak. Pz plechu, 330/100 mm </t>
  </si>
  <si>
    <t>764893127R00</t>
  </si>
  <si>
    <t xml:space="preserve">Monterrey zábrana sněhová,vč.příslušenství d =2,0m </t>
  </si>
  <si>
    <t>sada</t>
  </si>
  <si>
    <t>pol. 7/K:88,0/2,0</t>
  </si>
  <si>
    <t>764895100RT1</t>
  </si>
  <si>
    <t>1,0353  /(29,85+15,79)/2*7,285:</t>
  </si>
  <si>
    <t>764895111RT1</t>
  </si>
  <si>
    <t>Trapéz.profil, hřebenáč rovný s těsněním standard tl. 0,45 mm, povrchová úprava PE</t>
  </si>
  <si>
    <t>jhřeben:15,79</t>
  </si>
  <si>
    <t>nároží:10,23*1,035*4</t>
  </si>
  <si>
    <t>764895115R00</t>
  </si>
  <si>
    <t xml:space="preserve">Trapéz. profil, komínek odvětr., DN 110mm, neizol. </t>
  </si>
  <si>
    <t>pol. &lt;1&gt;:5</t>
  </si>
  <si>
    <t>764918222R00</t>
  </si>
  <si>
    <t xml:space="preserve">Z+M.oplech.okapů lak.plech. na šikmé střeše rš 330 </t>
  </si>
  <si>
    <t>montáž okapničky:(29,85+14,52)*2</t>
  </si>
  <si>
    <t>766624052R00</t>
  </si>
  <si>
    <t xml:space="preserve">Montáž střešního výlezu rozměr 46/61 cm </t>
  </si>
  <si>
    <t>pol. 4/K:2</t>
  </si>
  <si>
    <t>55350</t>
  </si>
  <si>
    <t>Žlabový hák</t>
  </si>
  <si>
    <t>55350919.R</t>
  </si>
  <si>
    <t>Roh žlabový vnější ruukki 125/90</t>
  </si>
  <si>
    <t>553530031.R</t>
  </si>
  <si>
    <t>998764103R00</t>
  </si>
  <si>
    <t xml:space="preserve">Přesun hmot pro klempířské konstr., výšky do 24 m </t>
  </si>
  <si>
    <t>979951161R00</t>
  </si>
  <si>
    <t xml:space="preserve">Výkup kovů - pozink plechy </t>
  </si>
  <si>
    <t>783</t>
  </si>
  <si>
    <t>Nátěry</t>
  </si>
  <si>
    <t>783782221R00</t>
  </si>
  <si>
    <t>nátěrem proti dřevokazu /odhadem:370,0</t>
  </si>
  <si>
    <t>M21</t>
  </si>
  <si>
    <t>Elektromontáže</t>
  </si>
  <si>
    <t>M21 R01</t>
  </si>
  <si>
    <t>Dem.,  D+M nová nadstřešní hromosvodná sestava P.C.</t>
  </si>
  <si>
    <t>kompl</t>
  </si>
  <si>
    <t>Ztížené výrobní podmínky</t>
  </si>
  <si>
    <t>Zařízení staveniště</t>
  </si>
  <si>
    <t>Provoz investora</t>
  </si>
  <si>
    <t>Kompletační činnost (IČD)</t>
  </si>
  <si>
    <t>AtelierSlavicon s.r.o.,Trávníky 1562/6, 613 00 Brno</t>
  </si>
  <si>
    <t>ISŠA Brno, Křižíkova 106/15, 612 00 Brno</t>
  </si>
  <si>
    <t>výběrové řízení</t>
  </si>
  <si>
    <t>ing. Šišák</t>
  </si>
  <si>
    <t>projektový</t>
  </si>
  <si>
    <t>ing. Šišák J.</t>
  </si>
  <si>
    <t>březen 2025</t>
  </si>
  <si>
    <t>Trapézové profily, na dřevo standard tl. 0,5 mm, povrchová úprava PE</t>
  </si>
  <si>
    <t>Okno výlezové, lakovaný plech, 600x600 mm</t>
  </si>
  <si>
    <t xml:space="preserve">Nátěr tesařských konstrukcí protihnilobný, protibiotický 2x </t>
  </si>
  <si>
    <t>Fólie podstřešní paropropustná 140 g/m2</t>
  </si>
  <si>
    <t>Poplatek za skládku suti - asfaltové pásy sk. odpadu 17 0302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</si>
</sst>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0.0"/>
    <numFmt numFmtId="166" formatCode="#,##0\ &quot;Kč&quot;"/>
  </numFmts>
  <fonts count="27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b/>
      <sz val="12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13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3" fontId="5" fillId="0" borderId="11" xfId="0" applyNumberFormat="1" applyFont="1" applyBorder="1" applyAlignment="1">
      <alignment horizontal="left"/>
    </xf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/>
    <xf numFmtId="0" fontId="3" fillId="2" borderId="0" xfId="0" applyFont="1" applyFill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6" xfId="0" applyFont="1" applyBorder="1" applyAlignment="1">
      <alignment horizontal="left"/>
    </xf>
    <xf numFmtId="0" fontId="5" fillId="0" borderId="16" xfId="0" applyFont="1" applyBorder="1"/>
    <xf numFmtId="0" fontId="1" fillId="0" borderId="0" xfId="0" applyFo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Font="1" applyBorder="1" applyAlignment="1">
      <alignment horizontal="left"/>
    </xf>
    <xf numFmtId="0" fontId="3" fillId="0" borderId="47" xfId="0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Font="1" applyBorder="1" applyAlignment="1">
      <alignment horizontal="right"/>
    </xf>
    <xf numFmtId="0" fontId="3" fillId="0" borderId="8" xfId="1" applyFont="1" applyBorder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23" fillId="0" borderId="0" xfId="1" applyFont="1"/>
    <xf numFmtId="0" fontId="10" fillId="0" borderId="0" xfId="1" applyAlignment="1">
      <alignment horizontal="right"/>
    </xf>
    <xf numFmtId="0" fontId="24" fillId="0" borderId="0" xfId="1" applyFont="1"/>
    <xf numFmtId="3" fontId="24" fillId="0" borderId="0" xfId="1" applyNumberFormat="1" applyFont="1" applyAlignment="1">
      <alignment horizontal="right"/>
    </xf>
    <xf numFmtId="4" fontId="24" fillId="0" borderId="0" xfId="1" applyNumberFormat="1" applyFont="1"/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5" fillId="4" borderId="16" xfId="0" applyFont="1" applyFill="1" applyBorder="1" applyAlignment="1">
      <alignment horizontal="left"/>
    </xf>
    <xf numFmtId="49" fontId="3" fillId="0" borderId="13" xfId="0" applyNumberFormat="1" applyFont="1" applyBorder="1"/>
    <xf numFmtId="4" fontId="17" fillId="5" borderId="59" xfId="1" applyNumberFormat="1" applyFont="1" applyFill="1" applyBorder="1" applyAlignment="1">
      <alignment horizontal="right"/>
    </xf>
    <xf numFmtId="4" fontId="26" fillId="0" borderId="59" xfId="1" applyNumberFormat="1" applyFont="1" applyBorder="1" applyAlignment="1">
      <alignment horizontal="right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9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25" fillId="2" borderId="41" xfId="0" applyNumberFormat="1" applyFont="1" applyFill="1" applyBorder="1" applyAlignment="1">
      <alignment horizontal="right" indent="2"/>
    </xf>
    <xf numFmtId="166" fontId="25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/>
  <dimension ref="A1:BE55"/>
  <sheetViews>
    <sheetView zoomScale="80" zoomScaleNormal="80" workbookViewId="0">
      <selection activeCell="J9" sqref="J9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 t="str">
        <f>Rekapitulace!H1</f>
        <v>3a</v>
      </c>
      <c r="D2" s="5" t="str">
        <f>Rekapitulace!G2</f>
        <v>Oprava střešní krytiny</v>
      </c>
      <c r="E2" s="4"/>
      <c r="F2" s="6" t="s">
        <v>2</v>
      </c>
      <c r="G2" s="7" t="s">
        <v>80</v>
      </c>
    </row>
    <row r="3" spans="1:57" ht="3" hidden="1" customHeight="1" x14ac:dyDescent="0.2">
      <c r="A3" s="8"/>
      <c r="B3" s="9"/>
      <c r="C3" s="10"/>
      <c r="D3" s="10"/>
      <c r="E3" s="9"/>
      <c r="F3" s="11"/>
      <c r="G3" s="12"/>
    </row>
    <row r="4" spans="1:57" ht="12" customHeight="1" x14ac:dyDescent="0.2">
      <c r="A4" s="13" t="s">
        <v>3</v>
      </c>
      <c r="B4" s="9"/>
      <c r="C4" s="10" t="s">
        <v>4</v>
      </c>
      <c r="D4" s="10"/>
      <c r="E4" s="9"/>
      <c r="F4" s="11" t="s">
        <v>5</v>
      </c>
      <c r="G4" s="14"/>
    </row>
    <row r="5" spans="1:57" ht="12.95" customHeight="1" x14ac:dyDescent="0.2">
      <c r="A5" s="15" t="s">
        <v>78</v>
      </c>
      <c r="B5" s="16"/>
      <c r="C5" s="17" t="s">
        <v>79</v>
      </c>
      <c r="D5" s="18"/>
      <c r="E5" s="19"/>
      <c r="F5" s="11" t="s">
        <v>7</v>
      </c>
      <c r="G5" s="12" t="s">
        <v>88</v>
      </c>
    </row>
    <row r="6" spans="1:57" ht="12.95" customHeight="1" x14ac:dyDescent="0.2">
      <c r="A6" s="13" t="s">
        <v>8</v>
      </c>
      <c r="B6" s="9"/>
      <c r="C6" s="10" t="s">
        <v>9</v>
      </c>
      <c r="D6" s="10"/>
      <c r="E6" s="9"/>
      <c r="F6" s="11" t="s">
        <v>10</v>
      </c>
      <c r="G6" s="20">
        <v>447</v>
      </c>
    </row>
    <row r="7" spans="1:57" ht="12.95" customHeight="1" x14ac:dyDescent="0.2">
      <c r="A7" s="21" t="s">
        <v>76</v>
      </c>
      <c r="B7" s="22"/>
      <c r="C7" s="23" t="s">
        <v>77</v>
      </c>
      <c r="D7" s="24"/>
      <c r="E7" s="24"/>
      <c r="F7" s="25" t="s">
        <v>11</v>
      </c>
      <c r="G7" s="20">
        <f>IF(PocetMJ=0,,ROUND((F30+F32)/PocetMJ,1))</f>
        <v>0</v>
      </c>
    </row>
    <row r="8" spans="1:57" x14ac:dyDescent="0.2">
      <c r="A8" s="26" t="s">
        <v>12</v>
      </c>
      <c r="B8" s="11"/>
      <c r="C8" s="186" t="s">
        <v>227</v>
      </c>
      <c r="D8" s="186"/>
      <c r="E8" s="187"/>
      <c r="F8" s="11" t="s">
        <v>13</v>
      </c>
      <c r="G8" s="181" t="s">
        <v>231</v>
      </c>
    </row>
    <row r="9" spans="1:57" x14ac:dyDescent="0.2">
      <c r="A9" s="26" t="s">
        <v>14</v>
      </c>
      <c r="B9" s="11"/>
      <c r="C9" s="186" t="str">
        <f>Projektant</f>
        <v>AtelierSlavicon s.r.o.,Trávníky 1562/6, 613 00 Brno</v>
      </c>
      <c r="D9" s="186"/>
      <c r="E9" s="187"/>
      <c r="F9" s="11"/>
      <c r="G9" s="27"/>
    </row>
    <row r="10" spans="1:57" x14ac:dyDescent="0.2">
      <c r="A10" s="26" t="s">
        <v>15</v>
      </c>
      <c r="B10" s="11"/>
      <c r="C10" s="186" t="s">
        <v>228</v>
      </c>
      <c r="D10" s="186"/>
      <c r="E10" s="186"/>
      <c r="F10" s="11"/>
      <c r="G10" s="28"/>
      <c r="H10" s="29"/>
    </row>
    <row r="11" spans="1:57" ht="13.5" customHeight="1" x14ac:dyDescent="0.2">
      <c r="A11" s="26" t="s">
        <v>16</v>
      </c>
      <c r="B11" s="11"/>
      <c r="C11" s="186" t="s">
        <v>229</v>
      </c>
      <c r="D11" s="186"/>
      <c r="E11" s="186"/>
      <c r="F11" s="11" t="s">
        <v>17</v>
      </c>
      <c r="G11" s="28" t="s">
        <v>76</v>
      </c>
      <c r="BA11" s="30"/>
      <c r="BB11" s="30"/>
      <c r="BC11" s="30"/>
      <c r="BD11" s="30"/>
      <c r="BE11" s="30"/>
    </row>
    <row r="12" spans="1:57" ht="12.75" customHeight="1" x14ac:dyDescent="0.2">
      <c r="A12" s="31" t="s">
        <v>18</v>
      </c>
      <c r="B12" s="9"/>
      <c r="C12" s="187" t="s">
        <v>230</v>
      </c>
      <c r="D12" s="188"/>
      <c r="E12" s="189"/>
      <c r="F12" s="32" t="s">
        <v>19</v>
      </c>
      <c r="G12" s="33"/>
    </row>
    <row r="13" spans="1:57" ht="28.5" customHeight="1" thickBot="1" x14ac:dyDescent="0.25">
      <c r="A13" s="34" t="s">
        <v>20</v>
      </c>
      <c r="B13" s="35"/>
      <c r="C13" s="35"/>
      <c r="D13" s="35"/>
      <c r="E13" s="36"/>
      <c r="F13" s="36"/>
      <c r="G13" s="37"/>
    </row>
    <row r="14" spans="1:57" ht="17.25" customHeight="1" thickBot="1" x14ac:dyDescent="0.25">
      <c r="A14" s="38" t="s">
        <v>21</v>
      </c>
      <c r="B14" s="39"/>
      <c r="C14" s="40"/>
      <c r="D14" s="41" t="s">
        <v>22</v>
      </c>
      <c r="E14" s="42"/>
      <c r="F14" s="42"/>
      <c r="G14" s="40"/>
    </row>
    <row r="15" spans="1:57" ht="15.95" customHeight="1" x14ac:dyDescent="0.2">
      <c r="A15" s="43"/>
      <c r="B15" s="44" t="s">
        <v>23</v>
      </c>
      <c r="C15" s="45">
        <f>HSV</f>
        <v>0</v>
      </c>
      <c r="D15" s="46" t="str">
        <f>Rekapitulace!A19</f>
        <v>Ztížené výrobní podmínky</v>
      </c>
      <c r="E15" s="47"/>
      <c r="F15" s="48"/>
      <c r="G15" s="45">
        <f>Rekapitulace!I19</f>
        <v>0</v>
      </c>
    </row>
    <row r="16" spans="1:57" ht="15.95" customHeight="1" x14ac:dyDescent="0.2">
      <c r="A16" s="43" t="s">
        <v>24</v>
      </c>
      <c r="B16" s="44" t="s">
        <v>25</v>
      </c>
      <c r="C16" s="45">
        <f>PSV</f>
        <v>0</v>
      </c>
      <c r="D16" s="8"/>
      <c r="E16" s="49"/>
      <c r="F16" s="50"/>
      <c r="G16" s="45"/>
    </row>
    <row r="17" spans="1:7" ht="15.95" customHeight="1" x14ac:dyDescent="0.2">
      <c r="A17" s="43" t="s">
        <v>26</v>
      </c>
      <c r="B17" s="44" t="s">
        <v>27</v>
      </c>
      <c r="C17" s="45">
        <f>Mont</f>
        <v>0</v>
      </c>
      <c r="D17" s="8"/>
      <c r="E17" s="49"/>
      <c r="F17" s="50"/>
      <c r="G17" s="45"/>
    </row>
    <row r="18" spans="1:7" ht="15.95" customHeight="1" x14ac:dyDescent="0.2">
      <c r="A18" s="51" t="s">
        <v>28</v>
      </c>
      <c r="B18" s="52" t="s">
        <v>29</v>
      </c>
      <c r="C18" s="45">
        <f>Dodavka</f>
        <v>0</v>
      </c>
      <c r="D18" s="8" t="str">
        <f>Rekapitulace!A20</f>
        <v>Zařízení staveniště</v>
      </c>
      <c r="E18" s="49"/>
      <c r="F18" s="50"/>
      <c r="G18" s="45">
        <f>Rekapitulace!I20</f>
        <v>0</v>
      </c>
    </row>
    <row r="19" spans="1:7" ht="15.95" customHeight="1" x14ac:dyDescent="0.2">
      <c r="A19" s="53" t="s">
        <v>30</v>
      </c>
      <c r="B19" s="44"/>
      <c r="C19" s="45">
        <f>SUM(C15:C18)</f>
        <v>0</v>
      </c>
      <c r="D19" s="8" t="str">
        <f>Rekapitulace!A21</f>
        <v>Provoz investora</v>
      </c>
      <c r="E19" s="49"/>
      <c r="F19" s="50"/>
      <c r="G19" s="45">
        <f>Rekapitulace!I21</f>
        <v>0</v>
      </c>
    </row>
    <row r="20" spans="1:7" ht="15.95" customHeight="1" x14ac:dyDescent="0.2">
      <c r="A20" s="53"/>
      <c r="B20" s="44"/>
      <c r="C20" s="45"/>
      <c r="D20" s="8" t="str">
        <f>Rekapitulace!A22</f>
        <v>Kompletační činnost (IČD)</v>
      </c>
      <c r="E20" s="49"/>
      <c r="F20" s="50"/>
      <c r="G20" s="45">
        <f>Rekapitulace!I22</f>
        <v>0</v>
      </c>
    </row>
    <row r="21" spans="1:7" ht="15.95" customHeight="1" x14ac:dyDescent="0.2">
      <c r="A21" s="53" t="s">
        <v>31</v>
      </c>
      <c r="B21" s="44"/>
      <c r="C21" s="45">
        <f>HZS</f>
        <v>0</v>
      </c>
      <c r="D21" s="8"/>
      <c r="E21" s="49"/>
      <c r="F21" s="50"/>
      <c r="G21" s="45"/>
    </row>
    <row r="22" spans="1:7" ht="15.95" customHeight="1" x14ac:dyDescent="0.2">
      <c r="A22" s="54" t="s">
        <v>32</v>
      </c>
      <c r="B22" s="55"/>
      <c r="C22" s="45">
        <f>C19+C21</f>
        <v>0</v>
      </c>
      <c r="D22" s="8" t="s">
        <v>33</v>
      </c>
      <c r="E22" s="49"/>
      <c r="F22" s="50"/>
      <c r="G22" s="45">
        <f>G23-SUM(G15:G21)</f>
        <v>0</v>
      </c>
    </row>
    <row r="23" spans="1:7" ht="15.95" customHeight="1" thickBot="1" x14ac:dyDescent="0.25">
      <c r="A23" s="190" t="s">
        <v>34</v>
      </c>
      <c r="B23" s="191"/>
      <c r="C23" s="56">
        <f>C22+G23</f>
        <v>0</v>
      </c>
      <c r="D23" s="57" t="s">
        <v>35</v>
      </c>
      <c r="E23" s="58"/>
      <c r="F23" s="59"/>
      <c r="G23" s="45">
        <f>VRN</f>
        <v>0</v>
      </c>
    </row>
    <row r="24" spans="1:7" x14ac:dyDescent="0.2">
      <c r="A24" s="60" t="s">
        <v>36</v>
      </c>
      <c r="B24" s="61"/>
      <c r="C24" s="62"/>
      <c r="D24" s="61" t="s">
        <v>37</v>
      </c>
      <c r="E24" s="61"/>
      <c r="F24" s="63" t="s">
        <v>38</v>
      </c>
      <c r="G24" s="64"/>
    </row>
    <row r="25" spans="1:7" x14ac:dyDescent="0.2">
      <c r="A25" s="54" t="s">
        <v>39</v>
      </c>
      <c r="B25" s="55"/>
      <c r="C25" s="65" t="s">
        <v>232</v>
      </c>
      <c r="D25" s="55" t="s">
        <v>39</v>
      </c>
      <c r="E25" s="55"/>
      <c r="F25" s="66" t="s">
        <v>39</v>
      </c>
      <c r="G25" s="67"/>
    </row>
    <row r="26" spans="1:7" ht="37.5" customHeight="1" x14ac:dyDescent="0.2">
      <c r="A26" s="54" t="s">
        <v>40</v>
      </c>
      <c r="B26" s="68"/>
      <c r="C26" s="182" t="s">
        <v>233</v>
      </c>
      <c r="D26" s="55" t="s">
        <v>40</v>
      </c>
      <c r="E26" s="55"/>
      <c r="F26" s="66" t="s">
        <v>40</v>
      </c>
      <c r="G26" s="67"/>
    </row>
    <row r="27" spans="1:7" x14ac:dyDescent="0.2">
      <c r="A27" s="54"/>
      <c r="B27" s="69"/>
      <c r="C27" s="65"/>
      <c r="D27" s="55"/>
      <c r="E27" s="55"/>
      <c r="F27" s="66"/>
      <c r="G27" s="67"/>
    </row>
    <row r="28" spans="1:7" x14ac:dyDescent="0.2">
      <c r="A28" s="54" t="s">
        <v>41</v>
      </c>
      <c r="B28" s="55"/>
      <c r="C28" s="65"/>
      <c r="D28" s="66" t="s">
        <v>42</v>
      </c>
      <c r="E28" s="65"/>
      <c r="F28" s="55" t="s">
        <v>42</v>
      </c>
      <c r="G28" s="67"/>
    </row>
    <row r="29" spans="1:7" ht="69" customHeight="1" x14ac:dyDescent="0.2">
      <c r="A29" s="54"/>
      <c r="B29" s="55"/>
      <c r="C29" s="70"/>
      <c r="D29" s="71"/>
      <c r="E29" s="70"/>
      <c r="F29" s="55"/>
      <c r="G29" s="67"/>
    </row>
    <row r="30" spans="1:7" x14ac:dyDescent="0.2">
      <c r="A30" s="72" t="s">
        <v>43</v>
      </c>
      <c r="B30" s="73"/>
      <c r="C30" s="74">
        <v>21</v>
      </c>
      <c r="D30" s="73" t="s">
        <v>44</v>
      </c>
      <c r="E30" s="75"/>
      <c r="F30" s="192">
        <f>C23-F32</f>
        <v>0</v>
      </c>
      <c r="G30" s="193"/>
    </row>
    <row r="31" spans="1:7" x14ac:dyDescent="0.2">
      <c r="A31" s="72" t="s">
        <v>45</v>
      </c>
      <c r="B31" s="73"/>
      <c r="C31" s="74">
        <f>SazbaDPH1</f>
        <v>21</v>
      </c>
      <c r="D31" s="73" t="s">
        <v>46</v>
      </c>
      <c r="E31" s="75"/>
      <c r="F31" s="192">
        <f>ROUND(PRODUCT(F30,C31/100),0)</f>
        <v>0</v>
      </c>
      <c r="G31" s="193"/>
    </row>
    <row r="32" spans="1:7" x14ac:dyDescent="0.2">
      <c r="A32" s="72" t="s">
        <v>43</v>
      </c>
      <c r="B32" s="73"/>
      <c r="C32" s="74">
        <v>0</v>
      </c>
      <c r="D32" s="73" t="s">
        <v>46</v>
      </c>
      <c r="E32" s="75"/>
      <c r="F32" s="192">
        <v>0</v>
      </c>
      <c r="G32" s="193"/>
    </row>
    <row r="33" spans="1:8" x14ac:dyDescent="0.2">
      <c r="A33" s="72" t="s">
        <v>45</v>
      </c>
      <c r="B33" s="76"/>
      <c r="C33" s="77">
        <f>SazbaDPH2</f>
        <v>0</v>
      </c>
      <c r="D33" s="73" t="s">
        <v>46</v>
      </c>
      <c r="E33" s="50"/>
      <c r="F33" s="192">
        <f>ROUND(PRODUCT(F32,C33/100),0)</f>
        <v>0</v>
      </c>
      <c r="G33" s="193"/>
    </row>
    <row r="34" spans="1:8" s="81" customFormat="1" ht="19.5" customHeight="1" thickBot="1" x14ac:dyDescent="0.3">
      <c r="A34" s="78" t="s">
        <v>47</v>
      </c>
      <c r="B34" s="79"/>
      <c r="C34" s="79"/>
      <c r="D34" s="79"/>
      <c r="E34" s="80"/>
      <c r="F34" s="194">
        <f>ROUND(SUM(F30:F33),0)</f>
        <v>0</v>
      </c>
      <c r="G34" s="195"/>
    </row>
    <row r="36" spans="1:8" x14ac:dyDescent="0.2">
      <c r="A36" t="s">
        <v>48</v>
      </c>
      <c r="H36" t="s">
        <v>6</v>
      </c>
    </row>
    <row r="37" spans="1:8" ht="14.25" customHeight="1" x14ac:dyDescent="0.2">
      <c r="B37" s="185"/>
      <c r="C37" s="185"/>
      <c r="D37" s="185"/>
      <c r="E37" s="185"/>
      <c r="F37" s="185"/>
      <c r="G37" s="185"/>
      <c r="H37" t="s">
        <v>6</v>
      </c>
    </row>
    <row r="38" spans="1:8" ht="12.75" customHeight="1" x14ac:dyDescent="0.2">
      <c r="A38" s="82"/>
      <c r="B38" s="185"/>
      <c r="C38" s="185"/>
      <c r="D38" s="185"/>
      <c r="E38" s="185"/>
      <c r="F38" s="185"/>
      <c r="G38" s="185"/>
      <c r="H38" t="s">
        <v>6</v>
      </c>
    </row>
    <row r="39" spans="1:8" x14ac:dyDescent="0.2">
      <c r="A39" s="82"/>
      <c r="B39" s="185"/>
      <c r="C39" s="185"/>
      <c r="D39" s="185"/>
      <c r="E39" s="185"/>
      <c r="F39" s="185"/>
      <c r="G39" s="185"/>
      <c r="H39" t="s">
        <v>6</v>
      </c>
    </row>
    <row r="40" spans="1:8" x14ac:dyDescent="0.2">
      <c r="A40" s="82"/>
      <c r="B40" s="185"/>
      <c r="C40" s="185"/>
      <c r="D40" s="185"/>
      <c r="E40" s="185"/>
      <c r="F40" s="185"/>
      <c r="G40" s="185"/>
      <c r="H40" t="s">
        <v>6</v>
      </c>
    </row>
    <row r="41" spans="1:8" x14ac:dyDescent="0.2">
      <c r="A41" s="82"/>
      <c r="B41" s="185"/>
      <c r="C41" s="185"/>
      <c r="D41" s="185"/>
      <c r="E41" s="185"/>
      <c r="F41" s="185"/>
      <c r="G41" s="185"/>
      <c r="H41" t="s">
        <v>6</v>
      </c>
    </row>
    <row r="42" spans="1:8" x14ac:dyDescent="0.2">
      <c r="A42" s="82"/>
      <c r="B42" s="185"/>
      <c r="C42" s="185"/>
      <c r="D42" s="185"/>
      <c r="E42" s="185"/>
      <c r="F42" s="185"/>
      <c r="G42" s="185"/>
      <c r="H42" t="s">
        <v>6</v>
      </c>
    </row>
    <row r="43" spans="1:8" x14ac:dyDescent="0.2">
      <c r="A43" s="82"/>
      <c r="B43" s="185"/>
      <c r="C43" s="185"/>
      <c r="D43" s="185"/>
      <c r="E43" s="185"/>
      <c r="F43" s="185"/>
      <c r="G43" s="185"/>
      <c r="H43" t="s">
        <v>6</v>
      </c>
    </row>
    <row r="44" spans="1:8" x14ac:dyDescent="0.2">
      <c r="A44" s="82"/>
      <c r="B44" s="185"/>
      <c r="C44" s="185"/>
      <c r="D44" s="185"/>
      <c r="E44" s="185"/>
      <c r="F44" s="185"/>
      <c r="G44" s="185"/>
      <c r="H44" t="s">
        <v>6</v>
      </c>
    </row>
    <row r="45" spans="1:8" ht="0.75" customHeight="1" x14ac:dyDescent="0.2">
      <c r="A45" s="82"/>
      <c r="B45" s="185"/>
      <c r="C45" s="185"/>
      <c r="D45" s="185"/>
      <c r="E45" s="185"/>
      <c r="F45" s="185"/>
      <c r="G45" s="185"/>
      <c r="H45" t="s">
        <v>6</v>
      </c>
    </row>
    <row r="46" spans="1:8" x14ac:dyDescent="0.2">
      <c r="B46" s="196"/>
      <c r="C46" s="196"/>
      <c r="D46" s="196"/>
      <c r="E46" s="196"/>
      <c r="F46" s="196"/>
      <c r="G46" s="196"/>
    </row>
    <row r="47" spans="1:8" x14ac:dyDescent="0.2">
      <c r="B47" s="196"/>
      <c r="C47" s="196"/>
      <c r="D47" s="196"/>
      <c r="E47" s="196"/>
      <c r="F47" s="196"/>
      <c r="G47" s="196"/>
    </row>
    <row r="48" spans="1:8" x14ac:dyDescent="0.2">
      <c r="B48" s="196"/>
      <c r="C48" s="196"/>
      <c r="D48" s="196"/>
      <c r="E48" s="196"/>
      <c r="F48" s="196"/>
      <c r="G48" s="196"/>
    </row>
    <row r="49" spans="2:7" x14ac:dyDescent="0.2">
      <c r="B49" s="196"/>
      <c r="C49" s="196"/>
      <c r="D49" s="196"/>
      <c r="E49" s="196"/>
      <c r="F49" s="196"/>
      <c r="G49" s="196"/>
    </row>
    <row r="50" spans="2:7" x14ac:dyDescent="0.2">
      <c r="B50" s="196"/>
      <c r="C50" s="196"/>
      <c r="D50" s="196"/>
      <c r="E50" s="196"/>
      <c r="F50" s="196"/>
      <c r="G50" s="196"/>
    </row>
    <row r="51" spans="2:7" x14ac:dyDescent="0.2">
      <c r="B51" s="196"/>
      <c r="C51" s="196"/>
      <c r="D51" s="196"/>
      <c r="E51" s="196"/>
      <c r="F51" s="196"/>
      <c r="G51" s="196"/>
    </row>
    <row r="52" spans="2:7" x14ac:dyDescent="0.2">
      <c r="B52" s="196"/>
      <c r="C52" s="196"/>
      <c r="D52" s="196"/>
      <c r="E52" s="196"/>
      <c r="F52" s="196"/>
      <c r="G52" s="196"/>
    </row>
    <row r="53" spans="2:7" x14ac:dyDescent="0.2">
      <c r="B53" s="196"/>
      <c r="C53" s="196"/>
      <c r="D53" s="196"/>
      <c r="E53" s="196"/>
      <c r="F53" s="196"/>
      <c r="G53" s="196"/>
    </row>
    <row r="54" spans="2:7" x14ac:dyDescent="0.2">
      <c r="B54" s="196"/>
      <c r="C54" s="196"/>
      <c r="D54" s="196"/>
      <c r="E54" s="196"/>
      <c r="F54" s="196"/>
      <c r="G54" s="196"/>
    </row>
    <row r="55" spans="2:7" x14ac:dyDescent="0.2">
      <c r="B55" s="196"/>
      <c r="C55" s="196"/>
      <c r="D55" s="196"/>
      <c r="E55" s="196"/>
      <c r="F55" s="196"/>
      <c r="G55" s="196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/>
  <dimension ref="A1:BE74"/>
  <sheetViews>
    <sheetView zoomScale="90" zoomScaleNormal="90" workbookViewId="0">
      <selection activeCell="D27" sqref="D27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97" t="s">
        <v>49</v>
      </c>
      <c r="B1" s="198"/>
      <c r="C1" s="83" t="str">
        <f>CONCATENATE(cislostavby," ",nazevstavby)</f>
        <v>Si_202504 Oprava střechy ISŠA Brno, Křižíkova 2523/13</v>
      </c>
      <c r="D1" s="84"/>
      <c r="E1" s="85"/>
      <c r="F1" s="84"/>
      <c r="G1" s="86" t="s">
        <v>50</v>
      </c>
      <c r="H1" s="87" t="s">
        <v>82</v>
      </c>
      <c r="I1" s="88"/>
    </row>
    <row r="2" spans="1:57" ht="13.5" thickBot="1" x14ac:dyDescent="0.25">
      <c r="A2" s="199" t="s">
        <v>51</v>
      </c>
      <c r="B2" s="200"/>
      <c r="C2" s="89" t="str">
        <f>CONCATENATE(cisloobjektu," ",nazevobjektu)</f>
        <v>SO-01 Oprava střechy</v>
      </c>
      <c r="D2" s="90"/>
      <c r="E2" s="91"/>
      <c r="F2" s="90"/>
      <c r="G2" s="201" t="s">
        <v>83</v>
      </c>
      <c r="H2" s="202"/>
      <c r="I2" s="203"/>
    </row>
    <row r="3" spans="1:57" ht="13.5" thickTop="1" x14ac:dyDescent="0.2">
      <c r="A3" s="55"/>
      <c r="B3" s="55"/>
      <c r="C3" s="55"/>
      <c r="D3" s="55"/>
      <c r="E3" s="55"/>
      <c r="F3" s="55"/>
      <c r="G3" s="55"/>
      <c r="H3" s="55"/>
      <c r="I3" s="55"/>
    </row>
    <row r="4" spans="1:57" ht="19.5" customHeight="1" x14ac:dyDescent="0.25">
      <c r="A4" s="92" t="s">
        <v>52</v>
      </c>
      <c r="B4" s="93"/>
      <c r="C4" s="93"/>
      <c r="D4" s="93"/>
      <c r="E4" s="93"/>
      <c r="F4" s="93"/>
      <c r="G4" s="93"/>
      <c r="H4" s="93"/>
      <c r="I4" s="93"/>
    </row>
    <row r="5" spans="1:57" ht="13.5" thickBot="1" x14ac:dyDescent="0.25">
      <c r="A5" s="55"/>
      <c r="B5" s="55"/>
      <c r="C5" s="55"/>
      <c r="D5" s="55"/>
      <c r="E5" s="55"/>
      <c r="F5" s="55"/>
      <c r="G5" s="55"/>
      <c r="H5" s="55"/>
      <c r="I5" s="55"/>
    </row>
    <row r="6" spans="1:57" ht="13.5" thickBot="1" x14ac:dyDescent="0.25">
      <c r="A6" s="94"/>
      <c r="B6" s="95" t="s">
        <v>53</v>
      </c>
      <c r="C6" s="95"/>
      <c r="D6" s="96"/>
      <c r="E6" s="97" t="s">
        <v>54</v>
      </c>
      <c r="F6" s="98" t="s">
        <v>55</v>
      </c>
      <c r="G6" s="98" t="s">
        <v>56</v>
      </c>
      <c r="H6" s="98" t="s">
        <v>57</v>
      </c>
      <c r="I6" s="99" t="s">
        <v>31</v>
      </c>
    </row>
    <row r="7" spans="1:57" x14ac:dyDescent="0.2">
      <c r="A7" s="177" t="str">
        <f>Položky!B7</f>
        <v>95</v>
      </c>
      <c r="B7" s="100" t="str">
        <f>Položky!C7</f>
        <v>Dokončovací konstrukce na pozemních stavbách</v>
      </c>
      <c r="C7" s="55"/>
      <c r="D7" s="101"/>
      <c r="E7" s="178">
        <f>Položky!BA10</f>
        <v>0</v>
      </c>
      <c r="F7" s="179">
        <f>Položky!BB10</f>
        <v>0</v>
      </c>
      <c r="G7" s="179">
        <f>Položky!BC10</f>
        <v>0</v>
      </c>
      <c r="H7" s="179">
        <f>Položky!BD10</f>
        <v>0</v>
      </c>
      <c r="I7" s="180">
        <f>Položky!BE10</f>
        <v>0</v>
      </c>
    </row>
    <row r="8" spans="1:57" x14ac:dyDescent="0.2">
      <c r="A8" s="177" t="str">
        <f>Položky!B11</f>
        <v>VN</v>
      </c>
      <c r="B8" s="100" t="str">
        <f>Položky!C11</f>
        <v>Vedlejší náklady</v>
      </c>
      <c r="C8" s="55"/>
      <c r="D8" s="101"/>
      <c r="E8" s="178">
        <f>Položky!BA16</f>
        <v>0</v>
      </c>
      <c r="F8" s="179">
        <f>Položky!BB16</f>
        <v>0</v>
      </c>
      <c r="G8" s="179">
        <f>Položky!BC16</f>
        <v>0</v>
      </c>
      <c r="H8" s="179">
        <f>Položky!BD16</f>
        <v>0</v>
      </c>
      <c r="I8" s="180">
        <f>Položky!BE16</f>
        <v>0</v>
      </c>
    </row>
    <row r="9" spans="1:57" x14ac:dyDescent="0.2">
      <c r="A9" s="177" t="str">
        <f>Položky!B17</f>
        <v>712</v>
      </c>
      <c r="B9" s="100" t="str">
        <f>Položky!C17</f>
        <v>Živičné krytiny</v>
      </c>
      <c r="C9" s="55"/>
      <c r="D9" s="101"/>
      <c r="E9" s="178">
        <f>Položky!BA32</f>
        <v>0</v>
      </c>
      <c r="F9" s="179">
        <f>Položky!BB32</f>
        <v>0</v>
      </c>
      <c r="G9" s="179">
        <f>Položky!BC32</f>
        <v>0</v>
      </c>
      <c r="H9" s="179">
        <f>Položky!BD32</f>
        <v>0</v>
      </c>
      <c r="I9" s="180">
        <f>Položky!BE32</f>
        <v>0</v>
      </c>
    </row>
    <row r="10" spans="1:57" x14ac:dyDescent="0.2">
      <c r="A10" s="177" t="str">
        <f>Položky!B33</f>
        <v>762</v>
      </c>
      <c r="B10" s="100" t="str">
        <f>Položky!C33</f>
        <v>Konstrukce tesařské</v>
      </c>
      <c r="C10" s="55"/>
      <c r="D10" s="101"/>
      <c r="E10" s="178">
        <f>Položky!BA67</f>
        <v>0</v>
      </c>
      <c r="F10" s="179">
        <f>Položky!BB67</f>
        <v>0</v>
      </c>
      <c r="G10" s="179">
        <f>Položky!BC67</f>
        <v>0</v>
      </c>
      <c r="H10" s="179">
        <f>Položky!BD67</f>
        <v>0</v>
      </c>
      <c r="I10" s="180">
        <f>Položky!BE67</f>
        <v>0</v>
      </c>
    </row>
    <row r="11" spans="1:57" x14ac:dyDescent="0.2">
      <c r="A11" s="177" t="str">
        <f>Položky!B68</f>
        <v>764</v>
      </c>
      <c r="B11" s="100" t="str">
        <f>Položky!C68</f>
        <v>Konstrukce klempířské</v>
      </c>
      <c r="C11" s="55"/>
      <c r="D11" s="101"/>
      <c r="E11" s="178">
        <f>Položky!BA113</f>
        <v>0</v>
      </c>
      <c r="F11" s="179">
        <f>Položky!BB113</f>
        <v>0</v>
      </c>
      <c r="G11" s="179">
        <f>Položky!BC113</f>
        <v>0</v>
      </c>
      <c r="H11" s="179">
        <f>Položky!BD113</f>
        <v>0</v>
      </c>
      <c r="I11" s="180">
        <f>Položky!BE113</f>
        <v>0</v>
      </c>
    </row>
    <row r="12" spans="1:57" x14ac:dyDescent="0.2">
      <c r="A12" s="177" t="str">
        <f>Položky!B114</f>
        <v>783</v>
      </c>
      <c r="B12" s="100" t="str">
        <f>Položky!C114</f>
        <v>Nátěry</v>
      </c>
      <c r="C12" s="55"/>
      <c r="D12" s="101"/>
      <c r="E12" s="178">
        <f>Položky!BA117</f>
        <v>0</v>
      </c>
      <c r="F12" s="179">
        <f>Položky!BB117</f>
        <v>0</v>
      </c>
      <c r="G12" s="179">
        <f>Položky!BC117</f>
        <v>0</v>
      </c>
      <c r="H12" s="179">
        <f>Položky!BD117</f>
        <v>0</v>
      </c>
      <c r="I12" s="180">
        <f>Položky!BE117</f>
        <v>0</v>
      </c>
    </row>
    <row r="13" spans="1:57" ht="13.5" thickBot="1" x14ac:dyDescent="0.25">
      <c r="A13" s="177" t="str">
        <f>Položky!B118</f>
        <v>M21</v>
      </c>
      <c r="B13" s="100" t="str">
        <f>Položky!C118</f>
        <v>Elektromontáže</v>
      </c>
      <c r="C13" s="55"/>
      <c r="D13" s="101"/>
      <c r="E13" s="178">
        <f>Položky!BA120</f>
        <v>0</v>
      </c>
      <c r="F13" s="179">
        <f>Položky!BB120</f>
        <v>0</v>
      </c>
      <c r="G13" s="179">
        <f>Položky!BC120</f>
        <v>0</v>
      </c>
      <c r="H13" s="179">
        <f>Položky!BD120</f>
        <v>0</v>
      </c>
      <c r="I13" s="180">
        <f>Položky!BE120</f>
        <v>0</v>
      </c>
    </row>
    <row r="14" spans="1:57" s="108" customFormat="1" ht="13.5" thickBot="1" x14ac:dyDescent="0.25">
      <c r="A14" s="102"/>
      <c r="B14" s="103" t="s">
        <v>58</v>
      </c>
      <c r="C14" s="103"/>
      <c r="D14" s="104"/>
      <c r="E14" s="105">
        <f>SUM(E7:E13)</f>
        <v>0</v>
      </c>
      <c r="F14" s="106">
        <f>SUM(F7:F13)</f>
        <v>0</v>
      </c>
      <c r="G14" s="106">
        <f>SUM(G7:G13)</f>
        <v>0</v>
      </c>
      <c r="H14" s="106">
        <f>SUM(H7:H13)</f>
        <v>0</v>
      </c>
      <c r="I14" s="107">
        <f>SUM(I7:I13)</f>
        <v>0</v>
      </c>
    </row>
    <row r="15" spans="1:57" x14ac:dyDescent="0.2">
      <c r="A15" s="55"/>
      <c r="B15" s="55"/>
      <c r="C15" s="55"/>
      <c r="D15" s="55"/>
      <c r="E15" s="55"/>
      <c r="F15" s="55"/>
      <c r="G15" s="55"/>
      <c r="H15" s="55"/>
      <c r="I15" s="55"/>
    </row>
    <row r="16" spans="1:57" ht="19.5" customHeight="1" x14ac:dyDescent="0.25">
      <c r="A16" s="93" t="s">
        <v>59</v>
      </c>
      <c r="B16" s="93"/>
      <c r="C16" s="93"/>
      <c r="D16" s="93"/>
      <c r="E16" s="93"/>
      <c r="F16" s="93"/>
      <c r="G16" s="109"/>
      <c r="H16" s="93"/>
      <c r="I16" s="93"/>
      <c r="BA16" s="30"/>
      <c r="BB16" s="30"/>
      <c r="BC16" s="30"/>
      <c r="BD16" s="30"/>
      <c r="BE16" s="30"/>
    </row>
    <row r="17" spans="1:53" ht="13.5" thickBot="1" x14ac:dyDescent="0.25">
      <c r="A17" s="55"/>
      <c r="B17" s="55"/>
      <c r="C17" s="55"/>
      <c r="D17" s="55"/>
      <c r="E17" s="55"/>
      <c r="F17" s="55"/>
      <c r="G17" s="55"/>
      <c r="H17" s="55"/>
      <c r="I17" s="55"/>
    </row>
    <row r="18" spans="1:53" x14ac:dyDescent="0.2">
      <c r="A18" s="60" t="s">
        <v>60</v>
      </c>
      <c r="B18" s="61"/>
      <c r="C18" s="61"/>
      <c r="D18" s="110"/>
      <c r="E18" s="111" t="s">
        <v>61</v>
      </c>
      <c r="F18" s="112" t="s">
        <v>62</v>
      </c>
      <c r="G18" s="113" t="s">
        <v>63</v>
      </c>
      <c r="H18" s="114"/>
      <c r="I18" s="115" t="s">
        <v>61</v>
      </c>
    </row>
    <row r="19" spans="1:53" x14ac:dyDescent="0.2">
      <c r="A19" s="53" t="s">
        <v>223</v>
      </c>
      <c r="B19" s="44"/>
      <c r="C19" s="44"/>
      <c r="D19" s="116"/>
      <c r="E19" s="117">
        <v>0</v>
      </c>
      <c r="F19" s="118">
        <v>0</v>
      </c>
      <c r="G19" s="119">
        <f t="shared" ref="G19:G22" si="0">CHOOSE(BA19+1,HSV+PSV,HSV+PSV+Mont,HSV+PSV+Dodavka+Mont,HSV,PSV,Mont,Dodavka,Mont+Dodavka,0)</f>
        <v>0</v>
      </c>
      <c r="H19" s="120"/>
      <c r="I19" s="121">
        <f t="shared" ref="I19:I22" si="1">E19+F19*G19/100</f>
        <v>0</v>
      </c>
      <c r="BA19">
        <v>0</v>
      </c>
    </row>
    <row r="20" spans="1:53" x14ac:dyDescent="0.2">
      <c r="A20" s="53" t="s">
        <v>224</v>
      </c>
      <c r="B20" s="44"/>
      <c r="C20" s="44"/>
      <c r="D20" s="116"/>
      <c r="E20" s="117">
        <v>0</v>
      </c>
      <c r="F20" s="118">
        <v>0</v>
      </c>
      <c r="G20" s="119">
        <f t="shared" si="0"/>
        <v>0</v>
      </c>
      <c r="H20" s="120"/>
      <c r="I20" s="121">
        <f t="shared" si="1"/>
        <v>0</v>
      </c>
      <c r="BA20">
        <v>1</v>
      </c>
    </row>
    <row r="21" spans="1:53" x14ac:dyDescent="0.2">
      <c r="A21" s="53" t="s">
        <v>225</v>
      </c>
      <c r="B21" s="44"/>
      <c r="C21" s="44"/>
      <c r="D21" s="116"/>
      <c r="E21" s="117">
        <v>0</v>
      </c>
      <c r="F21" s="118">
        <v>0</v>
      </c>
      <c r="G21" s="119">
        <f t="shared" si="0"/>
        <v>0</v>
      </c>
      <c r="H21" s="120"/>
      <c r="I21" s="121">
        <f t="shared" si="1"/>
        <v>0</v>
      </c>
      <c r="BA21">
        <v>1</v>
      </c>
    </row>
    <row r="22" spans="1:53" x14ac:dyDescent="0.2">
      <c r="A22" s="53" t="s">
        <v>226</v>
      </c>
      <c r="B22" s="44"/>
      <c r="C22" s="44"/>
      <c r="D22" s="116"/>
      <c r="E22" s="117">
        <v>0</v>
      </c>
      <c r="F22" s="118">
        <v>0</v>
      </c>
      <c r="G22" s="119">
        <f t="shared" si="0"/>
        <v>0</v>
      </c>
      <c r="H22" s="120"/>
      <c r="I22" s="121">
        <f t="shared" si="1"/>
        <v>0</v>
      </c>
      <c r="BA22">
        <v>2</v>
      </c>
    </row>
    <row r="23" spans="1:53" ht="13.5" thickBot="1" x14ac:dyDescent="0.25">
      <c r="A23" s="122"/>
      <c r="B23" s="123" t="s">
        <v>64</v>
      </c>
      <c r="C23" s="124"/>
      <c r="D23" s="125"/>
      <c r="E23" s="126"/>
      <c r="F23" s="127"/>
      <c r="G23" s="127"/>
      <c r="H23" s="204">
        <f>SUM(I19:I22)</f>
        <v>0</v>
      </c>
      <c r="I23" s="205"/>
    </row>
    <row r="25" spans="1:53" x14ac:dyDescent="0.2">
      <c r="B25" s="108"/>
      <c r="F25" s="128"/>
      <c r="G25" s="129"/>
      <c r="H25" s="129"/>
      <c r="I25" s="130"/>
    </row>
    <row r="26" spans="1:53" x14ac:dyDescent="0.2">
      <c r="F26" s="128"/>
      <c r="G26" s="129"/>
      <c r="H26" s="129"/>
      <c r="I26" s="130"/>
    </row>
    <row r="27" spans="1:53" x14ac:dyDescent="0.2">
      <c r="F27" s="128"/>
      <c r="G27" s="129"/>
      <c r="H27" s="129"/>
      <c r="I27" s="130"/>
    </row>
    <row r="28" spans="1:53" x14ac:dyDescent="0.2">
      <c r="F28" s="128"/>
      <c r="G28" s="129"/>
      <c r="H28" s="129"/>
      <c r="I28" s="130"/>
    </row>
    <row r="29" spans="1:53" x14ac:dyDescent="0.2">
      <c r="F29" s="128"/>
      <c r="G29" s="129"/>
      <c r="H29" s="129"/>
      <c r="I29" s="130"/>
    </row>
    <row r="30" spans="1:53" x14ac:dyDescent="0.2">
      <c r="F30" s="128"/>
      <c r="G30" s="129"/>
      <c r="H30" s="129"/>
      <c r="I30" s="130"/>
    </row>
    <row r="31" spans="1:53" x14ac:dyDescent="0.2">
      <c r="F31" s="128"/>
      <c r="G31" s="129"/>
      <c r="H31" s="129"/>
      <c r="I31" s="130"/>
    </row>
    <row r="32" spans="1:53" x14ac:dyDescent="0.2">
      <c r="F32" s="128"/>
      <c r="G32" s="129"/>
      <c r="H32" s="129"/>
      <c r="I32" s="130"/>
    </row>
    <row r="33" spans="6:9" x14ac:dyDescent="0.2">
      <c r="F33" s="128"/>
      <c r="G33" s="129"/>
      <c r="H33" s="129"/>
      <c r="I33" s="130"/>
    </row>
    <row r="34" spans="6:9" x14ac:dyDescent="0.2">
      <c r="F34" s="128"/>
      <c r="G34" s="129"/>
      <c r="H34" s="129"/>
      <c r="I34" s="130"/>
    </row>
    <row r="35" spans="6:9" x14ac:dyDescent="0.2">
      <c r="F35" s="128"/>
      <c r="G35" s="129"/>
      <c r="H35" s="129"/>
      <c r="I35" s="130"/>
    </row>
    <row r="36" spans="6:9" x14ac:dyDescent="0.2">
      <c r="F36" s="128"/>
      <c r="G36" s="129"/>
      <c r="H36" s="129"/>
      <c r="I36" s="130"/>
    </row>
    <row r="37" spans="6:9" x14ac:dyDescent="0.2">
      <c r="F37" s="128"/>
      <c r="G37" s="129"/>
      <c r="H37" s="129"/>
      <c r="I37" s="130"/>
    </row>
    <row r="38" spans="6:9" x14ac:dyDescent="0.2">
      <c r="F38" s="128"/>
      <c r="G38" s="129"/>
      <c r="H38" s="129"/>
      <c r="I38" s="130"/>
    </row>
    <row r="39" spans="6:9" x14ac:dyDescent="0.2">
      <c r="F39" s="128"/>
      <c r="G39" s="129"/>
      <c r="H39" s="129"/>
      <c r="I39" s="130"/>
    </row>
    <row r="40" spans="6:9" x14ac:dyDescent="0.2">
      <c r="F40" s="128"/>
      <c r="G40" s="129"/>
      <c r="H40" s="129"/>
      <c r="I40" s="130"/>
    </row>
    <row r="41" spans="6:9" x14ac:dyDescent="0.2">
      <c r="F41" s="128"/>
      <c r="G41" s="129"/>
      <c r="H41" s="129"/>
      <c r="I41" s="130"/>
    </row>
    <row r="42" spans="6:9" x14ac:dyDescent="0.2">
      <c r="F42" s="128"/>
      <c r="G42" s="129"/>
      <c r="H42" s="129"/>
      <c r="I42" s="130"/>
    </row>
    <row r="43" spans="6:9" x14ac:dyDescent="0.2">
      <c r="F43" s="128"/>
      <c r="G43" s="129"/>
      <c r="H43" s="129"/>
      <c r="I43" s="130"/>
    </row>
    <row r="44" spans="6:9" x14ac:dyDescent="0.2">
      <c r="F44" s="128"/>
      <c r="G44" s="129"/>
      <c r="H44" s="129"/>
      <c r="I44" s="130"/>
    </row>
    <row r="45" spans="6:9" x14ac:dyDescent="0.2">
      <c r="F45" s="128"/>
      <c r="G45" s="129"/>
      <c r="H45" s="129"/>
      <c r="I45" s="130"/>
    </row>
    <row r="46" spans="6:9" x14ac:dyDescent="0.2">
      <c r="F46" s="128"/>
      <c r="G46" s="129"/>
      <c r="H46" s="129"/>
      <c r="I46" s="130"/>
    </row>
    <row r="47" spans="6:9" x14ac:dyDescent="0.2">
      <c r="F47" s="128"/>
      <c r="G47" s="129"/>
      <c r="H47" s="129"/>
      <c r="I47" s="130"/>
    </row>
    <row r="48" spans="6:9" x14ac:dyDescent="0.2">
      <c r="F48" s="128"/>
      <c r="G48" s="129"/>
      <c r="H48" s="129"/>
      <c r="I48" s="130"/>
    </row>
    <row r="49" spans="6:9" x14ac:dyDescent="0.2">
      <c r="F49" s="128"/>
      <c r="G49" s="129"/>
      <c r="H49" s="129"/>
      <c r="I49" s="130"/>
    </row>
    <row r="50" spans="6:9" x14ac:dyDescent="0.2">
      <c r="F50" s="128"/>
      <c r="G50" s="129"/>
      <c r="H50" s="129"/>
      <c r="I50" s="130"/>
    </row>
    <row r="51" spans="6:9" x14ac:dyDescent="0.2">
      <c r="F51" s="128"/>
      <c r="G51" s="129"/>
      <c r="H51" s="129"/>
      <c r="I51" s="130"/>
    </row>
    <row r="52" spans="6:9" x14ac:dyDescent="0.2">
      <c r="F52" s="128"/>
      <c r="G52" s="129"/>
      <c r="H52" s="129"/>
      <c r="I52" s="130"/>
    </row>
    <row r="53" spans="6:9" x14ac:dyDescent="0.2">
      <c r="F53" s="128"/>
      <c r="G53" s="129"/>
      <c r="H53" s="129"/>
      <c r="I53" s="130"/>
    </row>
    <row r="54" spans="6:9" x14ac:dyDescent="0.2">
      <c r="F54" s="128"/>
      <c r="G54" s="129"/>
      <c r="H54" s="129"/>
      <c r="I54" s="130"/>
    </row>
    <row r="55" spans="6:9" x14ac:dyDescent="0.2">
      <c r="F55" s="128"/>
      <c r="G55" s="129"/>
      <c r="H55" s="129"/>
      <c r="I55" s="130"/>
    </row>
    <row r="56" spans="6:9" x14ac:dyDescent="0.2">
      <c r="F56" s="128"/>
      <c r="G56" s="129"/>
      <c r="H56" s="129"/>
      <c r="I56" s="130"/>
    </row>
    <row r="57" spans="6:9" x14ac:dyDescent="0.2">
      <c r="F57" s="128"/>
      <c r="G57" s="129"/>
      <c r="H57" s="129"/>
      <c r="I57" s="130"/>
    </row>
    <row r="58" spans="6:9" x14ac:dyDescent="0.2">
      <c r="F58" s="128"/>
      <c r="G58" s="129"/>
      <c r="H58" s="129"/>
      <c r="I58" s="130"/>
    </row>
    <row r="59" spans="6:9" x14ac:dyDescent="0.2">
      <c r="F59" s="128"/>
      <c r="G59" s="129"/>
      <c r="H59" s="129"/>
      <c r="I59" s="130"/>
    </row>
    <row r="60" spans="6:9" x14ac:dyDescent="0.2">
      <c r="F60" s="128"/>
      <c r="G60" s="129"/>
      <c r="H60" s="129"/>
      <c r="I60" s="130"/>
    </row>
    <row r="61" spans="6:9" x14ac:dyDescent="0.2">
      <c r="F61" s="128"/>
      <c r="G61" s="129"/>
      <c r="H61" s="129"/>
      <c r="I61" s="130"/>
    </row>
    <row r="62" spans="6:9" x14ac:dyDescent="0.2">
      <c r="F62" s="128"/>
      <c r="G62" s="129"/>
      <c r="H62" s="129"/>
      <c r="I62" s="130"/>
    </row>
    <row r="63" spans="6:9" x14ac:dyDescent="0.2">
      <c r="F63" s="128"/>
      <c r="G63" s="129"/>
      <c r="H63" s="129"/>
      <c r="I63" s="130"/>
    </row>
    <row r="64" spans="6:9" x14ac:dyDescent="0.2">
      <c r="F64" s="128"/>
      <c r="G64" s="129"/>
      <c r="H64" s="129"/>
      <c r="I64" s="130"/>
    </row>
    <row r="65" spans="6:9" x14ac:dyDescent="0.2">
      <c r="F65" s="128"/>
      <c r="G65" s="129"/>
      <c r="H65" s="129"/>
      <c r="I65" s="130"/>
    </row>
    <row r="66" spans="6:9" x14ac:dyDescent="0.2">
      <c r="F66" s="128"/>
      <c r="G66" s="129"/>
      <c r="H66" s="129"/>
      <c r="I66" s="130"/>
    </row>
    <row r="67" spans="6:9" x14ac:dyDescent="0.2">
      <c r="F67" s="128"/>
      <c r="G67" s="129"/>
      <c r="H67" s="129"/>
      <c r="I67" s="130"/>
    </row>
    <row r="68" spans="6:9" x14ac:dyDescent="0.2">
      <c r="F68" s="128"/>
      <c r="G68" s="129"/>
      <c r="H68" s="129"/>
      <c r="I68" s="130"/>
    </row>
    <row r="69" spans="6:9" x14ac:dyDescent="0.2">
      <c r="F69" s="128"/>
      <c r="G69" s="129"/>
      <c r="H69" s="129"/>
      <c r="I69" s="130"/>
    </row>
    <row r="70" spans="6:9" x14ac:dyDescent="0.2">
      <c r="F70" s="128"/>
      <c r="G70" s="129"/>
      <c r="H70" s="129"/>
      <c r="I70" s="130"/>
    </row>
    <row r="71" spans="6:9" x14ac:dyDescent="0.2">
      <c r="F71" s="128"/>
      <c r="G71" s="129"/>
      <c r="H71" s="129"/>
      <c r="I71" s="130"/>
    </row>
    <row r="72" spans="6:9" x14ac:dyDescent="0.2">
      <c r="F72" s="128"/>
      <c r="G72" s="129"/>
      <c r="H72" s="129"/>
      <c r="I72" s="130"/>
    </row>
    <row r="73" spans="6:9" x14ac:dyDescent="0.2">
      <c r="F73" s="128"/>
      <c r="G73" s="129"/>
      <c r="H73" s="129"/>
      <c r="I73" s="130"/>
    </row>
    <row r="74" spans="6:9" x14ac:dyDescent="0.2">
      <c r="F74" s="128"/>
      <c r="G74" s="129"/>
      <c r="H74" s="129"/>
      <c r="I74" s="130"/>
    </row>
  </sheetData>
  <mergeCells count="4">
    <mergeCell ref="A1:B1"/>
    <mergeCell ref="A2:B2"/>
    <mergeCell ref="G2:I2"/>
    <mergeCell ref="H23:I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CZ181"/>
  <sheetViews>
    <sheetView showGridLines="0" showZeros="0" tabSelected="1" zoomScale="90" zoomScaleNormal="90" workbookViewId="0">
      <selection activeCell="C13" sqref="C13"/>
    </sheetView>
  </sheetViews>
  <sheetFormatPr defaultColWidth="9.140625" defaultRowHeight="12.75" x14ac:dyDescent="0.2"/>
  <cols>
    <col min="1" max="1" width="4.42578125" style="131" customWidth="1"/>
    <col min="2" max="2" width="11.5703125" style="131" customWidth="1"/>
    <col min="3" max="3" width="40.42578125" style="131" customWidth="1"/>
    <col min="4" max="4" width="5.5703125" style="131" customWidth="1"/>
    <col min="5" max="5" width="8.5703125" style="173" customWidth="1"/>
    <col min="6" max="6" width="9.85546875" style="131" customWidth="1"/>
    <col min="7" max="7" width="13.85546875" style="131" customWidth="1"/>
    <col min="8" max="11" width="9.140625" style="131"/>
    <col min="12" max="12" width="75.28515625" style="131" customWidth="1"/>
    <col min="13" max="13" width="45.28515625" style="131" customWidth="1"/>
    <col min="14" max="16384" width="9.140625" style="131"/>
  </cols>
  <sheetData>
    <row r="1" spans="1:104" ht="15.75" x14ac:dyDescent="0.25">
      <c r="A1" s="208" t="s">
        <v>65</v>
      </c>
      <c r="B1" s="208"/>
      <c r="C1" s="208"/>
      <c r="D1" s="208"/>
      <c r="E1" s="208"/>
      <c r="F1" s="208"/>
      <c r="G1" s="208"/>
    </row>
    <row r="2" spans="1:104" ht="14.25" customHeight="1" thickBot="1" x14ac:dyDescent="0.25">
      <c r="A2" s="132"/>
      <c r="B2" s="133"/>
      <c r="C2" s="134"/>
      <c r="D2" s="134"/>
      <c r="E2" s="135"/>
      <c r="F2" s="134"/>
      <c r="G2" s="134"/>
    </row>
    <row r="3" spans="1:104" ht="13.5" thickTop="1" x14ac:dyDescent="0.2">
      <c r="A3" s="197" t="s">
        <v>49</v>
      </c>
      <c r="B3" s="198"/>
      <c r="C3" s="83" t="str">
        <f>CONCATENATE(cislostavby," ",nazevstavby)</f>
        <v>Si_202504 Oprava střechy ISŠA Brno, Křižíkova 2523/13</v>
      </c>
      <c r="D3" s="84"/>
      <c r="E3" s="136" t="s">
        <v>66</v>
      </c>
      <c r="F3" s="137" t="str">
        <f>Rekapitulace!H1</f>
        <v>3a</v>
      </c>
      <c r="G3" s="138"/>
    </row>
    <row r="4" spans="1:104" ht="13.5" thickBot="1" x14ac:dyDescent="0.25">
      <c r="A4" s="209" t="s">
        <v>51</v>
      </c>
      <c r="B4" s="200"/>
      <c r="C4" s="89" t="str">
        <f>CONCATENATE(cisloobjektu," ",nazevobjektu)</f>
        <v>SO-01 Oprava střechy</v>
      </c>
      <c r="D4" s="90"/>
      <c r="E4" s="210" t="str">
        <f>Rekapitulace!G2</f>
        <v>Oprava střešní krytiny</v>
      </c>
      <c r="F4" s="211"/>
      <c r="G4" s="212"/>
    </row>
    <row r="5" spans="1:104" ht="13.5" thickTop="1" x14ac:dyDescent="0.2">
      <c r="A5" s="139"/>
      <c r="B5" s="132"/>
      <c r="C5" s="132"/>
      <c r="D5" s="132"/>
      <c r="E5" s="140"/>
      <c r="F5" s="132"/>
      <c r="G5" s="132"/>
    </row>
    <row r="6" spans="1:104" x14ac:dyDescent="0.2">
      <c r="A6" s="141" t="s">
        <v>67</v>
      </c>
      <c r="B6" s="142" t="s">
        <v>68</v>
      </c>
      <c r="C6" s="142" t="s">
        <v>69</v>
      </c>
      <c r="D6" s="142" t="s">
        <v>70</v>
      </c>
      <c r="E6" s="142" t="s">
        <v>71</v>
      </c>
      <c r="F6" s="142" t="s">
        <v>72</v>
      </c>
      <c r="G6" s="143" t="s">
        <v>73</v>
      </c>
    </row>
    <row r="7" spans="1:104" x14ac:dyDescent="0.2">
      <c r="A7" s="144" t="s">
        <v>74</v>
      </c>
      <c r="B7" s="145" t="s">
        <v>84</v>
      </c>
      <c r="C7" s="146" t="s">
        <v>85</v>
      </c>
      <c r="D7" s="147"/>
      <c r="E7" s="148"/>
      <c r="F7" s="148"/>
      <c r="G7" s="149"/>
      <c r="O7" s="150">
        <v>1</v>
      </c>
    </row>
    <row r="8" spans="1:104" x14ac:dyDescent="0.2">
      <c r="A8" s="151">
        <v>1</v>
      </c>
      <c r="B8" s="152" t="s">
        <v>86</v>
      </c>
      <c r="C8" s="153" t="s">
        <v>87</v>
      </c>
      <c r="D8" s="154" t="s">
        <v>88</v>
      </c>
      <c r="E8" s="155">
        <v>370</v>
      </c>
      <c r="F8" s="183"/>
      <c r="G8" s="156">
        <f>E8*F8</f>
        <v>0</v>
      </c>
      <c r="O8" s="150">
        <v>2</v>
      </c>
      <c r="AA8" s="131">
        <v>1</v>
      </c>
      <c r="AB8" s="131">
        <v>1</v>
      </c>
      <c r="AC8" s="131">
        <v>1</v>
      </c>
      <c r="AZ8" s="131">
        <v>1</v>
      </c>
      <c r="BA8" s="131">
        <f>IF(AZ8=1,G8,0)</f>
        <v>0</v>
      </c>
      <c r="BB8" s="131">
        <f>IF(AZ8=2,G8,0)</f>
        <v>0</v>
      </c>
      <c r="BC8" s="131">
        <f>IF(AZ8=3,G8,0)</f>
        <v>0</v>
      </c>
      <c r="BD8" s="131">
        <f>IF(AZ8=4,G8,0)</f>
        <v>0</v>
      </c>
      <c r="BE8" s="131">
        <f>IF(AZ8=5,G8,0)</f>
        <v>0</v>
      </c>
      <c r="CA8" s="157">
        <v>1</v>
      </c>
      <c r="CB8" s="157">
        <v>1</v>
      </c>
      <c r="CZ8" s="131">
        <v>0</v>
      </c>
    </row>
    <row r="9" spans="1:104" x14ac:dyDescent="0.2">
      <c r="A9" s="158"/>
      <c r="B9" s="160"/>
      <c r="C9" s="206" t="s">
        <v>89</v>
      </c>
      <c r="D9" s="207"/>
      <c r="E9" s="161">
        <v>370</v>
      </c>
      <c r="F9" s="162"/>
      <c r="G9" s="163"/>
      <c r="M9" s="159" t="s">
        <v>89</v>
      </c>
      <c r="O9" s="150"/>
    </row>
    <row r="10" spans="1:104" x14ac:dyDescent="0.2">
      <c r="A10" s="164"/>
      <c r="B10" s="165" t="s">
        <v>75</v>
      </c>
      <c r="C10" s="166" t="str">
        <f>CONCATENATE(B7," ",C7)</f>
        <v>95 Dokončovací konstrukce na pozemních stavbách</v>
      </c>
      <c r="D10" s="167"/>
      <c r="E10" s="168"/>
      <c r="F10" s="169"/>
      <c r="G10" s="170">
        <f>SUM(G7:G9)</f>
        <v>0</v>
      </c>
      <c r="O10" s="150">
        <v>4</v>
      </c>
      <c r="BA10" s="171">
        <f>SUM(BA7:BA9)</f>
        <v>0</v>
      </c>
      <c r="BB10" s="171">
        <f>SUM(BB7:BB9)</f>
        <v>0</v>
      </c>
      <c r="BC10" s="171">
        <f>SUM(BC7:BC9)</f>
        <v>0</v>
      </c>
      <c r="BD10" s="171">
        <f>SUM(BD7:BD9)</f>
        <v>0</v>
      </c>
      <c r="BE10" s="171">
        <f>SUM(BE7:BE9)</f>
        <v>0</v>
      </c>
    </row>
    <row r="11" spans="1:104" x14ac:dyDescent="0.2">
      <c r="A11" s="144" t="s">
        <v>74</v>
      </c>
      <c r="B11" s="145" t="s">
        <v>90</v>
      </c>
      <c r="C11" s="146" t="s">
        <v>91</v>
      </c>
      <c r="D11" s="147"/>
      <c r="E11" s="148"/>
      <c r="F11" s="148"/>
      <c r="G11" s="149"/>
      <c r="O11" s="150">
        <v>1</v>
      </c>
    </row>
    <row r="12" spans="1:104" x14ac:dyDescent="0.2">
      <c r="A12" s="151">
        <v>2</v>
      </c>
      <c r="B12" s="152" t="s">
        <v>92</v>
      </c>
      <c r="C12" s="153" t="s">
        <v>93</v>
      </c>
      <c r="D12" s="154" t="s">
        <v>94</v>
      </c>
      <c r="E12" s="155">
        <v>1</v>
      </c>
      <c r="F12" s="183"/>
      <c r="G12" s="156">
        <f>E12*F12</f>
        <v>0</v>
      </c>
      <c r="O12" s="150">
        <v>2</v>
      </c>
      <c r="AA12" s="131">
        <v>12</v>
      </c>
      <c r="AB12" s="131">
        <v>0</v>
      </c>
      <c r="AC12" s="131">
        <v>113</v>
      </c>
      <c r="AZ12" s="131">
        <v>1</v>
      </c>
      <c r="BA12" s="131">
        <f>IF(AZ12=1,G12,0)</f>
        <v>0</v>
      </c>
      <c r="BB12" s="131">
        <f>IF(AZ12=2,G12,0)</f>
        <v>0</v>
      </c>
      <c r="BC12" s="131">
        <f>IF(AZ12=3,G12,0)</f>
        <v>0</v>
      </c>
      <c r="BD12" s="131">
        <f>IF(AZ12=4,G12,0)</f>
        <v>0</v>
      </c>
      <c r="BE12" s="131">
        <f>IF(AZ12=5,G12,0)</f>
        <v>0</v>
      </c>
      <c r="CA12" s="157">
        <v>12</v>
      </c>
      <c r="CB12" s="157">
        <v>0</v>
      </c>
      <c r="CZ12" s="131">
        <v>0</v>
      </c>
    </row>
    <row r="13" spans="1:104" x14ac:dyDescent="0.2">
      <c r="A13" s="151">
        <v>3</v>
      </c>
      <c r="B13" s="152" t="s">
        <v>95</v>
      </c>
      <c r="C13" s="153" t="s">
        <v>96</v>
      </c>
      <c r="D13" s="154" t="s">
        <v>94</v>
      </c>
      <c r="E13" s="155">
        <v>1</v>
      </c>
      <c r="F13" s="183"/>
      <c r="G13" s="156">
        <f>E13*F13</f>
        <v>0</v>
      </c>
      <c r="O13" s="150">
        <v>2</v>
      </c>
      <c r="AA13" s="131">
        <v>12</v>
      </c>
      <c r="AB13" s="131">
        <v>0</v>
      </c>
      <c r="AC13" s="131">
        <v>114</v>
      </c>
      <c r="AZ13" s="131">
        <v>1</v>
      </c>
      <c r="BA13" s="131">
        <f>IF(AZ13=1,G13,0)</f>
        <v>0</v>
      </c>
      <c r="BB13" s="131">
        <f>IF(AZ13=2,G13,0)</f>
        <v>0</v>
      </c>
      <c r="BC13" s="131">
        <f>IF(AZ13=3,G13,0)</f>
        <v>0</v>
      </c>
      <c r="BD13" s="131">
        <f>IF(AZ13=4,G13,0)</f>
        <v>0</v>
      </c>
      <c r="BE13" s="131">
        <f>IF(AZ13=5,G13,0)</f>
        <v>0</v>
      </c>
      <c r="CA13" s="157">
        <v>12</v>
      </c>
      <c r="CB13" s="157">
        <v>0</v>
      </c>
      <c r="CZ13" s="131">
        <v>0</v>
      </c>
    </row>
    <row r="14" spans="1:104" x14ac:dyDescent="0.2">
      <c r="A14" s="151">
        <v>4</v>
      </c>
      <c r="B14" s="152" t="s">
        <v>97</v>
      </c>
      <c r="C14" s="153" t="s">
        <v>98</v>
      </c>
      <c r="D14" s="154" t="s">
        <v>94</v>
      </c>
      <c r="E14" s="155">
        <v>1</v>
      </c>
      <c r="F14" s="183"/>
      <c r="G14" s="156">
        <f>E14*F14</f>
        <v>0</v>
      </c>
      <c r="O14" s="150">
        <v>2</v>
      </c>
      <c r="AA14" s="131">
        <v>12</v>
      </c>
      <c r="AB14" s="131">
        <v>0</v>
      </c>
      <c r="AC14" s="131">
        <v>115</v>
      </c>
      <c r="AZ14" s="131">
        <v>1</v>
      </c>
      <c r="BA14" s="131">
        <f>IF(AZ14=1,G14,0)</f>
        <v>0</v>
      </c>
      <c r="BB14" s="131">
        <f>IF(AZ14=2,G14,0)</f>
        <v>0</v>
      </c>
      <c r="BC14" s="131">
        <f>IF(AZ14=3,G14,0)</f>
        <v>0</v>
      </c>
      <c r="BD14" s="131">
        <f>IF(AZ14=4,G14,0)</f>
        <v>0</v>
      </c>
      <c r="BE14" s="131">
        <f>IF(AZ14=5,G14,0)</f>
        <v>0</v>
      </c>
      <c r="CA14" s="157">
        <v>12</v>
      </c>
      <c r="CB14" s="157">
        <v>0</v>
      </c>
      <c r="CZ14" s="131">
        <v>0</v>
      </c>
    </row>
    <row r="15" spans="1:104" x14ac:dyDescent="0.2">
      <c r="A15" s="151">
        <v>5</v>
      </c>
      <c r="B15" s="152" t="s">
        <v>99</v>
      </c>
      <c r="C15" s="153" t="s">
        <v>100</v>
      </c>
      <c r="D15" s="154" t="s">
        <v>94</v>
      </c>
      <c r="E15" s="155">
        <v>1</v>
      </c>
      <c r="F15" s="183"/>
      <c r="G15" s="156">
        <f>E15*F15</f>
        <v>0</v>
      </c>
      <c r="O15" s="150">
        <v>2</v>
      </c>
      <c r="AA15" s="131">
        <v>12</v>
      </c>
      <c r="AB15" s="131">
        <v>0</v>
      </c>
      <c r="AC15" s="131">
        <v>116</v>
      </c>
      <c r="AZ15" s="131">
        <v>1</v>
      </c>
      <c r="BA15" s="131">
        <f>IF(AZ15=1,G15,0)</f>
        <v>0</v>
      </c>
      <c r="BB15" s="131">
        <f>IF(AZ15=2,G15,0)</f>
        <v>0</v>
      </c>
      <c r="BC15" s="131">
        <f>IF(AZ15=3,G15,0)</f>
        <v>0</v>
      </c>
      <c r="BD15" s="131">
        <f>IF(AZ15=4,G15,0)</f>
        <v>0</v>
      </c>
      <c r="BE15" s="131">
        <f>IF(AZ15=5,G15,0)</f>
        <v>0</v>
      </c>
      <c r="CA15" s="157">
        <v>12</v>
      </c>
      <c r="CB15" s="157">
        <v>0</v>
      </c>
      <c r="CZ15" s="131">
        <v>0</v>
      </c>
    </row>
    <row r="16" spans="1:104" x14ac:dyDescent="0.2">
      <c r="A16" s="164"/>
      <c r="B16" s="165" t="s">
        <v>75</v>
      </c>
      <c r="C16" s="166" t="str">
        <f>CONCATENATE(B11," ",C11)</f>
        <v>VN Vedlejší náklady</v>
      </c>
      <c r="D16" s="167"/>
      <c r="E16" s="168"/>
      <c r="F16" s="169"/>
      <c r="G16" s="170">
        <f>SUM(G11:G15)</f>
        <v>0</v>
      </c>
      <c r="O16" s="150">
        <v>4</v>
      </c>
      <c r="BA16" s="171">
        <f>SUM(BA11:BA15)</f>
        <v>0</v>
      </c>
      <c r="BB16" s="171">
        <f>SUM(BB11:BB15)</f>
        <v>0</v>
      </c>
      <c r="BC16" s="171">
        <f>SUM(BC11:BC15)</f>
        <v>0</v>
      </c>
      <c r="BD16" s="171">
        <f>SUM(BD11:BD15)</f>
        <v>0</v>
      </c>
      <c r="BE16" s="171">
        <f>SUM(BE11:BE15)</f>
        <v>0</v>
      </c>
    </row>
    <row r="17" spans="1:104" x14ac:dyDescent="0.2">
      <c r="A17" s="144" t="s">
        <v>74</v>
      </c>
      <c r="B17" s="145" t="s">
        <v>101</v>
      </c>
      <c r="C17" s="146" t="s">
        <v>102</v>
      </c>
      <c r="D17" s="147"/>
      <c r="E17" s="148"/>
      <c r="F17" s="148"/>
      <c r="G17" s="149"/>
      <c r="O17" s="150">
        <v>1</v>
      </c>
    </row>
    <row r="18" spans="1:104" x14ac:dyDescent="0.2">
      <c r="A18" s="151">
        <v>6</v>
      </c>
      <c r="B18" s="152" t="s">
        <v>103</v>
      </c>
      <c r="C18" s="153" t="s">
        <v>104</v>
      </c>
      <c r="D18" s="154" t="s">
        <v>88</v>
      </c>
      <c r="E18" s="155">
        <v>447.09930000000003</v>
      </c>
      <c r="F18" s="183"/>
      <c r="G18" s="156">
        <f>E18*F18</f>
        <v>0</v>
      </c>
      <c r="O18" s="150">
        <v>2</v>
      </c>
      <c r="AA18" s="131">
        <v>1</v>
      </c>
      <c r="AB18" s="131">
        <v>7</v>
      </c>
      <c r="AC18" s="131">
        <v>7</v>
      </c>
      <c r="AZ18" s="131">
        <v>2</v>
      </c>
      <c r="BA18" s="131">
        <f>IF(AZ18=1,G18,0)</f>
        <v>0</v>
      </c>
      <c r="BB18" s="131">
        <f>IF(AZ18=2,G18,0)</f>
        <v>0</v>
      </c>
      <c r="BC18" s="131">
        <f>IF(AZ18=3,G18,0)</f>
        <v>0</v>
      </c>
      <c r="BD18" s="131">
        <f>IF(AZ18=4,G18,0)</f>
        <v>0</v>
      </c>
      <c r="BE18" s="131">
        <f>IF(AZ18=5,G18,0)</f>
        <v>0</v>
      </c>
      <c r="CA18" s="157">
        <v>1</v>
      </c>
      <c r="CB18" s="157">
        <v>7</v>
      </c>
      <c r="CZ18" s="131">
        <v>0</v>
      </c>
    </row>
    <row r="19" spans="1:104" x14ac:dyDescent="0.2">
      <c r="A19" s="158"/>
      <c r="B19" s="160"/>
      <c r="C19" s="206" t="s">
        <v>105</v>
      </c>
      <c r="D19" s="207"/>
      <c r="E19" s="161">
        <v>0</v>
      </c>
      <c r="F19" s="162"/>
      <c r="G19" s="163"/>
      <c r="M19" s="159" t="s">
        <v>105</v>
      </c>
      <c r="O19" s="150"/>
    </row>
    <row r="20" spans="1:104" x14ac:dyDescent="0.2">
      <c r="A20" s="158"/>
      <c r="B20" s="160"/>
      <c r="C20" s="206" t="s">
        <v>106</v>
      </c>
      <c r="D20" s="207"/>
      <c r="E20" s="161">
        <v>172.1121</v>
      </c>
      <c r="F20" s="162"/>
      <c r="G20" s="163"/>
      <c r="M20" s="159" t="s">
        <v>106</v>
      </c>
      <c r="O20" s="150"/>
    </row>
    <row r="21" spans="1:104" x14ac:dyDescent="0.2">
      <c r="A21" s="158"/>
      <c r="B21" s="160"/>
      <c r="C21" s="206" t="s">
        <v>107</v>
      </c>
      <c r="D21" s="207"/>
      <c r="E21" s="161">
        <v>51.4375</v>
      </c>
      <c r="F21" s="162"/>
      <c r="G21" s="163"/>
      <c r="M21" s="159" t="s">
        <v>107</v>
      </c>
      <c r="O21" s="150"/>
    </row>
    <row r="22" spans="1:104" x14ac:dyDescent="0.2">
      <c r="A22" s="158"/>
      <c r="B22" s="160"/>
      <c r="C22" s="206" t="s">
        <v>108</v>
      </c>
      <c r="D22" s="207"/>
      <c r="E22" s="161">
        <v>223.5496</v>
      </c>
      <c r="F22" s="162"/>
      <c r="G22" s="163"/>
      <c r="M22" s="159" t="s">
        <v>108</v>
      </c>
      <c r="O22" s="150"/>
    </row>
    <row r="23" spans="1:104" x14ac:dyDescent="0.2">
      <c r="A23" s="151">
        <v>7</v>
      </c>
      <c r="B23" s="152" t="s">
        <v>109</v>
      </c>
      <c r="C23" s="153" t="s">
        <v>110</v>
      </c>
      <c r="D23" s="154" t="s">
        <v>111</v>
      </c>
      <c r="E23" s="155">
        <v>7.1535887999999996</v>
      </c>
      <c r="F23" s="183"/>
      <c r="G23" s="156">
        <f t="shared" ref="G23:G31" si="0">E23*F23</f>
        <v>0</v>
      </c>
      <c r="O23" s="150">
        <v>2</v>
      </c>
      <c r="AA23" s="131">
        <v>8</v>
      </c>
      <c r="AB23" s="131">
        <v>0</v>
      </c>
      <c r="AC23" s="131">
        <v>3</v>
      </c>
      <c r="AZ23" s="131">
        <v>2</v>
      </c>
      <c r="BA23" s="131">
        <f t="shared" ref="BA23:BA31" si="1">IF(AZ23=1,G23,0)</f>
        <v>0</v>
      </c>
      <c r="BB23" s="131">
        <f t="shared" ref="BB23:BB31" si="2">IF(AZ23=2,G23,0)</f>
        <v>0</v>
      </c>
      <c r="BC23" s="131">
        <f t="shared" ref="BC23:BC31" si="3">IF(AZ23=3,G23,0)</f>
        <v>0</v>
      </c>
      <c r="BD23" s="131">
        <f t="shared" ref="BD23:BD31" si="4">IF(AZ23=4,G23,0)</f>
        <v>0</v>
      </c>
      <c r="BE23" s="131">
        <f t="shared" ref="BE23:BE31" si="5">IF(AZ23=5,G23,0)</f>
        <v>0</v>
      </c>
      <c r="CA23" s="157">
        <v>8</v>
      </c>
      <c r="CB23" s="157">
        <v>0</v>
      </c>
      <c r="CZ23" s="131">
        <v>0</v>
      </c>
    </row>
    <row r="24" spans="1:104" x14ac:dyDescent="0.2">
      <c r="A24" s="151">
        <v>8</v>
      </c>
      <c r="B24" s="152" t="s">
        <v>112</v>
      </c>
      <c r="C24" s="153" t="s">
        <v>113</v>
      </c>
      <c r="D24" s="154" t="s">
        <v>111</v>
      </c>
      <c r="E24" s="155">
        <v>3.5767943999999998</v>
      </c>
      <c r="F24" s="183"/>
      <c r="G24" s="156">
        <f t="shared" si="0"/>
        <v>0</v>
      </c>
      <c r="O24" s="150">
        <v>2</v>
      </c>
      <c r="AA24" s="131">
        <v>8</v>
      </c>
      <c r="AB24" s="131">
        <v>0</v>
      </c>
      <c r="AC24" s="131">
        <v>3</v>
      </c>
      <c r="AZ24" s="131">
        <v>2</v>
      </c>
      <c r="BA24" s="131">
        <f t="shared" si="1"/>
        <v>0</v>
      </c>
      <c r="BB24" s="131">
        <f t="shared" si="2"/>
        <v>0</v>
      </c>
      <c r="BC24" s="131">
        <f t="shared" si="3"/>
        <v>0</v>
      </c>
      <c r="BD24" s="131">
        <f t="shared" si="4"/>
        <v>0</v>
      </c>
      <c r="BE24" s="131">
        <f t="shared" si="5"/>
        <v>0</v>
      </c>
      <c r="CA24" s="157">
        <v>8</v>
      </c>
      <c r="CB24" s="157">
        <v>0</v>
      </c>
      <c r="CZ24" s="131">
        <v>0</v>
      </c>
    </row>
    <row r="25" spans="1:104" x14ac:dyDescent="0.2">
      <c r="A25" s="151">
        <v>9</v>
      </c>
      <c r="B25" s="152" t="s">
        <v>114</v>
      </c>
      <c r="C25" s="153" t="s">
        <v>115</v>
      </c>
      <c r="D25" s="154" t="s">
        <v>111</v>
      </c>
      <c r="E25" s="155">
        <v>3.5767943999999998</v>
      </c>
      <c r="F25" s="183"/>
      <c r="G25" s="156">
        <f t="shared" si="0"/>
        <v>0</v>
      </c>
      <c r="O25" s="150">
        <v>2</v>
      </c>
      <c r="AA25" s="131">
        <v>8</v>
      </c>
      <c r="AB25" s="131">
        <v>0</v>
      </c>
      <c r="AC25" s="131">
        <v>3</v>
      </c>
      <c r="AZ25" s="131">
        <v>2</v>
      </c>
      <c r="BA25" s="131">
        <f t="shared" si="1"/>
        <v>0</v>
      </c>
      <c r="BB25" s="131">
        <f t="shared" si="2"/>
        <v>0</v>
      </c>
      <c r="BC25" s="131">
        <f t="shared" si="3"/>
        <v>0</v>
      </c>
      <c r="BD25" s="131">
        <f t="shared" si="4"/>
        <v>0</v>
      </c>
      <c r="BE25" s="131">
        <f t="shared" si="5"/>
        <v>0</v>
      </c>
      <c r="CA25" s="157">
        <v>8</v>
      </c>
      <c r="CB25" s="157">
        <v>0</v>
      </c>
      <c r="CZ25" s="131">
        <v>0</v>
      </c>
    </row>
    <row r="26" spans="1:104" x14ac:dyDescent="0.2">
      <c r="A26" s="151">
        <v>10</v>
      </c>
      <c r="B26" s="152" t="s">
        <v>116</v>
      </c>
      <c r="C26" s="153" t="s">
        <v>117</v>
      </c>
      <c r="D26" s="154" t="s">
        <v>111</v>
      </c>
      <c r="E26" s="155">
        <v>32.191149600000003</v>
      </c>
      <c r="F26" s="183"/>
      <c r="G26" s="156">
        <f t="shared" si="0"/>
        <v>0</v>
      </c>
      <c r="O26" s="150">
        <v>2</v>
      </c>
      <c r="AA26" s="131">
        <v>8</v>
      </c>
      <c r="AB26" s="131">
        <v>0</v>
      </c>
      <c r="AC26" s="131">
        <v>3</v>
      </c>
      <c r="AZ26" s="131">
        <v>2</v>
      </c>
      <c r="BA26" s="131">
        <f t="shared" si="1"/>
        <v>0</v>
      </c>
      <c r="BB26" s="131">
        <f t="shared" si="2"/>
        <v>0</v>
      </c>
      <c r="BC26" s="131">
        <f t="shared" si="3"/>
        <v>0</v>
      </c>
      <c r="BD26" s="131">
        <f t="shared" si="4"/>
        <v>0</v>
      </c>
      <c r="BE26" s="131">
        <f t="shared" si="5"/>
        <v>0</v>
      </c>
      <c r="CA26" s="157">
        <v>8</v>
      </c>
      <c r="CB26" s="157">
        <v>0</v>
      </c>
      <c r="CZ26" s="131">
        <v>0</v>
      </c>
    </row>
    <row r="27" spans="1:104" x14ac:dyDescent="0.2">
      <c r="A27" s="151">
        <v>11</v>
      </c>
      <c r="B27" s="152" t="s">
        <v>118</v>
      </c>
      <c r="C27" s="153" t="s">
        <v>119</v>
      </c>
      <c r="D27" s="154" t="s">
        <v>111</v>
      </c>
      <c r="E27" s="155">
        <v>3.5767943999999998</v>
      </c>
      <c r="F27" s="183"/>
      <c r="G27" s="156">
        <f t="shared" si="0"/>
        <v>0</v>
      </c>
      <c r="O27" s="150">
        <v>2</v>
      </c>
      <c r="AA27" s="131">
        <v>8</v>
      </c>
      <c r="AB27" s="131">
        <v>0</v>
      </c>
      <c r="AC27" s="131">
        <v>3</v>
      </c>
      <c r="AZ27" s="131">
        <v>2</v>
      </c>
      <c r="BA27" s="131">
        <f t="shared" si="1"/>
        <v>0</v>
      </c>
      <c r="BB27" s="131">
        <f t="shared" si="2"/>
        <v>0</v>
      </c>
      <c r="BC27" s="131">
        <f t="shared" si="3"/>
        <v>0</v>
      </c>
      <c r="BD27" s="131">
        <f t="shared" si="4"/>
        <v>0</v>
      </c>
      <c r="BE27" s="131">
        <f t="shared" si="5"/>
        <v>0</v>
      </c>
      <c r="CA27" s="157">
        <v>8</v>
      </c>
      <c r="CB27" s="157">
        <v>0</v>
      </c>
      <c r="CZ27" s="131">
        <v>0</v>
      </c>
    </row>
    <row r="28" spans="1:104" x14ac:dyDescent="0.2">
      <c r="A28" s="151">
        <v>12</v>
      </c>
      <c r="B28" s="152" t="s">
        <v>120</v>
      </c>
      <c r="C28" s="153" t="s">
        <v>121</v>
      </c>
      <c r="D28" s="154" t="s">
        <v>111</v>
      </c>
      <c r="E28" s="155">
        <v>17.883972</v>
      </c>
      <c r="F28" s="183"/>
      <c r="G28" s="156">
        <f t="shared" si="0"/>
        <v>0</v>
      </c>
      <c r="O28" s="150">
        <v>2</v>
      </c>
      <c r="AA28" s="131">
        <v>8</v>
      </c>
      <c r="AB28" s="131">
        <v>0</v>
      </c>
      <c r="AC28" s="131">
        <v>3</v>
      </c>
      <c r="AZ28" s="131">
        <v>2</v>
      </c>
      <c r="BA28" s="131">
        <f t="shared" si="1"/>
        <v>0</v>
      </c>
      <c r="BB28" s="131">
        <f t="shared" si="2"/>
        <v>0</v>
      </c>
      <c r="BC28" s="131">
        <f t="shared" si="3"/>
        <v>0</v>
      </c>
      <c r="BD28" s="131">
        <f t="shared" si="4"/>
        <v>0</v>
      </c>
      <c r="BE28" s="131">
        <f t="shared" si="5"/>
        <v>0</v>
      </c>
      <c r="CA28" s="157">
        <v>8</v>
      </c>
      <c r="CB28" s="157">
        <v>0</v>
      </c>
      <c r="CZ28" s="131">
        <v>0</v>
      </c>
    </row>
    <row r="29" spans="1:104" x14ac:dyDescent="0.2">
      <c r="A29" s="151">
        <v>13</v>
      </c>
      <c r="B29" s="152" t="s">
        <v>122</v>
      </c>
      <c r="C29" s="153" t="s">
        <v>123</v>
      </c>
      <c r="D29" s="154" t="s">
        <v>111</v>
      </c>
      <c r="E29" s="155">
        <v>3.5767943999999998</v>
      </c>
      <c r="F29" s="183"/>
      <c r="G29" s="156">
        <f t="shared" si="0"/>
        <v>0</v>
      </c>
      <c r="O29" s="150">
        <v>2</v>
      </c>
      <c r="AA29" s="131">
        <v>8</v>
      </c>
      <c r="AB29" s="131">
        <v>0</v>
      </c>
      <c r="AC29" s="131">
        <v>3</v>
      </c>
      <c r="AZ29" s="131">
        <v>2</v>
      </c>
      <c r="BA29" s="131">
        <f t="shared" si="1"/>
        <v>0</v>
      </c>
      <c r="BB29" s="131">
        <f t="shared" si="2"/>
        <v>0</v>
      </c>
      <c r="BC29" s="131">
        <f t="shared" si="3"/>
        <v>0</v>
      </c>
      <c r="BD29" s="131">
        <f t="shared" si="4"/>
        <v>0</v>
      </c>
      <c r="BE29" s="131">
        <f t="shared" si="5"/>
        <v>0</v>
      </c>
      <c r="CA29" s="157">
        <v>8</v>
      </c>
      <c r="CB29" s="157">
        <v>0</v>
      </c>
      <c r="CZ29" s="131">
        <v>0</v>
      </c>
    </row>
    <row r="30" spans="1:104" x14ac:dyDescent="0.2">
      <c r="A30" s="151">
        <v>14</v>
      </c>
      <c r="B30" s="152" t="s">
        <v>124</v>
      </c>
      <c r="C30" s="153" t="s">
        <v>125</v>
      </c>
      <c r="D30" s="154" t="s">
        <v>111</v>
      </c>
      <c r="E30" s="155">
        <v>3.5767943999999998</v>
      </c>
      <c r="F30" s="183"/>
      <c r="G30" s="156">
        <f t="shared" si="0"/>
        <v>0</v>
      </c>
      <c r="O30" s="150">
        <v>2</v>
      </c>
      <c r="AA30" s="131">
        <v>8</v>
      </c>
      <c r="AB30" s="131">
        <v>0</v>
      </c>
      <c r="AC30" s="131">
        <v>3</v>
      </c>
      <c r="AZ30" s="131">
        <v>2</v>
      </c>
      <c r="BA30" s="131">
        <f t="shared" si="1"/>
        <v>0</v>
      </c>
      <c r="BB30" s="131">
        <f t="shared" si="2"/>
        <v>0</v>
      </c>
      <c r="BC30" s="131">
        <f t="shared" si="3"/>
        <v>0</v>
      </c>
      <c r="BD30" s="131">
        <f t="shared" si="4"/>
        <v>0</v>
      </c>
      <c r="BE30" s="131">
        <f t="shared" si="5"/>
        <v>0</v>
      </c>
      <c r="CA30" s="157">
        <v>8</v>
      </c>
      <c r="CB30" s="157">
        <v>0</v>
      </c>
      <c r="CZ30" s="131">
        <v>0</v>
      </c>
    </row>
    <row r="31" spans="1:104" ht="22.5" x14ac:dyDescent="0.2">
      <c r="A31" s="151">
        <v>15</v>
      </c>
      <c r="B31" s="152" t="s">
        <v>126</v>
      </c>
      <c r="C31" s="153" t="s">
        <v>238</v>
      </c>
      <c r="D31" s="154" t="s">
        <v>111</v>
      </c>
      <c r="E31" s="155">
        <v>3.5767943999999998</v>
      </c>
      <c r="F31" s="183"/>
      <c r="G31" s="156">
        <f t="shared" si="0"/>
        <v>0</v>
      </c>
      <c r="O31" s="150">
        <v>2</v>
      </c>
      <c r="AA31" s="131">
        <v>8</v>
      </c>
      <c r="AB31" s="131">
        <v>0</v>
      </c>
      <c r="AC31" s="131">
        <v>3</v>
      </c>
      <c r="AZ31" s="131">
        <v>2</v>
      </c>
      <c r="BA31" s="131">
        <f t="shared" si="1"/>
        <v>0</v>
      </c>
      <c r="BB31" s="131">
        <f t="shared" si="2"/>
        <v>0</v>
      </c>
      <c r="BC31" s="131">
        <f t="shared" si="3"/>
        <v>0</v>
      </c>
      <c r="BD31" s="131">
        <f t="shared" si="4"/>
        <v>0</v>
      </c>
      <c r="BE31" s="131">
        <f t="shared" si="5"/>
        <v>0</v>
      </c>
      <c r="CA31" s="157">
        <v>8</v>
      </c>
      <c r="CB31" s="157">
        <v>0</v>
      </c>
      <c r="CZ31" s="131">
        <v>0</v>
      </c>
    </row>
    <row r="32" spans="1:104" x14ac:dyDescent="0.2">
      <c r="A32" s="164"/>
      <c r="B32" s="165" t="s">
        <v>75</v>
      </c>
      <c r="C32" s="166" t="str">
        <f>CONCATENATE(B17," ",C17)</f>
        <v>712 Živičné krytiny</v>
      </c>
      <c r="D32" s="167"/>
      <c r="E32" s="168"/>
      <c r="F32" s="169"/>
      <c r="G32" s="170">
        <f>SUM(G17:G31)</f>
        <v>0</v>
      </c>
      <c r="O32" s="150">
        <v>4</v>
      </c>
      <c r="BA32" s="171">
        <f>SUM(BA17:BA31)</f>
        <v>0</v>
      </c>
      <c r="BB32" s="171">
        <f>SUM(BB17:BB31)</f>
        <v>0</v>
      </c>
      <c r="BC32" s="171">
        <f>SUM(BC17:BC31)</f>
        <v>0</v>
      </c>
      <c r="BD32" s="171">
        <f>SUM(BD17:BD31)</f>
        <v>0</v>
      </c>
      <c r="BE32" s="171">
        <f>SUM(BE17:BE31)</f>
        <v>0</v>
      </c>
    </row>
    <row r="33" spans="1:104" x14ac:dyDescent="0.2">
      <c r="A33" s="144" t="s">
        <v>74</v>
      </c>
      <c r="B33" s="145" t="s">
        <v>127</v>
      </c>
      <c r="C33" s="146" t="s">
        <v>128</v>
      </c>
      <c r="D33" s="147"/>
      <c r="E33" s="148"/>
      <c r="F33" s="148"/>
      <c r="G33" s="149"/>
      <c r="O33" s="150">
        <v>1</v>
      </c>
    </row>
    <row r="34" spans="1:104" ht="22.5" x14ac:dyDescent="0.2">
      <c r="A34" s="151">
        <v>16</v>
      </c>
      <c r="B34" s="152" t="s">
        <v>129</v>
      </c>
      <c r="C34" s="153" t="s">
        <v>130</v>
      </c>
      <c r="D34" s="154" t="s">
        <v>131</v>
      </c>
      <c r="E34" s="155">
        <v>2</v>
      </c>
      <c r="F34" s="183"/>
      <c r="G34" s="156">
        <f>E34*F34</f>
        <v>0</v>
      </c>
      <c r="O34" s="150">
        <v>2</v>
      </c>
      <c r="AA34" s="131">
        <v>1</v>
      </c>
      <c r="AB34" s="131">
        <v>7</v>
      </c>
      <c r="AC34" s="131">
        <v>7</v>
      </c>
      <c r="AZ34" s="131">
        <v>2</v>
      </c>
      <c r="BA34" s="131">
        <f>IF(AZ34=1,G34,0)</f>
        <v>0</v>
      </c>
      <c r="BB34" s="131">
        <f>IF(AZ34=2,G34,0)</f>
        <v>0</v>
      </c>
      <c r="BC34" s="131">
        <f>IF(AZ34=3,G34,0)</f>
        <v>0</v>
      </c>
      <c r="BD34" s="131">
        <f>IF(AZ34=4,G34,0)</f>
        <v>0</v>
      </c>
      <c r="BE34" s="131">
        <f>IF(AZ34=5,G34,0)</f>
        <v>0</v>
      </c>
      <c r="CA34" s="157">
        <v>1</v>
      </c>
      <c r="CB34" s="157">
        <v>7</v>
      </c>
      <c r="CZ34" s="131">
        <v>8.4709999999999994E-2</v>
      </c>
    </row>
    <row r="35" spans="1:104" ht="22.5" x14ac:dyDescent="0.2">
      <c r="A35" s="151">
        <v>17</v>
      </c>
      <c r="B35" s="152" t="s">
        <v>132</v>
      </c>
      <c r="C35" s="153" t="s">
        <v>133</v>
      </c>
      <c r="D35" s="154" t="s">
        <v>88</v>
      </c>
      <c r="E35" s="155">
        <v>447.09930000000003</v>
      </c>
      <c r="F35" s="183"/>
      <c r="G35" s="156">
        <f>E35*F35</f>
        <v>0</v>
      </c>
      <c r="O35" s="150">
        <v>2</v>
      </c>
      <c r="AA35" s="131">
        <v>1</v>
      </c>
      <c r="AB35" s="131">
        <v>7</v>
      </c>
      <c r="AC35" s="131">
        <v>7</v>
      </c>
      <c r="AZ35" s="131">
        <v>2</v>
      </c>
      <c r="BA35" s="131">
        <f>IF(AZ35=1,G35,0)</f>
        <v>0</v>
      </c>
      <c r="BB35" s="131">
        <f>IF(AZ35=2,G35,0)</f>
        <v>0</v>
      </c>
      <c r="BC35" s="131">
        <f>IF(AZ35=3,G35,0)</f>
        <v>0</v>
      </c>
      <c r="BD35" s="131">
        <f>IF(AZ35=4,G35,0)</f>
        <v>0</v>
      </c>
      <c r="BE35" s="131">
        <f>IF(AZ35=5,G35,0)</f>
        <v>0</v>
      </c>
      <c r="CA35" s="157">
        <v>1</v>
      </c>
      <c r="CB35" s="157">
        <v>7</v>
      </c>
      <c r="CZ35" s="131">
        <v>6.6E-3</v>
      </c>
    </row>
    <row r="36" spans="1:104" x14ac:dyDescent="0.2">
      <c r="A36" s="158"/>
      <c r="B36" s="160"/>
      <c r="C36" s="206" t="s">
        <v>106</v>
      </c>
      <c r="D36" s="207"/>
      <c r="E36" s="161">
        <v>172.1121</v>
      </c>
      <c r="F36" s="162"/>
      <c r="G36" s="163"/>
      <c r="M36" s="159" t="s">
        <v>106</v>
      </c>
      <c r="O36" s="150"/>
    </row>
    <row r="37" spans="1:104" x14ac:dyDescent="0.2">
      <c r="A37" s="158"/>
      <c r="B37" s="160"/>
      <c r="C37" s="206" t="s">
        <v>107</v>
      </c>
      <c r="D37" s="207"/>
      <c r="E37" s="161">
        <v>51.4375</v>
      </c>
      <c r="F37" s="162"/>
      <c r="G37" s="163"/>
      <c r="M37" s="159" t="s">
        <v>107</v>
      </c>
      <c r="O37" s="150"/>
    </row>
    <row r="38" spans="1:104" x14ac:dyDescent="0.2">
      <c r="A38" s="158"/>
      <c r="B38" s="160"/>
      <c r="C38" s="206" t="s">
        <v>108</v>
      </c>
      <c r="D38" s="207"/>
      <c r="E38" s="161">
        <v>223.5496</v>
      </c>
      <c r="F38" s="162"/>
      <c r="G38" s="163"/>
      <c r="M38" s="159" t="s">
        <v>108</v>
      </c>
      <c r="O38" s="150"/>
    </row>
    <row r="39" spans="1:104" x14ac:dyDescent="0.2">
      <c r="A39" s="151">
        <v>18</v>
      </c>
      <c r="B39" s="152" t="s">
        <v>134</v>
      </c>
      <c r="C39" s="153" t="s">
        <v>135</v>
      </c>
      <c r="D39" s="154" t="s">
        <v>88</v>
      </c>
      <c r="E39" s="155">
        <v>447.09930000000003</v>
      </c>
      <c r="F39" s="183"/>
      <c r="G39" s="156">
        <f>E39*F39</f>
        <v>0</v>
      </c>
      <c r="O39" s="150">
        <v>2</v>
      </c>
      <c r="AA39" s="131">
        <v>1</v>
      </c>
      <c r="AB39" s="131">
        <v>7</v>
      </c>
      <c r="AC39" s="131">
        <v>7</v>
      </c>
      <c r="AZ39" s="131">
        <v>2</v>
      </c>
      <c r="BA39" s="131">
        <f>IF(AZ39=1,G39,0)</f>
        <v>0</v>
      </c>
      <c r="BB39" s="131">
        <f>IF(AZ39=2,G39,0)</f>
        <v>0</v>
      </c>
      <c r="BC39" s="131">
        <f>IF(AZ39=3,G39,0)</f>
        <v>0</v>
      </c>
      <c r="BD39" s="131">
        <f>IF(AZ39=4,G39,0)</f>
        <v>0</v>
      </c>
      <c r="BE39" s="131">
        <f>IF(AZ39=5,G39,0)</f>
        <v>0</v>
      </c>
      <c r="CA39" s="157">
        <v>1</v>
      </c>
      <c r="CB39" s="157">
        <v>7</v>
      </c>
      <c r="CZ39" s="131">
        <v>2.0000000000000002E-5</v>
      </c>
    </row>
    <row r="40" spans="1:104" x14ac:dyDescent="0.2">
      <c r="A40" s="158"/>
      <c r="B40" s="160"/>
      <c r="C40" s="206" t="s">
        <v>106</v>
      </c>
      <c r="D40" s="207"/>
      <c r="E40" s="161">
        <v>172.1121</v>
      </c>
      <c r="F40" s="162"/>
      <c r="G40" s="163"/>
      <c r="M40" s="159" t="s">
        <v>106</v>
      </c>
      <c r="O40" s="150"/>
    </row>
    <row r="41" spans="1:104" x14ac:dyDescent="0.2">
      <c r="A41" s="158"/>
      <c r="B41" s="160"/>
      <c r="C41" s="206" t="s">
        <v>107</v>
      </c>
      <c r="D41" s="207"/>
      <c r="E41" s="161">
        <v>51.4375</v>
      </c>
      <c r="F41" s="162"/>
      <c r="G41" s="163"/>
      <c r="M41" s="159" t="s">
        <v>107</v>
      </c>
      <c r="O41" s="150"/>
    </row>
    <row r="42" spans="1:104" x14ac:dyDescent="0.2">
      <c r="A42" s="158"/>
      <c r="B42" s="160"/>
      <c r="C42" s="206" t="s">
        <v>108</v>
      </c>
      <c r="D42" s="207"/>
      <c r="E42" s="161">
        <v>223.5496</v>
      </c>
      <c r="F42" s="162"/>
      <c r="G42" s="163"/>
      <c r="M42" s="159" t="s">
        <v>108</v>
      </c>
      <c r="O42" s="150"/>
    </row>
    <row r="43" spans="1:104" x14ac:dyDescent="0.2">
      <c r="A43" s="151">
        <v>19</v>
      </c>
      <c r="B43" s="152" t="s">
        <v>136</v>
      </c>
      <c r="C43" s="153" t="s">
        <v>137</v>
      </c>
      <c r="D43" s="154" t="s">
        <v>88</v>
      </c>
      <c r="E43" s="155">
        <v>447.09930000000003</v>
      </c>
      <c r="F43" s="183"/>
      <c r="G43" s="156">
        <f>E43*F43</f>
        <v>0</v>
      </c>
      <c r="O43" s="150">
        <v>2</v>
      </c>
      <c r="AA43" s="131">
        <v>1</v>
      </c>
      <c r="AB43" s="131">
        <v>7</v>
      </c>
      <c r="AC43" s="131">
        <v>7</v>
      </c>
      <c r="AZ43" s="131">
        <v>2</v>
      </c>
      <c r="BA43" s="131">
        <f>IF(AZ43=1,G43,0)</f>
        <v>0</v>
      </c>
      <c r="BB43" s="131">
        <f>IF(AZ43=2,G43,0)</f>
        <v>0</v>
      </c>
      <c r="BC43" s="131">
        <f>IF(AZ43=3,G43,0)</f>
        <v>0</v>
      </c>
      <c r="BD43" s="131">
        <f>IF(AZ43=4,G43,0)</f>
        <v>0</v>
      </c>
      <c r="BE43" s="131">
        <f>IF(AZ43=5,G43,0)</f>
        <v>0</v>
      </c>
      <c r="CA43" s="157">
        <v>1</v>
      </c>
      <c r="CB43" s="157">
        <v>7</v>
      </c>
      <c r="CZ43" s="131">
        <v>0</v>
      </c>
    </row>
    <row r="44" spans="1:104" x14ac:dyDescent="0.2">
      <c r="A44" s="151">
        <v>20</v>
      </c>
      <c r="B44" s="152" t="s">
        <v>138</v>
      </c>
      <c r="C44" s="153" t="s">
        <v>139</v>
      </c>
      <c r="D44" s="154" t="s">
        <v>81</v>
      </c>
      <c r="E44" s="155">
        <v>10.14</v>
      </c>
      <c r="F44" s="183"/>
      <c r="G44" s="156">
        <f>E44*F44</f>
        <v>0</v>
      </c>
      <c r="O44" s="150">
        <v>2</v>
      </c>
      <c r="AA44" s="131">
        <v>1</v>
      </c>
      <c r="AB44" s="131">
        <v>7</v>
      </c>
      <c r="AC44" s="131">
        <v>7</v>
      </c>
      <c r="AZ44" s="131">
        <v>2</v>
      </c>
      <c r="BA44" s="131">
        <f>IF(AZ44=1,G44,0)</f>
        <v>0</v>
      </c>
      <c r="BB44" s="131">
        <f>IF(AZ44=2,G44,0)</f>
        <v>0</v>
      </c>
      <c r="BC44" s="131">
        <f>IF(AZ44=3,G44,0)</f>
        <v>0</v>
      </c>
      <c r="BD44" s="131">
        <f>IF(AZ44=4,G44,0)</f>
        <v>0</v>
      </c>
      <c r="BE44" s="131">
        <f>IF(AZ44=5,G44,0)</f>
        <v>0</v>
      </c>
      <c r="CA44" s="157">
        <v>1</v>
      </c>
      <c r="CB44" s="157">
        <v>7</v>
      </c>
      <c r="CZ44" s="131">
        <v>2.3570000000000001E-2</v>
      </c>
    </row>
    <row r="45" spans="1:104" x14ac:dyDescent="0.2">
      <c r="A45" s="158"/>
      <c r="B45" s="160"/>
      <c r="C45" s="206" t="s">
        <v>140</v>
      </c>
      <c r="D45" s="207"/>
      <c r="E45" s="161">
        <v>10.14</v>
      </c>
      <c r="F45" s="162"/>
      <c r="G45" s="163"/>
      <c r="M45" s="159" t="s">
        <v>140</v>
      </c>
      <c r="O45" s="150"/>
    </row>
    <row r="46" spans="1:104" x14ac:dyDescent="0.2">
      <c r="A46" s="151">
        <v>21</v>
      </c>
      <c r="B46" s="152" t="s">
        <v>141</v>
      </c>
      <c r="C46" s="153" t="s">
        <v>142</v>
      </c>
      <c r="D46" s="154" t="s">
        <v>143</v>
      </c>
      <c r="E46" s="155">
        <v>13</v>
      </c>
      <c r="F46" s="183"/>
      <c r="G46" s="156">
        <f>E46*F46</f>
        <v>0</v>
      </c>
      <c r="O46" s="150">
        <v>2</v>
      </c>
      <c r="AA46" s="131">
        <v>1</v>
      </c>
      <c r="AB46" s="131">
        <v>7</v>
      </c>
      <c r="AC46" s="131">
        <v>7</v>
      </c>
      <c r="AZ46" s="131">
        <v>2</v>
      </c>
      <c r="BA46" s="131">
        <f>IF(AZ46=1,G46,0)</f>
        <v>0</v>
      </c>
      <c r="BB46" s="131">
        <f>IF(AZ46=2,G46,0)</f>
        <v>0</v>
      </c>
      <c r="BC46" s="131">
        <f>IF(AZ46=3,G46,0)</f>
        <v>0</v>
      </c>
      <c r="BD46" s="131">
        <f>IF(AZ46=4,G46,0)</f>
        <v>0</v>
      </c>
      <c r="BE46" s="131">
        <f>IF(AZ46=5,G46,0)</f>
        <v>0</v>
      </c>
      <c r="CA46" s="157">
        <v>1</v>
      </c>
      <c r="CB46" s="157">
        <v>7</v>
      </c>
      <c r="CZ46" s="131">
        <v>0</v>
      </c>
    </row>
    <row r="47" spans="1:104" x14ac:dyDescent="0.2">
      <c r="A47" s="151">
        <v>22</v>
      </c>
      <c r="B47" s="152" t="s">
        <v>144</v>
      </c>
      <c r="C47" s="153" t="s">
        <v>145</v>
      </c>
      <c r="D47" s="154" t="s">
        <v>146</v>
      </c>
      <c r="E47" s="155">
        <v>60</v>
      </c>
      <c r="F47" s="183"/>
      <c r="G47" s="156">
        <f>E47*F47</f>
        <v>0</v>
      </c>
      <c r="O47" s="150">
        <v>2</v>
      </c>
      <c r="AA47" s="131">
        <v>1</v>
      </c>
      <c r="AB47" s="131">
        <v>7</v>
      </c>
      <c r="AC47" s="131">
        <v>7</v>
      </c>
      <c r="AZ47" s="131">
        <v>2</v>
      </c>
      <c r="BA47" s="131">
        <f>IF(AZ47=1,G47,0)</f>
        <v>0</v>
      </c>
      <c r="BB47" s="131">
        <f>IF(AZ47=2,G47,0)</f>
        <v>0</v>
      </c>
      <c r="BC47" s="131">
        <f>IF(AZ47=3,G47,0)</f>
        <v>0</v>
      </c>
      <c r="BD47" s="131">
        <f>IF(AZ47=4,G47,0)</f>
        <v>0</v>
      </c>
      <c r="BE47" s="131">
        <f>IF(AZ47=5,G47,0)</f>
        <v>0</v>
      </c>
      <c r="CA47" s="157">
        <v>1</v>
      </c>
      <c r="CB47" s="157">
        <v>7</v>
      </c>
      <c r="CZ47" s="131">
        <v>0</v>
      </c>
    </row>
    <row r="48" spans="1:104" x14ac:dyDescent="0.2">
      <c r="A48" s="151">
        <v>23</v>
      </c>
      <c r="B48" s="152" t="s">
        <v>147</v>
      </c>
      <c r="C48" s="153" t="s">
        <v>237</v>
      </c>
      <c r="D48" s="154" t="s">
        <v>88</v>
      </c>
      <c r="E48" s="155">
        <v>447.09930000000003</v>
      </c>
      <c r="F48" s="183"/>
      <c r="G48" s="156">
        <f>E48*F48</f>
        <v>0</v>
      </c>
      <c r="O48" s="150">
        <v>2</v>
      </c>
      <c r="AA48" s="131">
        <v>1</v>
      </c>
      <c r="AB48" s="131">
        <v>7</v>
      </c>
      <c r="AC48" s="131">
        <v>7</v>
      </c>
      <c r="AZ48" s="131">
        <v>2</v>
      </c>
      <c r="BA48" s="131">
        <f>IF(AZ48=1,G48,0)</f>
        <v>0</v>
      </c>
      <c r="BB48" s="131">
        <f>IF(AZ48=2,G48,0)</f>
        <v>0</v>
      </c>
      <c r="BC48" s="131">
        <f>IF(AZ48=3,G48,0)</f>
        <v>0</v>
      </c>
      <c r="BD48" s="131">
        <f>IF(AZ48=4,G48,0)</f>
        <v>0</v>
      </c>
      <c r="BE48" s="131">
        <f>IF(AZ48=5,G48,0)</f>
        <v>0</v>
      </c>
      <c r="CA48" s="157">
        <v>1</v>
      </c>
      <c r="CB48" s="157">
        <v>7</v>
      </c>
      <c r="CZ48" s="131">
        <v>1.8000000000000001E-4</v>
      </c>
    </row>
    <row r="49" spans="1:104" x14ac:dyDescent="0.2">
      <c r="A49" s="151">
        <v>24</v>
      </c>
      <c r="B49" s="152" t="s">
        <v>148</v>
      </c>
      <c r="C49" s="153" t="s">
        <v>149</v>
      </c>
      <c r="D49" s="154" t="s">
        <v>131</v>
      </c>
      <c r="E49" s="155">
        <v>17</v>
      </c>
      <c r="F49" s="183"/>
      <c r="G49" s="156">
        <f>E49*F49</f>
        <v>0</v>
      </c>
      <c r="O49" s="150">
        <v>2</v>
      </c>
      <c r="AA49" s="131">
        <v>12</v>
      </c>
      <c r="AB49" s="131">
        <v>0</v>
      </c>
      <c r="AC49" s="131">
        <v>103</v>
      </c>
      <c r="AZ49" s="131">
        <v>2</v>
      </c>
      <c r="BA49" s="131">
        <f>IF(AZ49=1,G49,0)</f>
        <v>0</v>
      </c>
      <c r="BB49" s="131">
        <f>IF(AZ49=2,G49,0)</f>
        <v>0</v>
      </c>
      <c r="BC49" s="131">
        <f>IF(AZ49=3,G49,0)</f>
        <v>0</v>
      </c>
      <c r="BD49" s="131">
        <f>IF(AZ49=4,G49,0)</f>
        <v>0</v>
      </c>
      <c r="BE49" s="131">
        <f>IF(AZ49=5,G49,0)</f>
        <v>0</v>
      </c>
      <c r="CA49" s="157">
        <v>12</v>
      </c>
      <c r="CB49" s="157">
        <v>0</v>
      </c>
      <c r="CZ49" s="131">
        <v>9.2999999999999992E-3</v>
      </c>
    </row>
    <row r="50" spans="1:104" x14ac:dyDescent="0.2">
      <c r="A50" s="158"/>
      <c r="B50" s="160"/>
      <c r="C50" s="206" t="s">
        <v>150</v>
      </c>
      <c r="D50" s="207"/>
      <c r="E50" s="161">
        <v>17</v>
      </c>
      <c r="F50" s="162"/>
      <c r="G50" s="163"/>
      <c r="M50" s="159" t="s">
        <v>150</v>
      </c>
      <c r="O50" s="150"/>
    </row>
    <row r="51" spans="1:104" x14ac:dyDescent="0.2">
      <c r="A51" s="151">
        <v>25</v>
      </c>
      <c r="B51" s="152" t="s">
        <v>151</v>
      </c>
      <c r="C51" s="153" t="s">
        <v>152</v>
      </c>
      <c r="D51" s="154" t="s">
        <v>81</v>
      </c>
      <c r="E51" s="155">
        <v>2</v>
      </c>
      <c r="F51" s="183"/>
      <c r="G51" s="156">
        <f>E51*F51</f>
        <v>0</v>
      </c>
      <c r="O51" s="150">
        <v>2</v>
      </c>
      <c r="AA51" s="131">
        <v>12</v>
      </c>
      <c r="AB51" s="131">
        <v>0</v>
      </c>
      <c r="AC51" s="131">
        <v>110</v>
      </c>
      <c r="AZ51" s="131">
        <v>2</v>
      </c>
      <c r="BA51" s="131">
        <f>IF(AZ51=1,G51,0)</f>
        <v>0</v>
      </c>
      <c r="BB51" s="131">
        <f>IF(AZ51=2,G51,0)</f>
        <v>0</v>
      </c>
      <c r="BC51" s="131">
        <f>IF(AZ51=3,G51,0)</f>
        <v>0</v>
      </c>
      <c r="BD51" s="131">
        <f>IF(AZ51=4,G51,0)</f>
        <v>0</v>
      </c>
      <c r="BE51" s="131">
        <f>IF(AZ51=5,G51,0)</f>
        <v>0</v>
      </c>
      <c r="CA51" s="157">
        <v>12</v>
      </c>
      <c r="CB51" s="157">
        <v>0</v>
      </c>
      <c r="CZ51" s="131">
        <v>0.79300000000000004</v>
      </c>
    </row>
    <row r="52" spans="1:104" x14ac:dyDescent="0.2">
      <c r="A52" s="158"/>
      <c r="B52" s="160"/>
      <c r="C52" s="206" t="s">
        <v>153</v>
      </c>
      <c r="D52" s="207"/>
      <c r="E52" s="161">
        <v>0</v>
      </c>
      <c r="F52" s="162"/>
      <c r="G52" s="163"/>
      <c r="M52" s="159" t="s">
        <v>153</v>
      </c>
      <c r="O52" s="150"/>
    </row>
    <row r="53" spans="1:104" x14ac:dyDescent="0.2">
      <c r="A53" s="158"/>
      <c r="B53" s="160"/>
      <c r="C53" s="206" t="s">
        <v>154</v>
      </c>
      <c r="D53" s="207"/>
      <c r="E53" s="161">
        <v>0</v>
      </c>
      <c r="F53" s="162"/>
      <c r="G53" s="163"/>
      <c r="M53" s="159" t="s">
        <v>154</v>
      </c>
      <c r="O53" s="150"/>
    </row>
    <row r="54" spans="1:104" x14ac:dyDescent="0.2">
      <c r="A54" s="158"/>
      <c r="B54" s="160"/>
      <c r="C54" s="206" t="s">
        <v>155</v>
      </c>
      <c r="D54" s="207"/>
      <c r="E54" s="161">
        <v>2</v>
      </c>
      <c r="F54" s="162"/>
      <c r="G54" s="163"/>
      <c r="M54" s="159" t="s">
        <v>155</v>
      </c>
      <c r="O54" s="150"/>
    </row>
    <row r="55" spans="1:104" ht="22.5" x14ac:dyDescent="0.2">
      <c r="A55" s="151">
        <v>26</v>
      </c>
      <c r="B55" s="152" t="s">
        <v>156</v>
      </c>
      <c r="C55" s="153" t="s">
        <v>157</v>
      </c>
      <c r="D55" s="154" t="s">
        <v>143</v>
      </c>
      <c r="E55" s="155">
        <v>516.40049999999997</v>
      </c>
      <c r="F55" s="183"/>
      <c r="G55" s="156">
        <f>E55*F55</f>
        <v>0</v>
      </c>
      <c r="O55" s="150">
        <v>2</v>
      </c>
      <c r="AA55" s="131">
        <v>3</v>
      </c>
      <c r="AB55" s="131">
        <v>7</v>
      </c>
      <c r="AC55" s="131" t="s">
        <v>156</v>
      </c>
      <c r="AZ55" s="131">
        <v>2</v>
      </c>
      <c r="BA55" s="131">
        <f>IF(AZ55=1,G55,0)</f>
        <v>0</v>
      </c>
      <c r="BB55" s="131">
        <f>IF(AZ55=2,G55,0)</f>
        <v>0</v>
      </c>
      <c r="BC55" s="131">
        <f>IF(AZ55=3,G55,0)</f>
        <v>0</v>
      </c>
      <c r="BD55" s="131">
        <f>IF(AZ55=4,G55,0)</f>
        <v>0</v>
      </c>
      <c r="BE55" s="131">
        <f>IF(AZ55=5,G55,0)</f>
        <v>0</v>
      </c>
      <c r="CA55" s="157">
        <v>3</v>
      </c>
      <c r="CB55" s="157">
        <v>7</v>
      </c>
      <c r="CZ55" s="131">
        <v>1.98E-3</v>
      </c>
    </row>
    <row r="56" spans="1:104" x14ac:dyDescent="0.2">
      <c r="A56" s="158"/>
      <c r="B56" s="160"/>
      <c r="C56" s="206" t="s">
        <v>158</v>
      </c>
      <c r="D56" s="207"/>
      <c r="E56" s="161">
        <v>491.81</v>
      </c>
      <c r="F56" s="162"/>
      <c r="G56" s="163"/>
      <c r="M56" s="159" t="s">
        <v>158</v>
      </c>
      <c r="O56" s="150"/>
    </row>
    <row r="57" spans="1:104" x14ac:dyDescent="0.2">
      <c r="A57" s="158"/>
      <c r="B57" s="160"/>
      <c r="C57" s="206" t="s">
        <v>159</v>
      </c>
      <c r="D57" s="207"/>
      <c r="E57" s="161">
        <v>24.590499999999999</v>
      </c>
      <c r="F57" s="162"/>
      <c r="G57" s="163"/>
      <c r="M57" s="159" t="s">
        <v>159</v>
      </c>
      <c r="O57" s="150"/>
    </row>
    <row r="58" spans="1:104" x14ac:dyDescent="0.2">
      <c r="A58" s="151">
        <v>27</v>
      </c>
      <c r="B58" s="152" t="s">
        <v>160</v>
      </c>
      <c r="C58" s="153" t="s">
        <v>161</v>
      </c>
      <c r="D58" s="154" t="s">
        <v>111</v>
      </c>
      <c r="E58" s="155">
        <v>6.2152680299999998</v>
      </c>
      <c r="F58" s="183"/>
      <c r="G58" s="156">
        <f t="shared" ref="G58:G66" si="6">E58*F58</f>
        <v>0</v>
      </c>
      <c r="O58" s="150">
        <v>2</v>
      </c>
      <c r="AA58" s="131">
        <v>7</v>
      </c>
      <c r="AB58" s="131">
        <v>1001</v>
      </c>
      <c r="AC58" s="131">
        <v>5</v>
      </c>
      <c r="AZ58" s="131">
        <v>2</v>
      </c>
      <c r="BA58" s="131">
        <f t="shared" ref="BA58:BA66" si="7">IF(AZ58=1,G58,0)</f>
        <v>0</v>
      </c>
      <c r="BB58" s="131">
        <f t="shared" ref="BB58:BB66" si="8">IF(AZ58=2,G58,0)</f>
        <v>0</v>
      </c>
      <c r="BC58" s="131">
        <f t="shared" ref="BC58:BC66" si="9">IF(AZ58=3,G58,0)</f>
        <v>0</v>
      </c>
      <c r="BD58" s="131">
        <f t="shared" ref="BD58:BD66" si="10">IF(AZ58=4,G58,0)</f>
        <v>0</v>
      </c>
      <c r="BE58" s="131">
        <f t="shared" ref="BE58:BE66" si="11">IF(AZ58=5,G58,0)</f>
        <v>0</v>
      </c>
      <c r="CA58" s="157">
        <v>7</v>
      </c>
      <c r="CB58" s="157">
        <v>1001</v>
      </c>
      <c r="CZ58" s="131">
        <v>0</v>
      </c>
    </row>
    <row r="59" spans="1:104" x14ac:dyDescent="0.2">
      <c r="A59" s="151">
        <v>28</v>
      </c>
      <c r="B59" s="152" t="s">
        <v>109</v>
      </c>
      <c r="C59" s="153" t="s">
        <v>110</v>
      </c>
      <c r="D59" s="154" t="s">
        <v>111</v>
      </c>
      <c r="E59" s="155">
        <v>6.2593902000000003</v>
      </c>
      <c r="F59" s="183"/>
      <c r="G59" s="156">
        <f t="shared" si="6"/>
        <v>0</v>
      </c>
      <c r="O59" s="150">
        <v>2</v>
      </c>
      <c r="AA59" s="131">
        <v>8</v>
      </c>
      <c r="AB59" s="131">
        <v>0</v>
      </c>
      <c r="AC59" s="131">
        <v>3</v>
      </c>
      <c r="AZ59" s="131">
        <v>2</v>
      </c>
      <c r="BA59" s="131">
        <f t="shared" si="7"/>
        <v>0</v>
      </c>
      <c r="BB59" s="131">
        <f t="shared" si="8"/>
        <v>0</v>
      </c>
      <c r="BC59" s="131">
        <f t="shared" si="9"/>
        <v>0</v>
      </c>
      <c r="BD59" s="131">
        <f t="shared" si="10"/>
        <v>0</v>
      </c>
      <c r="BE59" s="131">
        <f t="shared" si="11"/>
        <v>0</v>
      </c>
      <c r="CA59" s="157">
        <v>8</v>
      </c>
      <c r="CB59" s="157">
        <v>0</v>
      </c>
      <c r="CZ59" s="131">
        <v>0</v>
      </c>
    </row>
    <row r="60" spans="1:104" x14ac:dyDescent="0.2">
      <c r="A60" s="151">
        <v>29</v>
      </c>
      <c r="B60" s="152" t="s">
        <v>114</v>
      </c>
      <c r="C60" s="153" t="s">
        <v>115</v>
      </c>
      <c r="D60" s="154" t="s">
        <v>111</v>
      </c>
      <c r="E60" s="155">
        <v>3.1296951000000002</v>
      </c>
      <c r="F60" s="183"/>
      <c r="G60" s="156">
        <f t="shared" si="6"/>
        <v>0</v>
      </c>
      <c r="O60" s="150">
        <v>2</v>
      </c>
      <c r="AA60" s="131">
        <v>8</v>
      </c>
      <c r="AB60" s="131">
        <v>0</v>
      </c>
      <c r="AC60" s="131">
        <v>3</v>
      </c>
      <c r="AZ60" s="131">
        <v>2</v>
      </c>
      <c r="BA60" s="131">
        <f t="shared" si="7"/>
        <v>0</v>
      </c>
      <c r="BB60" s="131">
        <f t="shared" si="8"/>
        <v>0</v>
      </c>
      <c r="BC60" s="131">
        <f t="shared" si="9"/>
        <v>0</v>
      </c>
      <c r="BD60" s="131">
        <f t="shared" si="10"/>
        <v>0</v>
      </c>
      <c r="BE60" s="131">
        <f t="shared" si="11"/>
        <v>0</v>
      </c>
      <c r="CA60" s="157">
        <v>8</v>
      </c>
      <c r="CB60" s="157">
        <v>0</v>
      </c>
      <c r="CZ60" s="131">
        <v>0</v>
      </c>
    </row>
    <row r="61" spans="1:104" x14ac:dyDescent="0.2">
      <c r="A61" s="151">
        <v>30</v>
      </c>
      <c r="B61" s="152" t="s">
        <v>116</v>
      </c>
      <c r="C61" s="153" t="s">
        <v>117</v>
      </c>
      <c r="D61" s="154" t="s">
        <v>111</v>
      </c>
      <c r="E61" s="155">
        <v>28.167255900000001</v>
      </c>
      <c r="F61" s="183"/>
      <c r="G61" s="156">
        <f t="shared" si="6"/>
        <v>0</v>
      </c>
      <c r="O61" s="150">
        <v>2</v>
      </c>
      <c r="AA61" s="131">
        <v>8</v>
      </c>
      <c r="AB61" s="131">
        <v>0</v>
      </c>
      <c r="AC61" s="131">
        <v>3</v>
      </c>
      <c r="AZ61" s="131">
        <v>2</v>
      </c>
      <c r="BA61" s="131">
        <f t="shared" si="7"/>
        <v>0</v>
      </c>
      <c r="BB61" s="131">
        <f t="shared" si="8"/>
        <v>0</v>
      </c>
      <c r="BC61" s="131">
        <f t="shared" si="9"/>
        <v>0</v>
      </c>
      <c r="BD61" s="131">
        <f t="shared" si="10"/>
        <v>0</v>
      </c>
      <c r="BE61" s="131">
        <f t="shared" si="11"/>
        <v>0</v>
      </c>
      <c r="CA61" s="157">
        <v>8</v>
      </c>
      <c r="CB61" s="157">
        <v>0</v>
      </c>
      <c r="CZ61" s="131">
        <v>0</v>
      </c>
    </row>
    <row r="62" spans="1:104" x14ac:dyDescent="0.2">
      <c r="A62" s="151">
        <v>31</v>
      </c>
      <c r="B62" s="152" t="s">
        <v>118</v>
      </c>
      <c r="C62" s="153" t="s">
        <v>119</v>
      </c>
      <c r="D62" s="154" t="s">
        <v>111</v>
      </c>
      <c r="E62" s="155">
        <v>3.1296951000000002</v>
      </c>
      <c r="F62" s="183"/>
      <c r="G62" s="156">
        <f t="shared" si="6"/>
        <v>0</v>
      </c>
      <c r="O62" s="150">
        <v>2</v>
      </c>
      <c r="AA62" s="131">
        <v>8</v>
      </c>
      <c r="AB62" s="131">
        <v>0</v>
      </c>
      <c r="AC62" s="131">
        <v>3</v>
      </c>
      <c r="AZ62" s="131">
        <v>2</v>
      </c>
      <c r="BA62" s="131">
        <f t="shared" si="7"/>
        <v>0</v>
      </c>
      <c r="BB62" s="131">
        <f t="shared" si="8"/>
        <v>0</v>
      </c>
      <c r="BC62" s="131">
        <f t="shared" si="9"/>
        <v>0</v>
      </c>
      <c r="BD62" s="131">
        <f t="shared" si="10"/>
        <v>0</v>
      </c>
      <c r="BE62" s="131">
        <f t="shared" si="11"/>
        <v>0</v>
      </c>
      <c r="CA62" s="157">
        <v>8</v>
      </c>
      <c r="CB62" s="157">
        <v>0</v>
      </c>
      <c r="CZ62" s="131">
        <v>0</v>
      </c>
    </row>
    <row r="63" spans="1:104" x14ac:dyDescent="0.2">
      <c r="A63" s="151">
        <v>32</v>
      </c>
      <c r="B63" s="152" t="s">
        <v>120</v>
      </c>
      <c r="C63" s="153" t="s">
        <v>121</v>
      </c>
      <c r="D63" s="154" t="s">
        <v>111</v>
      </c>
      <c r="E63" s="155">
        <v>15.6484755</v>
      </c>
      <c r="F63" s="183"/>
      <c r="G63" s="156">
        <f t="shared" si="6"/>
        <v>0</v>
      </c>
      <c r="O63" s="150">
        <v>2</v>
      </c>
      <c r="AA63" s="131">
        <v>8</v>
      </c>
      <c r="AB63" s="131">
        <v>0</v>
      </c>
      <c r="AC63" s="131">
        <v>3</v>
      </c>
      <c r="AZ63" s="131">
        <v>2</v>
      </c>
      <c r="BA63" s="131">
        <f t="shared" si="7"/>
        <v>0</v>
      </c>
      <c r="BB63" s="131">
        <f t="shared" si="8"/>
        <v>0</v>
      </c>
      <c r="BC63" s="131">
        <f t="shared" si="9"/>
        <v>0</v>
      </c>
      <c r="BD63" s="131">
        <f t="shared" si="10"/>
        <v>0</v>
      </c>
      <c r="BE63" s="131">
        <f t="shared" si="11"/>
        <v>0</v>
      </c>
      <c r="CA63" s="157">
        <v>8</v>
      </c>
      <c r="CB63" s="157">
        <v>0</v>
      </c>
      <c r="CZ63" s="131">
        <v>0</v>
      </c>
    </row>
    <row r="64" spans="1:104" x14ac:dyDescent="0.2">
      <c r="A64" s="151">
        <v>33</v>
      </c>
      <c r="B64" s="152" t="s">
        <v>122</v>
      </c>
      <c r="C64" s="153" t="s">
        <v>123</v>
      </c>
      <c r="D64" s="154" t="s">
        <v>111</v>
      </c>
      <c r="E64" s="155">
        <v>3.1296951000000002</v>
      </c>
      <c r="F64" s="183"/>
      <c r="G64" s="156">
        <f t="shared" si="6"/>
        <v>0</v>
      </c>
      <c r="O64" s="150">
        <v>2</v>
      </c>
      <c r="AA64" s="131">
        <v>8</v>
      </c>
      <c r="AB64" s="131">
        <v>0</v>
      </c>
      <c r="AC64" s="131">
        <v>3</v>
      </c>
      <c r="AZ64" s="131">
        <v>2</v>
      </c>
      <c r="BA64" s="131">
        <f t="shared" si="7"/>
        <v>0</v>
      </c>
      <c r="BB64" s="131">
        <f t="shared" si="8"/>
        <v>0</v>
      </c>
      <c r="BC64" s="131">
        <f t="shared" si="9"/>
        <v>0</v>
      </c>
      <c r="BD64" s="131">
        <f t="shared" si="10"/>
        <v>0</v>
      </c>
      <c r="BE64" s="131">
        <f t="shared" si="11"/>
        <v>0</v>
      </c>
      <c r="CA64" s="157">
        <v>8</v>
      </c>
      <c r="CB64" s="157">
        <v>0</v>
      </c>
      <c r="CZ64" s="131">
        <v>0</v>
      </c>
    </row>
    <row r="65" spans="1:104" x14ac:dyDescent="0.2">
      <c r="A65" s="151">
        <v>34</v>
      </c>
      <c r="B65" s="152" t="s">
        <v>124</v>
      </c>
      <c r="C65" s="153" t="s">
        <v>125</v>
      </c>
      <c r="D65" s="154" t="s">
        <v>111</v>
      </c>
      <c r="E65" s="155">
        <v>3.1296951000000002</v>
      </c>
      <c r="F65" s="183"/>
      <c r="G65" s="156">
        <f t="shared" si="6"/>
        <v>0</v>
      </c>
      <c r="O65" s="150">
        <v>2</v>
      </c>
      <c r="AA65" s="131">
        <v>8</v>
      </c>
      <c r="AB65" s="131">
        <v>0</v>
      </c>
      <c r="AC65" s="131">
        <v>3</v>
      </c>
      <c r="AZ65" s="131">
        <v>2</v>
      </c>
      <c r="BA65" s="131">
        <f t="shared" si="7"/>
        <v>0</v>
      </c>
      <c r="BB65" s="131">
        <f t="shared" si="8"/>
        <v>0</v>
      </c>
      <c r="BC65" s="131">
        <f t="shared" si="9"/>
        <v>0</v>
      </c>
      <c r="BD65" s="131">
        <f t="shared" si="10"/>
        <v>0</v>
      </c>
      <c r="BE65" s="131">
        <f t="shared" si="11"/>
        <v>0</v>
      </c>
      <c r="CA65" s="157">
        <v>8</v>
      </c>
      <c r="CB65" s="157">
        <v>0</v>
      </c>
      <c r="CZ65" s="131">
        <v>0</v>
      </c>
    </row>
    <row r="66" spans="1:104" ht="22.5" x14ac:dyDescent="0.2">
      <c r="A66" s="151">
        <v>35</v>
      </c>
      <c r="B66" s="152" t="s">
        <v>162</v>
      </c>
      <c r="C66" s="153" t="s">
        <v>163</v>
      </c>
      <c r="D66" s="154" t="s">
        <v>111</v>
      </c>
      <c r="E66" s="155">
        <v>3.1296951000000002</v>
      </c>
      <c r="F66" s="183"/>
      <c r="G66" s="156">
        <f t="shared" si="6"/>
        <v>0</v>
      </c>
      <c r="O66" s="150">
        <v>2</v>
      </c>
      <c r="AA66" s="131">
        <v>8</v>
      </c>
      <c r="AB66" s="131">
        <v>0</v>
      </c>
      <c r="AC66" s="131">
        <v>3</v>
      </c>
      <c r="AZ66" s="131">
        <v>2</v>
      </c>
      <c r="BA66" s="131">
        <f t="shared" si="7"/>
        <v>0</v>
      </c>
      <c r="BB66" s="131">
        <f t="shared" si="8"/>
        <v>0</v>
      </c>
      <c r="BC66" s="131">
        <f t="shared" si="9"/>
        <v>0</v>
      </c>
      <c r="BD66" s="131">
        <f t="shared" si="10"/>
        <v>0</v>
      </c>
      <c r="BE66" s="131">
        <f t="shared" si="11"/>
        <v>0</v>
      </c>
      <c r="CA66" s="157">
        <v>8</v>
      </c>
      <c r="CB66" s="157">
        <v>0</v>
      </c>
      <c r="CZ66" s="131">
        <v>0</v>
      </c>
    </row>
    <row r="67" spans="1:104" x14ac:dyDescent="0.2">
      <c r="A67" s="164"/>
      <c r="B67" s="165" t="s">
        <v>75</v>
      </c>
      <c r="C67" s="166" t="str">
        <f>CONCATENATE(B33," ",C33)</f>
        <v>762 Konstrukce tesařské</v>
      </c>
      <c r="D67" s="167"/>
      <c r="E67" s="168"/>
      <c r="F67" s="169"/>
      <c r="G67" s="170">
        <f>SUM(G33:G66)</f>
        <v>0</v>
      </c>
      <c r="O67" s="150">
        <v>4</v>
      </c>
      <c r="BA67" s="171">
        <f>SUM(BA33:BA66)</f>
        <v>0</v>
      </c>
      <c r="BB67" s="171">
        <f>SUM(BB33:BB66)</f>
        <v>0</v>
      </c>
      <c r="BC67" s="171">
        <f>SUM(BC33:BC66)</f>
        <v>0</v>
      </c>
      <c r="BD67" s="171">
        <f>SUM(BD33:BD66)</f>
        <v>0</v>
      </c>
      <c r="BE67" s="171">
        <f>SUM(BE33:BE66)</f>
        <v>0</v>
      </c>
    </row>
    <row r="68" spans="1:104" x14ac:dyDescent="0.2">
      <c r="A68" s="144" t="s">
        <v>74</v>
      </c>
      <c r="B68" s="145" t="s">
        <v>164</v>
      </c>
      <c r="C68" s="146" t="s">
        <v>165</v>
      </c>
      <c r="D68" s="147"/>
      <c r="E68" s="148"/>
      <c r="F68" s="148"/>
      <c r="G68" s="149"/>
      <c r="O68" s="150">
        <v>1</v>
      </c>
    </row>
    <row r="69" spans="1:104" x14ac:dyDescent="0.2">
      <c r="A69" s="151">
        <v>36</v>
      </c>
      <c r="B69" s="152" t="s">
        <v>166</v>
      </c>
      <c r="C69" s="153" t="s">
        <v>167</v>
      </c>
      <c r="D69" s="154" t="s">
        <v>131</v>
      </c>
      <c r="E69" s="155">
        <v>84</v>
      </c>
      <c r="F69" s="183"/>
      <c r="G69" s="156">
        <f>E69*F69</f>
        <v>0</v>
      </c>
      <c r="O69" s="150">
        <v>2</v>
      </c>
      <c r="AA69" s="131">
        <v>1</v>
      </c>
      <c r="AB69" s="131">
        <v>7</v>
      </c>
      <c r="AC69" s="131">
        <v>7</v>
      </c>
      <c r="AZ69" s="131">
        <v>2</v>
      </c>
      <c r="BA69" s="131">
        <f>IF(AZ69=1,G69,0)</f>
        <v>0</v>
      </c>
      <c r="BB69" s="131">
        <f>IF(AZ69=2,G69,0)</f>
        <v>0</v>
      </c>
      <c r="BC69" s="131">
        <f>IF(AZ69=3,G69,0)</f>
        <v>0</v>
      </c>
      <c r="BD69" s="131">
        <f>IF(AZ69=4,G69,0)</f>
        <v>0</v>
      </c>
      <c r="BE69" s="131">
        <f>IF(AZ69=5,G69,0)</f>
        <v>0</v>
      </c>
      <c r="CA69" s="157">
        <v>1</v>
      </c>
      <c r="CB69" s="157">
        <v>7</v>
      </c>
      <c r="CZ69" s="131">
        <v>0</v>
      </c>
    </row>
    <row r="70" spans="1:104" x14ac:dyDescent="0.2">
      <c r="A70" s="151">
        <v>37</v>
      </c>
      <c r="B70" s="152" t="s">
        <v>168</v>
      </c>
      <c r="C70" s="153" t="s">
        <v>169</v>
      </c>
      <c r="D70" s="154" t="s">
        <v>143</v>
      </c>
      <c r="E70" s="155">
        <v>90.14</v>
      </c>
      <c r="F70" s="183"/>
      <c r="G70" s="156">
        <f>E70*F70</f>
        <v>0</v>
      </c>
      <c r="O70" s="150">
        <v>2</v>
      </c>
      <c r="AA70" s="131">
        <v>1</v>
      </c>
      <c r="AB70" s="131">
        <v>7</v>
      </c>
      <c r="AC70" s="131">
        <v>7</v>
      </c>
      <c r="AZ70" s="131">
        <v>2</v>
      </c>
      <c r="BA70" s="131">
        <f>IF(AZ70=1,G70,0)</f>
        <v>0</v>
      </c>
      <c r="BB70" s="131">
        <f>IF(AZ70=2,G70,0)</f>
        <v>0</v>
      </c>
      <c r="BC70" s="131">
        <f>IF(AZ70=3,G70,0)</f>
        <v>0</v>
      </c>
      <c r="BD70" s="131">
        <f>IF(AZ70=4,G70,0)</f>
        <v>0</v>
      </c>
      <c r="BE70" s="131">
        <f>IF(AZ70=5,G70,0)</f>
        <v>0</v>
      </c>
      <c r="CA70" s="157">
        <v>1</v>
      </c>
      <c r="CB70" s="157">
        <v>7</v>
      </c>
      <c r="CZ70" s="131">
        <v>0</v>
      </c>
    </row>
    <row r="71" spans="1:104" x14ac:dyDescent="0.2">
      <c r="A71" s="158"/>
      <c r="B71" s="160"/>
      <c r="C71" s="206" t="s">
        <v>170</v>
      </c>
      <c r="D71" s="207"/>
      <c r="E71" s="161">
        <v>90.14</v>
      </c>
      <c r="F71" s="162"/>
      <c r="G71" s="163"/>
      <c r="M71" s="159" t="s">
        <v>170</v>
      </c>
      <c r="O71" s="150"/>
    </row>
    <row r="72" spans="1:104" x14ac:dyDescent="0.2">
      <c r="A72" s="151">
        <v>38</v>
      </c>
      <c r="B72" s="152" t="s">
        <v>171</v>
      </c>
      <c r="C72" s="153" t="s">
        <v>172</v>
      </c>
      <c r="D72" s="154" t="s">
        <v>143</v>
      </c>
      <c r="E72" s="155">
        <v>4.5031999999999996</v>
      </c>
      <c r="F72" s="183"/>
      <c r="G72" s="156">
        <f>E72*F72</f>
        <v>0</v>
      </c>
      <c r="O72" s="150">
        <v>2</v>
      </c>
      <c r="AA72" s="131">
        <v>1</v>
      </c>
      <c r="AB72" s="131">
        <v>7</v>
      </c>
      <c r="AC72" s="131">
        <v>7</v>
      </c>
      <c r="AZ72" s="131">
        <v>2</v>
      </c>
      <c r="BA72" s="131">
        <f>IF(AZ72=1,G72,0)</f>
        <v>0</v>
      </c>
      <c r="BB72" s="131">
        <f>IF(AZ72=2,G72,0)</f>
        <v>0</v>
      </c>
      <c r="BC72" s="131">
        <f>IF(AZ72=3,G72,0)</f>
        <v>0</v>
      </c>
      <c r="BD72" s="131">
        <f>IF(AZ72=4,G72,0)</f>
        <v>0</v>
      </c>
      <c r="BE72" s="131">
        <f>IF(AZ72=5,G72,0)</f>
        <v>0</v>
      </c>
      <c r="CA72" s="157">
        <v>1</v>
      </c>
      <c r="CB72" s="157">
        <v>7</v>
      </c>
      <c r="CZ72" s="131">
        <v>2.1099999999999999E-3</v>
      </c>
    </row>
    <row r="73" spans="1:104" x14ac:dyDescent="0.2">
      <c r="A73" s="158"/>
      <c r="B73" s="160"/>
      <c r="C73" s="206" t="s">
        <v>173</v>
      </c>
      <c r="D73" s="207"/>
      <c r="E73" s="161">
        <v>2.4</v>
      </c>
      <c r="F73" s="162"/>
      <c r="G73" s="163"/>
      <c r="M73" s="159" t="s">
        <v>173</v>
      </c>
      <c r="O73" s="150"/>
    </row>
    <row r="74" spans="1:104" x14ac:dyDescent="0.2">
      <c r="A74" s="158"/>
      <c r="B74" s="160"/>
      <c r="C74" s="206" t="s">
        <v>174</v>
      </c>
      <c r="D74" s="207"/>
      <c r="E74" s="161">
        <v>1.2</v>
      </c>
      <c r="F74" s="162"/>
      <c r="G74" s="163"/>
      <c r="M74" s="159" t="s">
        <v>174</v>
      </c>
      <c r="O74" s="150"/>
    </row>
    <row r="75" spans="1:104" x14ac:dyDescent="0.2">
      <c r="A75" s="158"/>
      <c r="B75" s="160"/>
      <c r="C75" s="206" t="s">
        <v>175</v>
      </c>
      <c r="D75" s="207"/>
      <c r="E75" s="161">
        <v>0.78539999999999999</v>
      </c>
      <c r="F75" s="162"/>
      <c r="G75" s="163"/>
      <c r="M75" s="159" t="s">
        <v>175</v>
      </c>
      <c r="O75" s="150"/>
    </row>
    <row r="76" spans="1:104" x14ac:dyDescent="0.2">
      <c r="A76" s="158"/>
      <c r="B76" s="160"/>
      <c r="C76" s="206" t="s">
        <v>176</v>
      </c>
      <c r="D76" s="207"/>
      <c r="E76" s="161">
        <v>0.1178</v>
      </c>
      <c r="F76" s="162"/>
      <c r="G76" s="163"/>
      <c r="M76" s="159" t="s">
        <v>176</v>
      </c>
      <c r="O76" s="150"/>
    </row>
    <row r="77" spans="1:104" x14ac:dyDescent="0.2">
      <c r="A77" s="151">
        <v>39</v>
      </c>
      <c r="B77" s="152" t="s">
        <v>177</v>
      </c>
      <c r="C77" s="153" t="s">
        <v>178</v>
      </c>
      <c r="D77" s="154" t="s">
        <v>143</v>
      </c>
      <c r="E77" s="155">
        <v>6.64</v>
      </c>
      <c r="F77" s="183"/>
      <c r="G77" s="156">
        <f>E77*F77</f>
        <v>0</v>
      </c>
      <c r="O77" s="150">
        <v>2</v>
      </c>
      <c r="AA77" s="131">
        <v>1</v>
      </c>
      <c r="AB77" s="131">
        <v>7</v>
      </c>
      <c r="AC77" s="131">
        <v>7</v>
      </c>
      <c r="AZ77" s="131">
        <v>2</v>
      </c>
      <c r="BA77" s="131">
        <f>IF(AZ77=1,G77,0)</f>
        <v>0</v>
      </c>
      <c r="BB77" s="131">
        <f>IF(AZ77=2,G77,0)</f>
        <v>0</v>
      </c>
      <c r="BC77" s="131">
        <f>IF(AZ77=3,G77,0)</f>
        <v>0</v>
      </c>
      <c r="BD77" s="131">
        <f>IF(AZ77=4,G77,0)</f>
        <v>0</v>
      </c>
      <c r="BE77" s="131">
        <f>IF(AZ77=5,G77,0)</f>
        <v>0</v>
      </c>
      <c r="CA77" s="157">
        <v>1</v>
      </c>
      <c r="CB77" s="157">
        <v>7</v>
      </c>
      <c r="CZ77" s="131">
        <v>3.3899999999999998E-3</v>
      </c>
    </row>
    <row r="78" spans="1:104" x14ac:dyDescent="0.2">
      <c r="A78" s="158"/>
      <c r="B78" s="160"/>
      <c r="C78" s="206" t="s">
        <v>179</v>
      </c>
      <c r="D78" s="207"/>
      <c r="E78" s="161">
        <v>4.6399999999999997</v>
      </c>
      <c r="F78" s="162"/>
      <c r="G78" s="163"/>
      <c r="M78" s="159" t="s">
        <v>179</v>
      </c>
      <c r="O78" s="150"/>
    </row>
    <row r="79" spans="1:104" x14ac:dyDescent="0.2">
      <c r="A79" s="158"/>
      <c r="B79" s="160"/>
      <c r="C79" s="206" t="s">
        <v>180</v>
      </c>
      <c r="D79" s="207"/>
      <c r="E79" s="161">
        <v>2</v>
      </c>
      <c r="F79" s="162"/>
      <c r="G79" s="163"/>
      <c r="M79" s="159" t="s">
        <v>180</v>
      </c>
      <c r="O79" s="150"/>
    </row>
    <row r="80" spans="1:104" x14ac:dyDescent="0.2">
      <c r="A80" s="151">
        <v>40</v>
      </c>
      <c r="B80" s="152" t="s">
        <v>181</v>
      </c>
      <c r="C80" s="153" t="s">
        <v>182</v>
      </c>
      <c r="D80" s="154" t="s">
        <v>143</v>
      </c>
      <c r="E80" s="155">
        <v>90.14</v>
      </c>
      <c r="F80" s="183"/>
      <c r="G80" s="156">
        <f>E80*F80</f>
        <v>0</v>
      </c>
      <c r="O80" s="150">
        <v>2</v>
      </c>
      <c r="AA80" s="131">
        <v>1</v>
      </c>
      <c r="AB80" s="131">
        <v>7</v>
      </c>
      <c r="AC80" s="131">
        <v>7</v>
      </c>
      <c r="AZ80" s="131">
        <v>2</v>
      </c>
      <c r="BA80" s="131">
        <f>IF(AZ80=1,G80,0)</f>
        <v>0</v>
      </c>
      <c r="BB80" s="131">
        <f>IF(AZ80=2,G80,0)</f>
        <v>0</v>
      </c>
      <c r="BC80" s="131">
        <f>IF(AZ80=3,G80,0)</f>
        <v>0</v>
      </c>
      <c r="BD80" s="131">
        <f>IF(AZ80=4,G80,0)</f>
        <v>0</v>
      </c>
      <c r="BE80" s="131">
        <f>IF(AZ80=5,G80,0)</f>
        <v>0</v>
      </c>
      <c r="CA80" s="157">
        <v>1</v>
      </c>
      <c r="CB80" s="157">
        <v>7</v>
      </c>
      <c r="CZ80" s="131">
        <v>2.3999999999999998E-3</v>
      </c>
    </row>
    <row r="81" spans="1:104" x14ac:dyDescent="0.2">
      <c r="A81" s="158"/>
      <c r="B81" s="160"/>
      <c r="C81" s="206" t="s">
        <v>183</v>
      </c>
      <c r="D81" s="207"/>
      <c r="E81" s="161">
        <v>90.14</v>
      </c>
      <c r="F81" s="162"/>
      <c r="G81" s="163"/>
      <c r="M81" s="159" t="s">
        <v>183</v>
      </c>
      <c r="O81" s="150"/>
    </row>
    <row r="82" spans="1:104" x14ac:dyDescent="0.2">
      <c r="A82" s="151">
        <v>41</v>
      </c>
      <c r="B82" s="152" t="s">
        <v>184</v>
      </c>
      <c r="C82" s="153" t="s">
        <v>185</v>
      </c>
      <c r="D82" s="154" t="s">
        <v>131</v>
      </c>
      <c r="E82" s="155">
        <v>4</v>
      </c>
      <c r="F82" s="183"/>
      <c r="G82" s="156">
        <f>E82*F82</f>
        <v>0</v>
      </c>
      <c r="O82" s="150">
        <v>2</v>
      </c>
      <c r="AA82" s="131">
        <v>1</v>
      </c>
      <c r="AB82" s="131">
        <v>7</v>
      </c>
      <c r="AC82" s="131">
        <v>7</v>
      </c>
      <c r="AZ82" s="131">
        <v>2</v>
      </c>
      <c r="BA82" s="131">
        <f>IF(AZ82=1,G82,0)</f>
        <v>0</v>
      </c>
      <c r="BB82" s="131">
        <f>IF(AZ82=2,G82,0)</f>
        <v>0</v>
      </c>
      <c r="BC82" s="131">
        <f>IF(AZ82=3,G82,0)</f>
        <v>0</v>
      </c>
      <c r="BD82" s="131">
        <f>IF(AZ82=4,G82,0)</f>
        <v>0</v>
      </c>
      <c r="BE82" s="131">
        <f>IF(AZ82=5,G82,0)</f>
        <v>0</v>
      </c>
      <c r="CA82" s="157">
        <v>1</v>
      </c>
      <c r="CB82" s="157">
        <v>7</v>
      </c>
      <c r="CZ82" s="131">
        <v>4.0000000000000002E-4</v>
      </c>
    </row>
    <row r="83" spans="1:104" x14ac:dyDescent="0.2">
      <c r="A83" s="151">
        <v>42</v>
      </c>
      <c r="B83" s="152" t="s">
        <v>186</v>
      </c>
      <c r="C83" s="153" t="s">
        <v>187</v>
      </c>
      <c r="D83" s="154" t="s">
        <v>188</v>
      </c>
      <c r="E83" s="155">
        <v>44</v>
      </c>
      <c r="F83" s="183"/>
      <c r="G83" s="156">
        <f>E83*F83</f>
        <v>0</v>
      </c>
      <c r="O83" s="150">
        <v>2</v>
      </c>
      <c r="AA83" s="131">
        <v>1</v>
      </c>
      <c r="AB83" s="131">
        <v>7</v>
      </c>
      <c r="AC83" s="131">
        <v>7</v>
      </c>
      <c r="AZ83" s="131">
        <v>2</v>
      </c>
      <c r="BA83" s="131">
        <f>IF(AZ83=1,G83,0)</f>
        <v>0</v>
      </c>
      <c r="BB83" s="131">
        <f>IF(AZ83=2,G83,0)</f>
        <v>0</v>
      </c>
      <c r="BC83" s="131">
        <f>IF(AZ83=3,G83,0)</f>
        <v>0</v>
      </c>
      <c r="BD83" s="131">
        <f>IF(AZ83=4,G83,0)</f>
        <v>0</v>
      </c>
      <c r="BE83" s="131">
        <f>IF(AZ83=5,G83,0)</f>
        <v>0</v>
      </c>
      <c r="CA83" s="157">
        <v>1</v>
      </c>
      <c r="CB83" s="157">
        <v>7</v>
      </c>
      <c r="CZ83" s="131">
        <v>2E-3</v>
      </c>
    </row>
    <row r="84" spans="1:104" x14ac:dyDescent="0.2">
      <c r="A84" s="158"/>
      <c r="B84" s="160"/>
      <c r="C84" s="206" t="s">
        <v>189</v>
      </c>
      <c r="D84" s="207"/>
      <c r="E84" s="161">
        <v>44</v>
      </c>
      <c r="F84" s="162"/>
      <c r="G84" s="163"/>
      <c r="M84" s="159" t="s">
        <v>189</v>
      </c>
      <c r="O84" s="150"/>
    </row>
    <row r="85" spans="1:104" ht="22.5" x14ac:dyDescent="0.2">
      <c r="A85" s="151">
        <v>43</v>
      </c>
      <c r="B85" s="152" t="s">
        <v>190</v>
      </c>
      <c r="C85" s="153" t="s">
        <v>234</v>
      </c>
      <c r="D85" s="154" t="s">
        <v>88</v>
      </c>
      <c r="E85" s="155">
        <v>447.09930000000003</v>
      </c>
      <c r="F85" s="183"/>
      <c r="G85" s="156">
        <f>E85*F85</f>
        <v>0</v>
      </c>
      <c r="O85" s="150">
        <v>2</v>
      </c>
      <c r="AA85" s="131">
        <v>1</v>
      </c>
      <c r="AB85" s="131">
        <v>7</v>
      </c>
      <c r="AC85" s="131">
        <v>7</v>
      </c>
      <c r="AZ85" s="131">
        <v>2</v>
      </c>
      <c r="BA85" s="131">
        <f>IF(AZ85=1,G85,0)</f>
        <v>0</v>
      </c>
      <c r="BB85" s="131">
        <f>IF(AZ85=2,G85,0)</f>
        <v>0</v>
      </c>
      <c r="BC85" s="131">
        <f>IF(AZ85=3,G85,0)</f>
        <v>0</v>
      </c>
      <c r="BD85" s="131">
        <f>IF(AZ85=4,G85,0)</f>
        <v>0</v>
      </c>
      <c r="BE85" s="131">
        <f>IF(AZ85=5,G85,0)</f>
        <v>0</v>
      </c>
      <c r="CA85" s="157">
        <v>1</v>
      </c>
      <c r="CB85" s="157">
        <v>7</v>
      </c>
      <c r="CZ85" s="131">
        <v>7.7099999999999998E-3</v>
      </c>
    </row>
    <row r="86" spans="1:104" x14ac:dyDescent="0.2">
      <c r="A86" s="158"/>
      <c r="B86" s="160"/>
      <c r="C86" s="206" t="s">
        <v>191</v>
      </c>
      <c r="D86" s="207"/>
      <c r="E86" s="161">
        <v>0</v>
      </c>
      <c r="F86" s="162"/>
      <c r="G86" s="163"/>
      <c r="M86" s="159" t="s">
        <v>191</v>
      </c>
      <c r="O86" s="150"/>
    </row>
    <row r="87" spans="1:104" x14ac:dyDescent="0.2">
      <c r="A87" s="158"/>
      <c r="B87" s="160"/>
      <c r="C87" s="206" t="s">
        <v>106</v>
      </c>
      <c r="D87" s="207"/>
      <c r="E87" s="161">
        <v>172.1121</v>
      </c>
      <c r="F87" s="162"/>
      <c r="G87" s="163"/>
      <c r="M87" s="159" t="s">
        <v>106</v>
      </c>
      <c r="O87" s="150"/>
    </row>
    <row r="88" spans="1:104" x14ac:dyDescent="0.2">
      <c r="A88" s="158"/>
      <c r="B88" s="160"/>
      <c r="C88" s="206" t="s">
        <v>107</v>
      </c>
      <c r="D88" s="207"/>
      <c r="E88" s="161">
        <v>51.4375</v>
      </c>
      <c r="F88" s="162"/>
      <c r="G88" s="163"/>
      <c r="M88" s="159" t="s">
        <v>107</v>
      </c>
      <c r="O88" s="150"/>
    </row>
    <row r="89" spans="1:104" x14ac:dyDescent="0.2">
      <c r="A89" s="158"/>
      <c r="B89" s="160"/>
      <c r="C89" s="206" t="s">
        <v>108</v>
      </c>
      <c r="D89" s="207"/>
      <c r="E89" s="161">
        <v>223.5496</v>
      </c>
      <c r="F89" s="162"/>
      <c r="G89" s="163"/>
      <c r="M89" s="159" t="s">
        <v>108</v>
      </c>
      <c r="O89" s="150"/>
    </row>
    <row r="90" spans="1:104" ht="22.5" x14ac:dyDescent="0.2">
      <c r="A90" s="151">
        <v>44</v>
      </c>
      <c r="B90" s="152" t="s">
        <v>192</v>
      </c>
      <c r="C90" s="153" t="s">
        <v>193</v>
      </c>
      <c r="D90" s="154" t="s">
        <v>143</v>
      </c>
      <c r="E90" s="155">
        <v>58.142200000000003</v>
      </c>
      <c r="F90" s="183"/>
      <c r="G90" s="156">
        <f>E90*F90</f>
        <v>0</v>
      </c>
      <c r="O90" s="150">
        <v>2</v>
      </c>
      <c r="AA90" s="131">
        <v>1</v>
      </c>
      <c r="AB90" s="131">
        <v>7</v>
      </c>
      <c r="AC90" s="131">
        <v>7</v>
      </c>
      <c r="AZ90" s="131">
        <v>2</v>
      </c>
      <c r="BA90" s="131">
        <f>IF(AZ90=1,G90,0)</f>
        <v>0</v>
      </c>
      <c r="BB90" s="131">
        <f>IF(AZ90=2,G90,0)</f>
        <v>0</v>
      </c>
      <c r="BC90" s="131">
        <f>IF(AZ90=3,G90,0)</f>
        <v>0</v>
      </c>
      <c r="BD90" s="131">
        <f>IF(AZ90=4,G90,0)</f>
        <v>0</v>
      </c>
      <c r="BE90" s="131">
        <f>IF(AZ90=5,G90,0)</f>
        <v>0</v>
      </c>
      <c r="CA90" s="157">
        <v>1</v>
      </c>
      <c r="CB90" s="157">
        <v>7</v>
      </c>
      <c r="CZ90" s="131">
        <v>3.9899999999999996E-3</v>
      </c>
    </row>
    <row r="91" spans="1:104" x14ac:dyDescent="0.2">
      <c r="A91" s="158"/>
      <c r="B91" s="160"/>
      <c r="C91" s="206" t="s">
        <v>194</v>
      </c>
      <c r="D91" s="207"/>
      <c r="E91" s="161">
        <v>15.79</v>
      </c>
      <c r="F91" s="162"/>
      <c r="G91" s="163"/>
      <c r="M91" s="159" t="s">
        <v>194</v>
      </c>
      <c r="O91" s="150"/>
    </row>
    <row r="92" spans="1:104" x14ac:dyDescent="0.2">
      <c r="A92" s="158"/>
      <c r="B92" s="160"/>
      <c r="C92" s="206" t="s">
        <v>195</v>
      </c>
      <c r="D92" s="207"/>
      <c r="E92" s="161">
        <v>42.352200000000003</v>
      </c>
      <c r="F92" s="162"/>
      <c r="G92" s="163"/>
      <c r="M92" s="159" t="s">
        <v>195</v>
      </c>
      <c r="O92" s="150"/>
    </row>
    <row r="93" spans="1:104" x14ac:dyDescent="0.2">
      <c r="A93" s="151">
        <v>45</v>
      </c>
      <c r="B93" s="152" t="s">
        <v>196</v>
      </c>
      <c r="C93" s="153" t="s">
        <v>197</v>
      </c>
      <c r="D93" s="154" t="s">
        <v>131</v>
      </c>
      <c r="E93" s="155">
        <v>5</v>
      </c>
      <c r="F93" s="183"/>
      <c r="G93" s="156">
        <f>E93*F93</f>
        <v>0</v>
      </c>
      <c r="O93" s="150">
        <v>2</v>
      </c>
      <c r="AA93" s="131">
        <v>1</v>
      </c>
      <c r="AB93" s="131">
        <v>7</v>
      </c>
      <c r="AC93" s="131">
        <v>7</v>
      </c>
      <c r="AZ93" s="131">
        <v>2</v>
      </c>
      <c r="BA93" s="131">
        <f>IF(AZ93=1,G93,0)</f>
        <v>0</v>
      </c>
      <c r="BB93" s="131">
        <f>IF(AZ93=2,G93,0)</f>
        <v>0</v>
      </c>
      <c r="BC93" s="131">
        <f>IF(AZ93=3,G93,0)</f>
        <v>0</v>
      </c>
      <c r="BD93" s="131">
        <f>IF(AZ93=4,G93,0)</f>
        <v>0</v>
      </c>
      <c r="BE93" s="131">
        <f>IF(AZ93=5,G93,0)</f>
        <v>0</v>
      </c>
      <c r="CA93" s="157">
        <v>1</v>
      </c>
      <c r="CB93" s="157">
        <v>7</v>
      </c>
      <c r="CZ93" s="131">
        <v>1.6999999999999999E-3</v>
      </c>
    </row>
    <row r="94" spans="1:104" x14ac:dyDescent="0.2">
      <c r="A94" s="158"/>
      <c r="B94" s="160"/>
      <c r="C94" s="206" t="s">
        <v>198</v>
      </c>
      <c r="D94" s="207"/>
      <c r="E94" s="161">
        <v>5</v>
      </c>
      <c r="F94" s="162"/>
      <c r="G94" s="163"/>
      <c r="M94" s="159" t="s">
        <v>198</v>
      </c>
      <c r="O94" s="150"/>
    </row>
    <row r="95" spans="1:104" x14ac:dyDescent="0.2">
      <c r="A95" s="151">
        <v>46</v>
      </c>
      <c r="B95" s="152" t="s">
        <v>199</v>
      </c>
      <c r="C95" s="153" t="s">
        <v>200</v>
      </c>
      <c r="D95" s="154" t="s">
        <v>143</v>
      </c>
      <c r="E95" s="155">
        <v>88.74</v>
      </c>
      <c r="F95" s="183"/>
      <c r="G95" s="156">
        <f>E95*F95</f>
        <v>0</v>
      </c>
      <c r="O95" s="150">
        <v>2</v>
      </c>
      <c r="AA95" s="131">
        <v>1</v>
      </c>
      <c r="AB95" s="131">
        <v>7</v>
      </c>
      <c r="AC95" s="131">
        <v>7</v>
      </c>
      <c r="AZ95" s="131">
        <v>2</v>
      </c>
      <c r="BA95" s="131">
        <f>IF(AZ95=1,G95,0)</f>
        <v>0</v>
      </c>
      <c r="BB95" s="131">
        <f>IF(AZ95=2,G95,0)</f>
        <v>0</v>
      </c>
      <c r="BC95" s="131">
        <f>IF(AZ95=3,G95,0)</f>
        <v>0</v>
      </c>
      <c r="BD95" s="131">
        <f>IF(AZ95=4,G95,0)</f>
        <v>0</v>
      </c>
      <c r="BE95" s="131">
        <f>IF(AZ95=5,G95,0)</f>
        <v>0</v>
      </c>
      <c r="CA95" s="157">
        <v>1</v>
      </c>
      <c r="CB95" s="157">
        <v>7</v>
      </c>
      <c r="CZ95" s="131">
        <v>0</v>
      </c>
    </row>
    <row r="96" spans="1:104" x14ac:dyDescent="0.2">
      <c r="A96" s="158"/>
      <c r="B96" s="160"/>
      <c r="C96" s="206" t="s">
        <v>201</v>
      </c>
      <c r="D96" s="207"/>
      <c r="E96" s="161">
        <v>88.74</v>
      </c>
      <c r="F96" s="162"/>
      <c r="G96" s="163"/>
      <c r="M96" s="159" t="s">
        <v>201</v>
      </c>
      <c r="O96" s="150"/>
    </row>
    <row r="97" spans="1:104" x14ac:dyDescent="0.2">
      <c r="A97" s="151">
        <v>47</v>
      </c>
      <c r="B97" s="152" t="s">
        <v>202</v>
      </c>
      <c r="C97" s="153" t="s">
        <v>203</v>
      </c>
      <c r="D97" s="154" t="s">
        <v>131</v>
      </c>
      <c r="E97" s="155">
        <v>2</v>
      </c>
      <c r="F97" s="183"/>
      <c r="G97" s="156">
        <f>E97*F97</f>
        <v>0</v>
      </c>
      <c r="O97" s="150">
        <v>2</v>
      </c>
      <c r="AA97" s="131">
        <v>1</v>
      </c>
      <c r="AB97" s="131">
        <v>7</v>
      </c>
      <c r="AC97" s="131">
        <v>7</v>
      </c>
      <c r="AZ97" s="131">
        <v>2</v>
      </c>
      <c r="BA97" s="131">
        <f>IF(AZ97=1,G97,0)</f>
        <v>0</v>
      </c>
      <c r="BB97" s="131">
        <f>IF(AZ97=2,G97,0)</f>
        <v>0</v>
      </c>
      <c r="BC97" s="131">
        <f>IF(AZ97=3,G97,0)</f>
        <v>0</v>
      </c>
      <c r="BD97" s="131">
        <f>IF(AZ97=4,G97,0)</f>
        <v>0</v>
      </c>
      <c r="BE97" s="131">
        <f>IF(AZ97=5,G97,0)</f>
        <v>0</v>
      </c>
      <c r="CA97" s="157">
        <v>1</v>
      </c>
      <c r="CB97" s="157">
        <v>7</v>
      </c>
      <c r="CZ97" s="131">
        <v>2.7999999999999998E-4</v>
      </c>
    </row>
    <row r="98" spans="1:104" x14ac:dyDescent="0.2">
      <c r="A98" s="158"/>
      <c r="B98" s="160"/>
      <c r="C98" s="206" t="s">
        <v>204</v>
      </c>
      <c r="D98" s="207"/>
      <c r="E98" s="161">
        <v>2</v>
      </c>
      <c r="F98" s="162"/>
      <c r="G98" s="163"/>
      <c r="M98" s="159" t="s">
        <v>204</v>
      </c>
      <c r="O98" s="150"/>
    </row>
    <row r="99" spans="1:104" x14ac:dyDescent="0.2">
      <c r="A99" s="151">
        <v>48</v>
      </c>
      <c r="B99" s="152" t="s">
        <v>205</v>
      </c>
      <c r="C99" s="153" t="s">
        <v>206</v>
      </c>
      <c r="D99" s="154" t="s">
        <v>131</v>
      </c>
      <c r="E99" s="155">
        <v>84</v>
      </c>
      <c r="F99" s="183"/>
      <c r="G99" s="156">
        <f>E99*F99</f>
        <v>0</v>
      </c>
      <c r="O99" s="150">
        <v>2</v>
      </c>
      <c r="AA99" s="131">
        <v>3</v>
      </c>
      <c r="AB99" s="131">
        <v>7</v>
      </c>
      <c r="AC99" s="131">
        <v>55350</v>
      </c>
      <c r="AZ99" s="131">
        <v>2</v>
      </c>
      <c r="BA99" s="131">
        <f>IF(AZ99=1,G99,0)</f>
        <v>0</v>
      </c>
      <c r="BB99" s="131">
        <f>IF(AZ99=2,G99,0)</f>
        <v>0</v>
      </c>
      <c r="BC99" s="131">
        <f>IF(AZ99=3,G99,0)</f>
        <v>0</v>
      </c>
      <c r="BD99" s="131">
        <f>IF(AZ99=4,G99,0)</f>
        <v>0</v>
      </c>
      <c r="BE99" s="131">
        <f>IF(AZ99=5,G99,0)</f>
        <v>0</v>
      </c>
      <c r="CA99" s="157">
        <v>3</v>
      </c>
      <c r="CB99" s="157">
        <v>7</v>
      </c>
      <c r="CZ99" s="131">
        <v>0</v>
      </c>
    </row>
    <row r="100" spans="1:104" x14ac:dyDescent="0.2">
      <c r="A100" s="151">
        <v>49</v>
      </c>
      <c r="B100" s="152" t="s">
        <v>207</v>
      </c>
      <c r="C100" s="153" t="s">
        <v>208</v>
      </c>
      <c r="D100" s="154" t="s">
        <v>131</v>
      </c>
      <c r="E100" s="155">
        <v>4</v>
      </c>
      <c r="F100" s="183"/>
      <c r="G100" s="156">
        <f>E100*F100</f>
        <v>0</v>
      </c>
      <c r="O100" s="150">
        <v>2</v>
      </c>
      <c r="AA100" s="131">
        <v>3</v>
      </c>
      <c r="AB100" s="131">
        <v>1</v>
      </c>
      <c r="AC100" s="131" t="s">
        <v>207</v>
      </c>
      <c r="AZ100" s="131">
        <v>2</v>
      </c>
      <c r="BA100" s="131">
        <f>IF(AZ100=1,G100,0)</f>
        <v>0</v>
      </c>
      <c r="BB100" s="131">
        <f>IF(AZ100=2,G100,0)</f>
        <v>0</v>
      </c>
      <c r="BC100" s="131">
        <f>IF(AZ100=3,G100,0)</f>
        <v>0</v>
      </c>
      <c r="BD100" s="131">
        <f>IF(AZ100=4,G100,0)</f>
        <v>0</v>
      </c>
      <c r="BE100" s="131">
        <f>IF(AZ100=5,G100,0)</f>
        <v>0</v>
      </c>
      <c r="CA100" s="157">
        <v>3</v>
      </c>
      <c r="CB100" s="157">
        <v>1</v>
      </c>
      <c r="CZ100" s="131">
        <v>8.4999999999999995E-4</v>
      </c>
    </row>
    <row r="101" spans="1:104" x14ac:dyDescent="0.2">
      <c r="A101" s="151">
        <v>50</v>
      </c>
      <c r="B101" s="152" t="s">
        <v>209</v>
      </c>
      <c r="C101" s="153" t="s">
        <v>235</v>
      </c>
      <c r="D101" s="154" t="s">
        <v>131</v>
      </c>
      <c r="E101" s="155">
        <v>2</v>
      </c>
      <c r="F101" s="183"/>
      <c r="G101" s="156">
        <f>E101*F101</f>
        <v>0</v>
      </c>
      <c r="O101" s="150">
        <v>2</v>
      </c>
      <c r="AA101" s="131">
        <v>3</v>
      </c>
      <c r="AB101" s="131">
        <v>7</v>
      </c>
      <c r="AC101" s="131" t="s">
        <v>209</v>
      </c>
      <c r="AZ101" s="131">
        <v>2</v>
      </c>
      <c r="BA101" s="131">
        <f>IF(AZ101=1,G101,0)</f>
        <v>0</v>
      </c>
      <c r="BB101" s="131">
        <f>IF(AZ101=2,G101,0)</f>
        <v>0</v>
      </c>
      <c r="BC101" s="131">
        <f>IF(AZ101=3,G101,0)</f>
        <v>0</v>
      </c>
      <c r="BD101" s="131">
        <f>IF(AZ101=4,G101,0)</f>
        <v>0</v>
      </c>
      <c r="BE101" s="131">
        <f>IF(AZ101=5,G101,0)</f>
        <v>0</v>
      </c>
      <c r="CA101" s="157">
        <v>3</v>
      </c>
      <c r="CB101" s="157">
        <v>7</v>
      </c>
      <c r="CZ101" s="131">
        <v>6.0000000000000001E-3</v>
      </c>
    </row>
    <row r="102" spans="1:104" x14ac:dyDescent="0.2">
      <c r="A102" s="158"/>
      <c r="B102" s="160"/>
      <c r="C102" s="206" t="s">
        <v>204</v>
      </c>
      <c r="D102" s="207"/>
      <c r="E102" s="161">
        <v>2</v>
      </c>
      <c r="F102" s="162"/>
      <c r="G102" s="163"/>
      <c r="M102" s="159" t="s">
        <v>204</v>
      </c>
      <c r="O102" s="150"/>
    </row>
    <row r="103" spans="1:104" x14ac:dyDescent="0.2">
      <c r="A103" s="151">
        <v>51</v>
      </c>
      <c r="B103" s="152" t="s">
        <v>210</v>
      </c>
      <c r="C103" s="153" t="s">
        <v>211</v>
      </c>
      <c r="D103" s="154" t="s">
        <v>111</v>
      </c>
      <c r="E103" s="155">
        <v>4.0415303329999999</v>
      </c>
      <c r="F103" s="183"/>
      <c r="G103" s="156">
        <f t="shared" ref="G103:G112" si="12">E103*F103</f>
        <v>0</v>
      </c>
      <c r="O103" s="150">
        <v>2</v>
      </c>
      <c r="AA103" s="131">
        <v>7</v>
      </c>
      <c r="AB103" s="131">
        <v>1001</v>
      </c>
      <c r="AC103" s="131">
        <v>5</v>
      </c>
      <c r="AZ103" s="131">
        <v>2</v>
      </c>
      <c r="BA103" s="131">
        <f t="shared" ref="BA103:BA112" si="13">IF(AZ103=1,G103,0)</f>
        <v>0</v>
      </c>
      <c r="BB103" s="131">
        <f t="shared" ref="BB103:BB112" si="14">IF(AZ103=2,G103,0)</f>
        <v>0</v>
      </c>
      <c r="BC103" s="131">
        <f t="shared" ref="BC103:BC112" si="15">IF(AZ103=3,G103,0)</f>
        <v>0</v>
      </c>
      <c r="BD103" s="131">
        <f t="shared" ref="BD103:BD112" si="16">IF(AZ103=4,G103,0)</f>
        <v>0</v>
      </c>
      <c r="BE103" s="131">
        <f t="shared" ref="BE103:BE112" si="17">IF(AZ103=5,G103,0)</f>
        <v>0</v>
      </c>
      <c r="CA103" s="157">
        <v>7</v>
      </c>
      <c r="CB103" s="157">
        <v>1001</v>
      </c>
      <c r="CZ103" s="131">
        <v>0</v>
      </c>
    </row>
    <row r="104" spans="1:104" x14ac:dyDescent="0.2">
      <c r="A104" s="151">
        <v>52</v>
      </c>
      <c r="B104" s="152" t="s">
        <v>109</v>
      </c>
      <c r="C104" s="153" t="s">
        <v>110</v>
      </c>
      <c r="D104" s="154" t="s">
        <v>111</v>
      </c>
      <c r="E104" s="155">
        <v>0.60574079999999997</v>
      </c>
      <c r="F104" s="183"/>
      <c r="G104" s="156">
        <f t="shared" si="12"/>
        <v>0</v>
      </c>
      <c r="O104" s="150">
        <v>2</v>
      </c>
      <c r="AA104" s="131">
        <v>8</v>
      </c>
      <c r="AB104" s="131">
        <v>0</v>
      </c>
      <c r="AC104" s="131">
        <v>3</v>
      </c>
      <c r="AZ104" s="131">
        <v>2</v>
      </c>
      <c r="BA104" s="131">
        <f t="shared" si="13"/>
        <v>0</v>
      </c>
      <c r="BB104" s="131">
        <f t="shared" si="14"/>
        <v>0</v>
      </c>
      <c r="BC104" s="131">
        <f t="shared" si="15"/>
        <v>0</v>
      </c>
      <c r="BD104" s="131">
        <f t="shared" si="16"/>
        <v>0</v>
      </c>
      <c r="BE104" s="131">
        <f t="shared" si="17"/>
        <v>0</v>
      </c>
      <c r="CA104" s="157">
        <v>8</v>
      </c>
      <c r="CB104" s="157">
        <v>0</v>
      </c>
      <c r="CZ104" s="131">
        <v>0</v>
      </c>
    </row>
    <row r="105" spans="1:104" x14ac:dyDescent="0.2">
      <c r="A105" s="151">
        <v>53</v>
      </c>
      <c r="B105" s="152" t="s">
        <v>112</v>
      </c>
      <c r="C105" s="153" t="s">
        <v>113</v>
      </c>
      <c r="D105" s="154" t="s">
        <v>111</v>
      </c>
      <c r="E105" s="155">
        <v>0.60574079999999997</v>
      </c>
      <c r="F105" s="183"/>
      <c r="G105" s="156">
        <f t="shared" si="12"/>
        <v>0</v>
      </c>
      <c r="O105" s="150">
        <v>2</v>
      </c>
      <c r="AA105" s="131">
        <v>8</v>
      </c>
      <c r="AB105" s="131">
        <v>0</v>
      </c>
      <c r="AC105" s="131">
        <v>3</v>
      </c>
      <c r="AZ105" s="131">
        <v>2</v>
      </c>
      <c r="BA105" s="131">
        <f t="shared" si="13"/>
        <v>0</v>
      </c>
      <c r="BB105" s="131">
        <f t="shared" si="14"/>
        <v>0</v>
      </c>
      <c r="BC105" s="131">
        <f t="shared" si="15"/>
        <v>0</v>
      </c>
      <c r="BD105" s="131">
        <f t="shared" si="16"/>
        <v>0</v>
      </c>
      <c r="BE105" s="131">
        <f t="shared" si="17"/>
        <v>0</v>
      </c>
      <c r="CA105" s="157">
        <v>8</v>
      </c>
      <c r="CB105" s="157">
        <v>0</v>
      </c>
      <c r="CZ105" s="131">
        <v>0</v>
      </c>
    </row>
    <row r="106" spans="1:104" x14ac:dyDescent="0.2">
      <c r="A106" s="151">
        <v>54</v>
      </c>
      <c r="B106" s="152" t="s">
        <v>114</v>
      </c>
      <c r="C106" s="153" t="s">
        <v>115</v>
      </c>
      <c r="D106" s="154" t="s">
        <v>111</v>
      </c>
      <c r="E106" s="155">
        <v>0.30287039999999998</v>
      </c>
      <c r="F106" s="183"/>
      <c r="G106" s="156">
        <f t="shared" si="12"/>
        <v>0</v>
      </c>
      <c r="O106" s="150">
        <v>2</v>
      </c>
      <c r="AA106" s="131">
        <v>8</v>
      </c>
      <c r="AB106" s="131">
        <v>0</v>
      </c>
      <c r="AC106" s="131">
        <v>3</v>
      </c>
      <c r="AZ106" s="131">
        <v>2</v>
      </c>
      <c r="BA106" s="131">
        <f t="shared" si="13"/>
        <v>0</v>
      </c>
      <c r="BB106" s="131">
        <f t="shared" si="14"/>
        <v>0</v>
      </c>
      <c r="BC106" s="131">
        <f t="shared" si="15"/>
        <v>0</v>
      </c>
      <c r="BD106" s="131">
        <f t="shared" si="16"/>
        <v>0</v>
      </c>
      <c r="BE106" s="131">
        <f t="shared" si="17"/>
        <v>0</v>
      </c>
      <c r="CA106" s="157">
        <v>8</v>
      </c>
      <c r="CB106" s="157">
        <v>0</v>
      </c>
      <c r="CZ106" s="131">
        <v>0</v>
      </c>
    </row>
    <row r="107" spans="1:104" x14ac:dyDescent="0.2">
      <c r="A107" s="151">
        <v>55</v>
      </c>
      <c r="B107" s="152" t="s">
        <v>116</v>
      </c>
      <c r="C107" s="153" t="s">
        <v>117</v>
      </c>
      <c r="D107" s="154" t="s">
        <v>111</v>
      </c>
      <c r="E107" s="155">
        <v>2.7258336000000001</v>
      </c>
      <c r="F107" s="183"/>
      <c r="G107" s="156">
        <f t="shared" si="12"/>
        <v>0</v>
      </c>
      <c r="O107" s="150">
        <v>2</v>
      </c>
      <c r="AA107" s="131">
        <v>8</v>
      </c>
      <c r="AB107" s="131">
        <v>0</v>
      </c>
      <c r="AC107" s="131">
        <v>3</v>
      </c>
      <c r="AZ107" s="131">
        <v>2</v>
      </c>
      <c r="BA107" s="131">
        <f t="shared" si="13"/>
        <v>0</v>
      </c>
      <c r="BB107" s="131">
        <f t="shared" si="14"/>
        <v>0</v>
      </c>
      <c r="BC107" s="131">
        <f t="shared" si="15"/>
        <v>0</v>
      </c>
      <c r="BD107" s="131">
        <f t="shared" si="16"/>
        <v>0</v>
      </c>
      <c r="BE107" s="131">
        <f t="shared" si="17"/>
        <v>0</v>
      </c>
      <c r="CA107" s="157">
        <v>8</v>
      </c>
      <c r="CB107" s="157">
        <v>0</v>
      </c>
      <c r="CZ107" s="131">
        <v>0</v>
      </c>
    </row>
    <row r="108" spans="1:104" x14ac:dyDescent="0.2">
      <c r="A108" s="151">
        <v>56</v>
      </c>
      <c r="B108" s="152" t="s">
        <v>118</v>
      </c>
      <c r="C108" s="153" t="s">
        <v>119</v>
      </c>
      <c r="D108" s="154" t="s">
        <v>111</v>
      </c>
      <c r="E108" s="155">
        <v>0.30287039999999998</v>
      </c>
      <c r="F108" s="183"/>
      <c r="G108" s="156">
        <f t="shared" si="12"/>
        <v>0</v>
      </c>
      <c r="O108" s="150">
        <v>2</v>
      </c>
      <c r="AA108" s="131">
        <v>8</v>
      </c>
      <c r="AB108" s="131">
        <v>0</v>
      </c>
      <c r="AC108" s="131">
        <v>3</v>
      </c>
      <c r="AZ108" s="131">
        <v>2</v>
      </c>
      <c r="BA108" s="131">
        <f t="shared" si="13"/>
        <v>0</v>
      </c>
      <c r="BB108" s="131">
        <f t="shared" si="14"/>
        <v>0</v>
      </c>
      <c r="BC108" s="131">
        <f t="shared" si="15"/>
        <v>0</v>
      </c>
      <c r="BD108" s="131">
        <f t="shared" si="16"/>
        <v>0</v>
      </c>
      <c r="BE108" s="131">
        <f t="shared" si="17"/>
        <v>0</v>
      </c>
      <c r="CA108" s="157">
        <v>8</v>
      </c>
      <c r="CB108" s="157">
        <v>0</v>
      </c>
      <c r="CZ108" s="131">
        <v>0</v>
      </c>
    </row>
    <row r="109" spans="1:104" x14ac:dyDescent="0.2">
      <c r="A109" s="151">
        <v>57</v>
      </c>
      <c r="B109" s="152" t="s">
        <v>120</v>
      </c>
      <c r="C109" s="153" t="s">
        <v>121</v>
      </c>
      <c r="D109" s="154" t="s">
        <v>111</v>
      </c>
      <c r="E109" s="155">
        <v>1.5143519999999999</v>
      </c>
      <c r="F109" s="183"/>
      <c r="G109" s="156">
        <f t="shared" si="12"/>
        <v>0</v>
      </c>
      <c r="O109" s="150">
        <v>2</v>
      </c>
      <c r="AA109" s="131">
        <v>8</v>
      </c>
      <c r="AB109" s="131">
        <v>0</v>
      </c>
      <c r="AC109" s="131">
        <v>3</v>
      </c>
      <c r="AZ109" s="131">
        <v>2</v>
      </c>
      <c r="BA109" s="131">
        <f t="shared" si="13"/>
        <v>0</v>
      </c>
      <c r="BB109" s="131">
        <f t="shared" si="14"/>
        <v>0</v>
      </c>
      <c r="BC109" s="131">
        <f t="shared" si="15"/>
        <v>0</v>
      </c>
      <c r="BD109" s="131">
        <f t="shared" si="16"/>
        <v>0</v>
      </c>
      <c r="BE109" s="131">
        <f t="shared" si="17"/>
        <v>0</v>
      </c>
      <c r="CA109" s="157">
        <v>8</v>
      </c>
      <c r="CB109" s="157">
        <v>0</v>
      </c>
      <c r="CZ109" s="131">
        <v>0</v>
      </c>
    </row>
    <row r="110" spans="1:104" x14ac:dyDescent="0.2">
      <c r="A110" s="151">
        <v>58</v>
      </c>
      <c r="B110" s="152" t="s">
        <v>122</v>
      </c>
      <c r="C110" s="153" t="s">
        <v>123</v>
      </c>
      <c r="D110" s="154" t="s">
        <v>111</v>
      </c>
      <c r="E110" s="155">
        <v>0.30287039999999998</v>
      </c>
      <c r="F110" s="183"/>
      <c r="G110" s="156">
        <f t="shared" si="12"/>
        <v>0</v>
      </c>
      <c r="O110" s="150">
        <v>2</v>
      </c>
      <c r="AA110" s="131">
        <v>8</v>
      </c>
      <c r="AB110" s="131">
        <v>0</v>
      </c>
      <c r="AC110" s="131">
        <v>3</v>
      </c>
      <c r="AZ110" s="131">
        <v>2</v>
      </c>
      <c r="BA110" s="131">
        <f t="shared" si="13"/>
        <v>0</v>
      </c>
      <c r="BB110" s="131">
        <f t="shared" si="14"/>
        <v>0</v>
      </c>
      <c r="BC110" s="131">
        <f t="shared" si="15"/>
        <v>0</v>
      </c>
      <c r="BD110" s="131">
        <f t="shared" si="16"/>
        <v>0</v>
      </c>
      <c r="BE110" s="131">
        <f t="shared" si="17"/>
        <v>0</v>
      </c>
      <c r="CA110" s="157">
        <v>8</v>
      </c>
      <c r="CB110" s="157">
        <v>0</v>
      </c>
      <c r="CZ110" s="131">
        <v>0</v>
      </c>
    </row>
    <row r="111" spans="1:104" x14ac:dyDescent="0.2">
      <c r="A111" s="151">
        <v>59</v>
      </c>
      <c r="B111" s="152" t="s">
        <v>124</v>
      </c>
      <c r="C111" s="153" t="s">
        <v>125</v>
      </c>
      <c r="D111" s="154" t="s">
        <v>111</v>
      </c>
      <c r="E111" s="155">
        <v>0.30287039999999998</v>
      </c>
      <c r="F111" s="183"/>
      <c r="G111" s="156">
        <f t="shared" si="12"/>
        <v>0</v>
      </c>
      <c r="O111" s="150">
        <v>2</v>
      </c>
      <c r="AA111" s="131">
        <v>8</v>
      </c>
      <c r="AB111" s="131">
        <v>0</v>
      </c>
      <c r="AC111" s="131">
        <v>3</v>
      </c>
      <c r="AZ111" s="131">
        <v>2</v>
      </c>
      <c r="BA111" s="131">
        <f t="shared" si="13"/>
        <v>0</v>
      </c>
      <c r="BB111" s="131">
        <f t="shared" si="14"/>
        <v>0</v>
      </c>
      <c r="BC111" s="131">
        <f t="shared" si="15"/>
        <v>0</v>
      </c>
      <c r="BD111" s="131">
        <f t="shared" si="16"/>
        <v>0</v>
      </c>
      <c r="BE111" s="131">
        <f t="shared" si="17"/>
        <v>0</v>
      </c>
      <c r="CA111" s="157">
        <v>8</v>
      </c>
      <c r="CB111" s="157">
        <v>0</v>
      </c>
      <c r="CZ111" s="131">
        <v>0</v>
      </c>
    </row>
    <row r="112" spans="1:104" x14ac:dyDescent="0.2">
      <c r="A112" s="151">
        <v>60</v>
      </c>
      <c r="B112" s="152" t="s">
        <v>212</v>
      </c>
      <c r="C112" s="153" t="s">
        <v>213</v>
      </c>
      <c r="D112" s="154" t="s">
        <v>111</v>
      </c>
      <c r="E112" s="184">
        <v>-0.30287039999999998</v>
      </c>
      <c r="F112" s="183"/>
      <c r="G112" s="156">
        <f t="shared" si="12"/>
        <v>0</v>
      </c>
      <c r="O112" s="150">
        <v>2</v>
      </c>
      <c r="AA112" s="131">
        <v>8</v>
      </c>
      <c r="AB112" s="131">
        <v>0</v>
      </c>
      <c r="AC112" s="131">
        <v>3</v>
      </c>
      <c r="AZ112" s="131">
        <v>2</v>
      </c>
      <c r="BA112" s="131">
        <f t="shared" si="13"/>
        <v>0</v>
      </c>
      <c r="BB112" s="131">
        <f t="shared" si="14"/>
        <v>0</v>
      </c>
      <c r="BC112" s="131">
        <f t="shared" si="15"/>
        <v>0</v>
      </c>
      <c r="BD112" s="131">
        <f t="shared" si="16"/>
        <v>0</v>
      </c>
      <c r="BE112" s="131">
        <f t="shared" si="17"/>
        <v>0</v>
      </c>
      <c r="CA112" s="157">
        <v>8</v>
      </c>
      <c r="CB112" s="157">
        <v>0</v>
      </c>
      <c r="CZ112" s="131">
        <v>0</v>
      </c>
    </row>
    <row r="113" spans="1:104" x14ac:dyDescent="0.2">
      <c r="A113" s="164"/>
      <c r="B113" s="165" t="s">
        <v>75</v>
      </c>
      <c r="C113" s="166" t="str">
        <f>CONCATENATE(B68," ",C68)</f>
        <v>764 Konstrukce klempířské</v>
      </c>
      <c r="D113" s="167"/>
      <c r="E113" s="168"/>
      <c r="F113" s="169"/>
      <c r="G113" s="170">
        <f>SUM(G68:G112)</f>
        <v>0</v>
      </c>
      <c r="O113" s="150">
        <v>4</v>
      </c>
      <c r="BA113" s="171">
        <f>SUM(BA68:BA112)</f>
        <v>0</v>
      </c>
      <c r="BB113" s="171">
        <f>SUM(BB68:BB112)</f>
        <v>0</v>
      </c>
      <c r="BC113" s="171">
        <f>SUM(BC68:BC112)</f>
        <v>0</v>
      </c>
      <c r="BD113" s="171">
        <f>SUM(BD68:BD112)</f>
        <v>0</v>
      </c>
      <c r="BE113" s="171">
        <f>SUM(BE68:BE112)</f>
        <v>0</v>
      </c>
    </row>
    <row r="114" spans="1:104" x14ac:dyDescent="0.2">
      <c r="A114" s="144" t="s">
        <v>74</v>
      </c>
      <c r="B114" s="145" t="s">
        <v>214</v>
      </c>
      <c r="C114" s="146" t="s">
        <v>215</v>
      </c>
      <c r="D114" s="147"/>
      <c r="E114" s="148"/>
      <c r="F114" s="148"/>
      <c r="G114" s="149"/>
      <c r="O114" s="150">
        <v>1</v>
      </c>
    </row>
    <row r="115" spans="1:104" ht="22.5" x14ac:dyDescent="0.2">
      <c r="A115" s="151">
        <v>61</v>
      </c>
      <c r="B115" s="152" t="s">
        <v>216</v>
      </c>
      <c r="C115" s="153" t="s">
        <v>236</v>
      </c>
      <c r="D115" s="154" t="s">
        <v>88</v>
      </c>
      <c r="E115" s="155">
        <v>370</v>
      </c>
      <c r="F115" s="183"/>
      <c r="G115" s="156">
        <f>E115*F115</f>
        <v>0</v>
      </c>
      <c r="O115" s="150">
        <v>2</v>
      </c>
      <c r="AA115" s="131">
        <v>1</v>
      </c>
      <c r="AB115" s="131">
        <v>7</v>
      </c>
      <c r="AC115" s="131">
        <v>7</v>
      </c>
      <c r="AZ115" s="131">
        <v>2</v>
      </c>
      <c r="BA115" s="131">
        <f>IF(AZ115=1,G115,0)</f>
        <v>0</v>
      </c>
      <c r="BB115" s="131">
        <f>IF(AZ115=2,G115,0)</f>
        <v>0</v>
      </c>
      <c r="BC115" s="131">
        <f>IF(AZ115=3,G115,0)</f>
        <v>0</v>
      </c>
      <c r="BD115" s="131">
        <f>IF(AZ115=4,G115,0)</f>
        <v>0</v>
      </c>
      <c r="BE115" s="131">
        <f>IF(AZ115=5,G115,0)</f>
        <v>0</v>
      </c>
      <c r="CA115" s="157">
        <v>1</v>
      </c>
      <c r="CB115" s="157">
        <v>7</v>
      </c>
      <c r="CZ115" s="131">
        <v>1.6000000000000001E-4</v>
      </c>
    </row>
    <row r="116" spans="1:104" x14ac:dyDescent="0.2">
      <c r="A116" s="158"/>
      <c r="B116" s="160"/>
      <c r="C116" s="206" t="s">
        <v>217</v>
      </c>
      <c r="D116" s="207"/>
      <c r="E116" s="161">
        <v>370</v>
      </c>
      <c r="F116" s="162"/>
      <c r="G116" s="163"/>
      <c r="M116" s="159" t="s">
        <v>217</v>
      </c>
      <c r="O116" s="150"/>
    </row>
    <row r="117" spans="1:104" x14ac:dyDescent="0.2">
      <c r="A117" s="164"/>
      <c r="B117" s="165" t="s">
        <v>75</v>
      </c>
      <c r="C117" s="166" t="str">
        <f>CONCATENATE(B114," ",C114)</f>
        <v>783 Nátěry</v>
      </c>
      <c r="D117" s="167"/>
      <c r="E117" s="168"/>
      <c r="F117" s="169"/>
      <c r="G117" s="170">
        <f>SUM(G114:G116)</f>
        <v>0</v>
      </c>
      <c r="O117" s="150">
        <v>4</v>
      </c>
      <c r="BA117" s="171">
        <f>SUM(BA114:BA116)</f>
        <v>0</v>
      </c>
      <c r="BB117" s="171">
        <f>SUM(BB114:BB116)</f>
        <v>0</v>
      </c>
      <c r="BC117" s="171">
        <f>SUM(BC114:BC116)</f>
        <v>0</v>
      </c>
      <c r="BD117" s="171">
        <f>SUM(BD114:BD116)</f>
        <v>0</v>
      </c>
      <c r="BE117" s="171">
        <f>SUM(BE114:BE116)</f>
        <v>0</v>
      </c>
    </row>
    <row r="118" spans="1:104" x14ac:dyDescent="0.2">
      <c r="A118" s="144" t="s">
        <v>74</v>
      </c>
      <c r="B118" s="145" t="s">
        <v>218</v>
      </c>
      <c r="C118" s="146" t="s">
        <v>219</v>
      </c>
      <c r="D118" s="147"/>
      <c r="E118" s="148"/>
      <c r="F118" s="148"/>
      <c r="G118" s="149"/>
      <c r="O118" s="150">
        <v>1</v>
      </c>
    </row>
    <row r="119" spans="1:104" x14ac:dyDescent="0.2">
      <c r="A119" s="151">
        <v>62</v>
      </c>
      <c r="B119" s="152" t="s">
        <v>220</v>
      </c>
      <c r="C119" s="153" t="s">
        <v>221</v>
      </c>
      <c r="D119" s="154" t="s">
        <v>222</v>
      </c>
      <c r="E119" s="155">
        <v>1</v>
      </c>
      <c r="F119" s="183"/>
      <c r="G119" s="156">
        <f>E119*F119</f>
        <v>0</v>
      </c>
      <c r="O119" s="150">
        <v>2</v>
      </c>
      <c r="AA119" s="131">
        <v>12</v>
      </c>
      <c r="AB119" s="131">
        <v>0</v>
      </c>
      <c r="AC119" s="131">
        <v>118</v>
      </c>
      <c r="AZ119" s="131">
        <v>4</v>
      </c>
      <c r="BA119" s="131">
        <f>IF(AZ119=1,G119,0)</f>
        <v>0</v>
      </c>
      <c r="BB119" s="131">
        <f>IF(AZ119=2,G119,0)</f>
        <v>0</v>
      </c>
      <c r="BC119" s="131">
        <f>IF(AZ119=3,G119,0)</f>
        <v>0</v>
      </c>
      <c r="BD119" s="131">
        <f>IF(AZ119=4,G119,0)</f>
        <v>0</v>
      </c>
      <c r="BE119" s="131">
        <f>IF(AZ119=5,G119,0)</f>
        <v>0</v>
      </c>
      <c r="CA119" s="157">
        <v>12</v>
      </c>
      <c r="CB119" s="157">
        <v>0</v>
      </c>
      <c r="CZ119" s="131">
        <v>0</v>
      </c>
    </row>
    <row r="120" spans="1:104" x14ac:dyDescent="0.2">
      <c r="A120" s="164"/>
      <c r="B120" s="165" t="s">
        <v>75</v>
      </c>
      <c r="C120" s="166" t="str">
        <f>CONCATENATE(B118," ",C118)</f>
        <v>M21 Elektromontáže</v>
      </c>
      <c r="D120" s="167"/>
      <c r="E120" s="168"/>
      <c r="F120" s="169"/>
      <c r="G120" s="170">
        <f>SUM(G118:G119)</f>
        <v>0</v>
      </c>
      <c r="O120" s="150">
        <v>4</v>
      </c>
      <c r="BA120" s="171">
        <f>SUM(BA118:BA119)</f>
        <v>0</v>
      </c>
      <c r="BB120" s="171">
        <f>SUM(BB118:BB119)</f>
        <v>0</v>
      </c>
      <c r="BC120" s="171">
        <f>SUM(BC118:BC119)</f>
        <v>0</v>
      </c>
      <c r="BD120" s="171">
        <f>SUM(BD118:BD119)</f>
        <v>0</v>
      </c>
      <c r="BE120" s="171">
        <f>SUM(BE118:BE119)</f>
        <v>0</v>
      </c>
    </row>
    <row r="121" spans="1:104" x14ac:dyDescent="0.2">
      <c r="E121" s="131"/>
    </row>
    <row r="122" spans="1:104" x14ac:dyDescent="0.2">
      <c r="E122" s="131"/>
    </row>
    <row r="123" spans="1:104" x14ac:dyDescent="0.2">
      <c r="E123" s="131"/>
    </row>
    <row r="124" spans="1:104" x14ac:dyDescent="0.2">
      <c r="E124" s="131"/>
    </row>
    <row r="125" spans="1:104" x14ac:dyDescent="0.2">
      <c r="E125" s="131"/>
    </row>
    <row r="126" spans="1:104" x14ac:dyDescent="0.2">
      <c r="E126" s="131"/>
    </row>
    <row r="127" spans="1:104" x14ac:dyDescent="0.2">
      <c r="E127" s="131"/>
    </row>
    <row r="128" spans="1:104" x14ac:dyDescent="0.2">
      <c r="E128" s="131"/>
    </row>
    <row r="129" spans="5:5" x14ac:dyDescent="0.2">
      <c r="E129" s="131"/>
    </row>
    <row r="130" spans="5:5" x14ac:dyDescent="0.2">
      <c r="E130" s="131"/>
    </row>
    <row r="131" spans="5:5" x14ac:dyDescent="0.2">
      <c r="E131" s="131"/>
    </row>
    <row r="132" spans="5:5" x14ac:dyDescent="0.2">
      <c r="E132" s="131"/>
    </row>
    <row r="133" spans="5:5" x14ac:dyDescent="0.2">
      <c r="E133" s="131"/>
    </row>
    <row r="134" spans="5:5" x14ac:dyDescent="0.2">
      <c r="E134" s="131"/>
    </row>
    <row r="135" spans="5:5" x14ac:dyDescent="0.2">
      <c r="E135" s="131"/>
    </row>
    <row r="136" spans="5:5" x14ac:dyDescent="0.2">
      <c r="E136" s="131"/>
    </row>
    <row r="137" spans="5:5" x14ac:dyDescent="0.2">
      <c r="E137" s="131"/>
    </row>
    <row r="138" spans="5:5" x14ac:dyDescent="0.2">
      <c r="E138" s="131"/>
    </row>
    <row r="139" spans="5:5" x14ac:dyDescent="0.2">
      <c r="E139" s="131"/>
    </row>
    <row r="140" spans="5:5" x14ac:dyDescent="0.2">
      <c r="E140" s="131"/>
    </row>
    <row r="141" spans="5:5" x14ac:dyDescent="0.2">
      <c r="E141" s="131"/>
    </row>
    <row r="142" spans="5:5" x14ac:dyDescent="0.2">
      <c r="E142" s="131"/>
    </row>
    <row r="143" spans="5:5" x14ac:dyDescent="0.2">
      <c r="E143" s="131"/>
    </row>
    <row r="144" spans="5:5" x14ac:dyDescent="0.2">
      <c r="E144" s="131"/>
    </row>
    <row r="145" spans="5:5" x14ac:dyDescent="0.2">
      <c r="E145" s="131"/>
    </row>
    <row r="146" spans="5:5" x14ac:dyDescent="0.2">
      <c r="E146" s="131"/>
    </row>
    <row r="147" spans="5:5" x14ac:dyDescent="0.2">
      <c r="E147" s="131"/>
    </row>
    <row r="148" spans="5:5" x14ac:dyDescent="0.2">
      <c r="E148" s="131"/>
    </row>
    <row r="149" spans="5:5" x14ac:dyDescent="0.2">
      <c r="E149" s="131"/>
    </row>
    <row r="150" spans="5:5" x14ac:dyDescent="0.2">
      <c r="E150" s="131"/>
    </row>
    <row r="151" spans="5:5" x14ac:dyDescent="0.2">
      <c r="E151" s="131"/>
    </row>
    <row r="152" spans="5:5" x14ac:dyDescent="0.2">
      <c r="E152" s="131"/>
    </row>
    <row r="153" spans="5:5" x14ac:dyDescent="0.2">
      <c r="E153" s="131"/>
    </row>
    <row r="154" spans="5:5" x14ac:dyDescent="0.2">
      <c r="E154" s="131"/>
    </row>
    <row r="155" spans="5:5" x14ac:dyDescent="0.2">
      <c r="E155" s="131"/>
    </row>
    <row r="156" spans="5:5" x14ac:dyDescent="0.2">
      <c r="E156" s="131"/>
    </row>
    <row r="157" spans="5:5" x14ac:dyDescent="0.2">
      <c r="E157" s="131"/>
    </row>
    <row r="158" spans="5:5" x14ac:dyDescent="0.2">
      <c r="E158" s="131"/>
    </row>
    <row r="159" spans="5:5" x14ac:dyDescent="0.2">
      <c r="E159" s="131"/>
    </row>
    <row r="160" spans="5:5" x14ac:dyDescent="0.2">
      <c r="E160" s="131"/>
    </row>
    <row r="161" spans="5:5" x14ac:dyDescent="0.2">
      <c r="E161" s="131"/>
    </row>
    <row r="162" spans="5:5" x14ac:dyDescent="0.2">
      <c r="E162" s="131"/>
    </row>
    <row r="163" spans="5:5" x14ac:dyDescent="0.2">
      <c r="E163" s="131"/>
    </row>
    <row r="164" spans="5:5" x14ac:dyDescent="0.2">
      <c r="E164" s="131"/>
    </row>
    <row r="165" spans="5:5" x14ac:dyDescent="0.2">
      <c r="E165" s="131"/>
    </row>
    <row r="166" spans="5:5" x14ac:dyDescent="0.2">
      <c r="E166" s="131"/>
    </row>
    <row r="167" spans="5:5" x14ac:dyDescent="0.2">
      <c r="E167" s="131"/>
    </row>
    <row r="168" spans="5:5" x14ac:dyDescent="0.2">
      <c r="E168" s="131"/>
    </row>
    <row r="169" spans="5:5" x14ac:dyDescent="0.2">
      <c r="E169" s="131"/>
    </row>
    <row r="170" spans="5:5" x14ac:dyDescent="0.2">
      <c r="E170" s="131"/>
    </row>
    <row r="171" spans="5:5" x14ac:dyDescent="0.2">
      <c r="E171" s="131"/>
    </row>
    <row r="172" spans="5:5" x14ac:dyDescent="0.2">
      <c r="E172" s="131"/>
    </row>
    <row r="173" spans="5:5" x14ac:dyDescent="0.2">
      <c r="E173" s="131"/>
    </row>
    <row r="174" spans="5:5" x14ac:dyDescent="0.2">
      <c r="E174" s="131"/>
    </row>
    <row r="175" spans="5:5" x14ac:dyDescent="0.2">
      <c r="E175" s="131"/>
    </row>
    <row r="176" spans="5:5" x14ac:dyDescent="0.2">
      <c r="E176" s="131"/>
    </row>
    <row r="177" spans="1:7" x14ac:dyDescent="0.2">
      <c r="E177" s="131"/>
    </row>
    <row r="178" spans="1:7" x14ac:dyDescent="0.2">
      <c r="E178" s="131"/>
    </row>
    <row r="179" spans="1:7" x14ac:dyDescent="0.2">
      <c r="A179" s="172"/>
      <c r="B179" s="172"/>
    </row>
    <row r="180" spans="1:7" x14ac:dyDescent="0.2">
      <c r="C180" s="174"/>
      <c r="D180" s="174"/>
      <c r="E180" s="175"/>
      <c r="F180" s="174"/>
      <c r="G180" s="176"/>
    </row>
    <row r="181" spans="1:7" x14ac:dyDescent="0.2">
      <c r="A181" s="172"/>
      <c r="B181" s="172"/>
    </row>
  </sheetData>
  <sheetProtection algorithmName="SHA-512" hashValue="luAVW8oXV454E2iRHNQ8DebYMdCbR6pB7qhRlw2AVVxNd/lrEKzc9BxEo7ZA2+QWtaAHA414FDs4mc1AQc4++g==" saltValue="ajshyae7R+09KoMg0uab9g==" spinCount="100000" sheet="1" objects="1" scenarios="1"/>
  <protectedRanges>
    <protectedRange sqref="F8:F119" name="Oblast1"/>
  </protectedRanges>
  <mergeCells count="42">
    <mergeCell ref="C116:D116"/>
    <mergeCell ref="C91:D91"/>
    <mergeCell ref="C92:D92"/>
    <mergeCell ref="C94:D94"/>
    <mergeCell ref="C96:D96"/>
    <mergeCell ref="C98:D98"/>
    <mergeCell ref="C102:D102"/>
    <mergeCell ref="C71:D71"/>
    <mergeCell ref="C73:D73"/>
    <mergeCell ref="C74:D74"/>
    <mergeCell ref="C75:D75"/>
    <mergeCell ref="C76:D76"/>
    <mergeCell ref="C52:D52"/>
    <mergeCell ref="C53:D53"/>
    <mergeCell ref="C54:D54"/>
    <mergeCell ref="C56:D56"/>
    <mergeCell ref="C57:D57"/>
    <mergeCell ref="C86:D86"/>
    <mergeCell ref="C87:D87"/>
    <mergeCell ref="C88:D88"/>
    <mergeCell ref="C89:D89"/>
    <mergeCell ref="C36:D36"/>
    <mergeCell ref="C37:D37"/>
    <mergeCell ref="C38:D38"/>
    <mergeCell ref="C40:D40"/>
    <mergeCell ref="C41:D41"/>
    <mergeCell ref="C42:D42"/>
    <mergeCell ref="C45:D45"/>
    <mergeCell ref="C50:D50"/>
    <mergeCell ref="C78:D78"/>
    <mergeCell ref="C79:D79"/>
    <mergeCell ref="C81:D81"/>
    <mergeCell ref="C84:D84"/>
    <mergeCell ref="C19:D19"/>
    <mergeCell ref="C20:D20"/>
    <mergeCell ref="C21:D21"/>
    <mergeCell ref="C22:D22"/>
    <mergeCell ref="A1:G1"/>
    <mergeCell ref="A3:B3"/>
    <mergeCell ref="A4:B4"/>
    <mergeCell ref="E4:G4"/>
    <mergeCell ref="C9:D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J.Š.</dc:creator>
  <cp:lastModifiedBy>PC</cp:lastModifiedBy>
  <dcterms:created xsi:type="dcterms:W3CDTF">2025-03-26T14:57:39Z</dcterms:created>
  <dcterms:modified xsi:type="dcterms:W3CDTF">2025-04-29T08:52:52Z</dcterms:modified>
</cp:coreProperties>
</file>