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rvfile\Souteze\VS\7874B - ELPIS cvičný byt\2. ZD\Soupis stavebních prací, dodávek a služeb\"/>
    </mc:Choice>
  </mc:AlternateContent>
  <xr:revisionPtr revIDLastSave="0" documentId="13_ncr:1_{9B8F2C04-5020-4066-8E97-810C6A291D51}" xr6:coauthVersionLast="47" xr6:coauthVersionMax="47" xr10:uidLastSave="{00000000-0000-0000-0000-000000000000}"/>
  <bookViews>
    <workbookView xWindow="-120" yWindow="-120" windowWidth="29040" windowHeight="15840" firstSheet="3" activeTab="4" xr2:uid="{00000000-000D-0000-FFFF-FFFF00000000}"/>
  </bookViews>
  <sheets>
    <sheet name="Rekapitulace stavby" sheetId="1" r:id="rId1"/>
    <sheet name="01.1 - Bourané konstrukce" sheetId="2" r:id="rId2"/>
    <sheet name="01.2 - Nové konstrukce" sheetId="3" r:id="rId3"/>
    <sheet name="02 - Profesní část" sheetId="4" r:id="rId4"/>
    <sheet name="03 - Interiér" sheetId="5" r:id="rId5"/>
    <sheet name="04 - VRN" sheetId="6" r:id="rId6"/>
    <sheet name="Seznam figur" sheetId="7" r:id="rId7"/>
  </sheets>
  <definedNames>
    <definedName name="_xlnm._FilterDatabase" localSheetId="1" hidden="1">'01.1 - Bourané konstrukce'!$C$134:$K$284</definedName>
    <definedName name="_xlnm._FilterDatabase" localSheetId="2" hidden="1">'01.2 - Nové konstrukce'!$C$135:$K$550</definedName>
    <definedName name="_xlnm._FilterDatabase" localSheetId="3" hidden="1">'02 - Profesní část'!$C$117:$K$127</definedName>
    <definedName name="_xlnm._FilterDatabase" localSheetId="4" hidden="1">'03 - Interiér'!$C$118:$K$156</definedName>
    <definedName name="_xlnm._FilterDatabase" localSheetId="5" hidden="1">'04 - VRN'!$C$117:$K$135</definedName>
    <definedName name="_xlnm.Print_Titles" localSheetId="1">'01.1 - Bourané konstrukce'!$134:$134</definedName>
    <definedName name="_xlnm.Print_Titles" localSheetId="2">'01.2 - Nové konstrukce'!$135:$135</definedName>
    <definedName name="_xlnm.Print_Titles" localSheetId="3">'02 - Profesní část'!$117:$117</definedName>
    <definedName name="_xlnm.Print_Titles" localSheetId="4">'03 - Interiér'!$118:$118</definedName>
    <definedName name="_xlnm.Print_Titles" localSheetId="5">'04 - VRN'!$117:$117</definedName>
    <definedName name="_xlnm.Print_Titles" localSheetId="0">'Rekapitulace stavby'!$92:$92</definedName>
    <definedName name="_xlnm.Print_Titles" localSheetId="6">'Seznam figur'!$9:$9</definedName>
    <definedName name="_xlnm.Print_Area" localSheetId="1">'01.1 - Bourané konstrukce'!$C$4:$J$76,'01.1 - Bourané konstrukce'!$C$82:$J$114,'01.1 - Bourané konstrukce'!$C$120:$K$284</definedName>
    <definedName name="_xlnm.Print_Area" localSheetId="2">'01.2 - Nové konstrukce'!$C$4:$J$76,'01.2 - Nové konstrukce'!$C$82:$J$115,'01.2 - Nové konstrukce'!$C$121:$K$550</definedName>
    <definedName name="_xlnm.Print_Area" localSheetId="3">'02 - Profesní část'!$C$4:$J$76,'02 - Profesní část'!$C$82:$J$99,'02 - Profesní část'!$C$105:$K$127</definedName>
    <definedName name="_xlnm.Print_Area" localSheetId="4">'03 - Interiér'!$C$4:$J$76,'03 - Interiér'!$C$82:$J$100,'03 - Interiér'!$C$106:$K$156</definedName>
    <definedName name="_xlnm.Print_Area" localSheetId="5">'04 - VRN'!$C$4:$J$76,'04 - VRN'!$C$82:$J$99,'04 - VRN'!$C$105:$K$135</definedName>
    <definedName name="_xlnm.Print_Area" localSheetId="0">'Rekapitulace stavby'!$D$4:$AO$76,'Rekapitulace stavby'!$C$82:$AQ$101</definedName>
    <definedName name="_xlnm.Print_Area" localSheetId="6">'Seznam figur'!$C$4:$G$120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7" l="1"/>
  <c r="J37" i="6"/>
  <c r="J36" i="6"/>
  <c r="AY100" i="1"/>
  <c r="J35" i="6"/>
  <c r="AX100" i="1"/>
  <c r="BI135" i="6"/>
  <c r="BH135" i="6"/>
  <c r="BG135" i="6"/>
  <c r="BF135" i="6"/>
  <c r="BK135" i="6"/>
  <c r="J135" i="6"/>
  <c r="BE135" i="6" s="1"/>
  <c r="BI134" i="6"/>
  <c r="BH134" i="6"/>
  <c r="BG134" i="6"/>
  <c r="BF134" i="6"/>
  <c r="BK134" i="6"/>
  <c r="J134" i="6" s="1"/>
  <c r="BE134" i="6" s="1"/>
  <c r="BI133" i="6"/>
  <c r="BH133" i="6"/>
  <c r="BG133" i="6"/>
  <c r="BF133" i="6"/>
  <c r="BK133" i="6"/>
  <c r="J133" i="6"/>
  <c r="BE133" i="6" s="1"/>
  <c r="BI132" i="6"/>
  <c r="BH132" i="6"/>
  <c r="BG132" i="6"/>
  <c r="BF132" i="6"/>
  <c r="BK132" i="6"/>
  <c r="J132" i="6" s="1"/>
  <c r="BE132" i="6" s="1"/>
  <c r="BI131" i="6"/>
  <c r="BH131" i="6"/>
  <c r="BG131" i="6"/>
  <c r="BF131" i="6"/>
  <c r="BK131" i="6"/>
  <c r="J131" i="6"/>
  <c r="BE131" i="6" s="1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J115" i="6"/>
  <c r="J114" i="6"/>
  <c r="F114" i="6"/>
  <c r="F112" i="6"/>
  <c r="E110" i="6"/>
  <c r="J92" i="6"/>
  <c r="J91" i="6"/>
  <c r="F91" i="6"/>
  <c r="F89" i="6"/>
  <c r="E87" i="6"/>
  <c r="J18" i="6"/>
  <c r="E18" i="6"/>
  <c r="F92" i="6" s="1"/>
  <c r="J17" i="6"/>
  <c r="J12" i="6"/>
  <c r="J112" i="6"/>
  <c r="E7" i="6"/>
  <c r="E108" i="6"/>
  <c r="J37" i="5"/>
  <c r="J36" i="5"/>
  <c r="AY99" i="1" s="1"/>
  <c r="J35" i="5"/>
  <c r="AX99" i="1" s="1"/>
  <c r="BI156" i="5"/>
  <c r="BH156" i="5"/>
  <c r="BG156" i="5"/>
  <c r="BF156" i="5"/>
  <c r="BK156" i="5"/>
  <c r="J156" i="5" s="1"/>
  <c r="BE156" i="5" s="1"/>
  <c r="BI155" i="5"/>
  <c r="BH155" i="5"/>
  <c r="BG155" i="5"/>
  <c r="BF155" i="5"/>
  <c r="BK155" i="5"/>
  <c r="J155" i="5"/>
  <c r="BE155" i="5" s="1"/>
  <c r="BI154" i="5"/>
  <c r="BH154" i="5"/>
  <c r="BG154" i="5"/>
  <c r="BF154" i="5"/>
  <c r="BK154" i="5"/>
  <c r="J154" i="5" s="1"/>
  <c r="BE154" i="5" s="1"/>
  <c r="BI153" i="5"/>
  <c r="BH153" i="5"/>
  <c r="BG153" i="5"/>
  <c r="BF153" i="5"/>
  <c r="BK153" i="5"/>
  <c r="J153" i="5"/>
  <c r="BE153" i="5" s="1"/>
  <c r="BI152" i="5"/>
  <c r="BH152" i="5"/>
  <c r="BG152" i="5"/>
  <c r="BF152" i="5"/>
  <c r="BK152" i="5"/>
  <c r="J152" i="5" s="1"/>
  <c r="BE152" i="5" s="1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/>
  <c r="J17" i="5"/>
  <c r="J12" i="5"/>
  <c r="J89" i="5" s="1"/>
  <c r="E7" i="5"/>
  <c r="E109" i="5" s="1"/>
  <c r="J37" i="4"/>
  <c r="J36" i="4"/>
  <c r="AY98" i="1"/>
  <c r="J35" i="4"/>
  <c r="AX98" i="1"/>
  <c r="BI127" i="4"/>
  <c r="BH127" i="4"/>
  <c r="BG127" i="4"/>
  <c r="BF127" i="4"/>
  <c r="BK127" i="4"/>
  <c r="J127" i="4"/>
  <c r="BE127" i="4" s="1"/>
  <c r="BI126" i="4"/>
  <c r="BH126" i="4"/>
  <c r="BG126" i="4"/>
  <c r="BF126" i="4"/>
  <c r="BK126" i="4"/>
  <c r="J126" i="4" s="1"/>
  <c r="BE126" i="4" s="1"/>
  <c r="BI125" i="4"/>
  <c r="BH125" i="4"/>
  <c r="BG125" i="4"/>
  <c r="BF125" i="4"/>
  <c r="BK125" i="4"/>
  <c r="J125" i="4"/>
  <c r="BE125" i="4" s="1"/>
  <c r="BI124" i="4"/>
  <c r="BH124" i="4"/>
  <c r="BG124" i="4"/>
  <c r="BF124" i="4"/>
  <c r="BK124" i="4"/>
  <c r="J124" i="4" s="1"/>
  <c r="BE124" i="4" s="1"/>
  <c r="BI123" i="4"/>
  <c r="BH123" i="4"/>
  <c r="BG123" i="4"/>
  <c r="BF123" i="4"/>
  <c r="BK123" i="4"/>
  <c r="J123" i="4"/>
  <c r="BE123" i="4" s="1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J115" i="4"/>
  <c r="J114" i="4"/>
  <c r="F114" i="4"/>
  <c r="F112" i="4"/>
  <c r="E110" i="4"/>
  <c r="J92" i="4"/>
  <c r="J91" i="4"/>
  <c r="F91" i="4"/>
  <c r="F89" i="4"/>
  <c r="E87" i="4"/>
  <c r="J18" i="4"/>
  <c r="E18" i="4"/>
  <c r="F92" i="4"/>
  <c r="J17" i="4"/>
  <c r="J12" i="4"/>
  <c r="J89" i="4" s="1"/>
  <c r="E7" i="4"/>
  <c r="E108" i="4" s="1"/>
  <c r="J39" i="3"/>
  <c r="J38" i="3"/>
  <c r="AY97" i="1"/>
  <c r="J37" i="3"/>
  <c r="AX97" i="1"/>
  <c r="BI550" i="3"/>
  <c r="BH550" i="3"/>
  <c r="BG550" i="3"/>
  <c r="BF550" i="3"/>
  <c r="BK550" i="3"/>
  <c r="J550" i="3"/>
  <c r="BE550" i="3" s="1"/>
  <c r="BI549" i="3"/>
  <c r="BH549" i="3"/>
  <c r="BG549" i="3"/>
  <c r="BF549" i="3"/>
  <c r="BK549" i="3"/>
  <c r="J549" i="3" s="1"/>
  <c r="BE549" i="3" s="1"/>
  <c r="BI548" i="3"/>
  <c r="BH548" i="3"/>
  <c r="BG548" i="3"/>
  <c r="BF548" i="3"/>
  <c r="BK548" i="3"/>
  <c r="J548" i="3"/>
  <c r="BE548" i="3" s="1"/>
  <c r="BI547" i="3"/>
  <c r="BH547" i="3"/>
  <c r="BG547" i="3"/>
  <c r="BF547" i="3"/>
  <c r="BK547" i="3"/>
  <c r="J547" i="3" s="1"/>
  <c r="BE547" i="3" s="1"/>
  <c r="BI546" i="3"/>
  <c r="BH546" i="3"/>
  <c r="BG546" i="3"/>
  <c r="BF546" i="3"/>
  <c r="BK546" i="3"/>
  <c r="J546" i="3"/>
  <c r="BE546" i="3" s="1"/>
  <c r="BI544" i="3"/>
  <c r="BH544" i="3"/>
  <c r="BG544" i="3"/>
  <c r="BF544" i="3"/>
  <c r="T544" i="3"/>
  <c r="R544" i="3"/>
  <c r="P544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41" i="3"/>
  <c r="BH541" i="3"/>
  <c r="BG541" i="3"/>
  <c r="BF541" i="3"/>
  <c r="T541" i="3"/>
  <c r="R541" i="3"/>
  <c r="P541" i="3"/>
  <c r="BI540" i="3"/>
  <c r="BH540" i="3"/>
  <c r="BG540" i="3"/>
  <c r="BF540" i="3"/>
  <c r="T540" i="3"/>
  <c r="R540" i="3"/>
  <c r="P540" i="3"/>
  <c r="BI539" i="3"/>
  <c r="BH539" i="3"/>
  <c r="BG539" i="3"/>
  <c r="BF539" i="3"/>
  <c r="T539" i="3"/>
  <c r="R539" i="3"/>
  <c r="P539" i="3"/>
  <c r="BI537" i="3"/>
  <c r="BH537" i="3"/>
  <c r="BG537" i="3"/>
  <c r="BF537" i="3"/>
  <c r="T537" i="3"/>
  <c r="R537" i="3"/>
  <c r="P537" i="3"/>
  <c r="BI528" i="3"/>
  <c r="BH528" i="3"/>
  <c r="BG528" i="3"/>
  <c r="BF528" i="3"/>
  <c r="T528" i="3"/>
  <c r="R528" i="3"/>
  <c r="P528" i="3"/>
  <c r="BI527" i="3"/>
  <c r="BH527" i="3"/>
  <c r="BG527" i="3"/>
  <c r="BF527" i="3"/>
  <c r="T527" i="3"/>
  <c r="R527" i="3"/>
  <c r="P527" i="3"/>
  <c r="BI526" i="3"/>
  <c r="BH526" i="3"/>
  <c r="BG526" i="3"/>
  <c r="BF526" i="3"/>
  <c r="T526" i="3"/>
  <c r="R526" i="3"/>
  <c r="P526" i="3"/>
  <c r="BI524" i="3"/>
  <c r="BH524" i="3"/>
  <c r="BG524" i="3"/>
  <c r="BF524" i="3"/>
  <c r="T524" i="3"/>
  <c r="R524" i="3"/>
  <c r="P524" i="3"/>
  <c r="BI519" i="3"/>
  <c r="BH519" i="3"/>
  <c r="BG519" i="3"/>
  <c r="BF519" i="3"/>
  <c r="T519" i="3"/>
  <c r="R519" i="3"/>
  <c r="P519" i="3"/>
  <c r="BI514" i="3"/>
  <c r="BH514" i="3"/>
  <c r="BG514" i="3"/>
  <c r="BF514" i="3"/>
  <c r="T514" i="3"/>
  <c r="R514" i="3"/>
  <c r="P514" i="3"/>
  <c r="BI512" i="3"/>
  <c r="BH512" i="3"/>
  <c r="BG512" i="3"/>
  <c r="BF512" i="3"/>
  <c r="T512" i="3"/>
  <c r="R512" i="3"/>
  <c r="P512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89" i="3"/>
  <c r="BH489" i="3"/>
  <c r="BG489" i="3"/>
  <c r="BF489" i="3"/>
  <c r="T489" i="3"/>
  <c r="R489" i="3"/>
  <c r="P489" i="3"/>
  <c r="BI484" i="3"/>
  <c r="BH484" i="3"/>
  <c r="BG484" i="3"/>
  <c r="BF484" i="3"/>
  <c r="T484" i="3"/>
  <c r="R484" i="3"/>
  <c r="P484" i="3"/>
  <c r="BI479" i="3"/>
  <c r="BH479" i="3"/>
  <c r="BG479" i="3"/>
  <c r="BF479" i="3"/>
  <c r="T479" i="3"/>
  <c r="R479" i="3"/>
  <c r="P479" i="3"/>
  <c r="BI477" i="3"/>
  <c r="BH477" i="3"/>
  <c r="BG477" i="3"/>
  <c r="BF477" i="3"/>
  <c r="T477" i="3"/>
  <c r="R477" i="3"/>
  <c r="P477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3" i="3"/>
  <c r="BH463" i="3"/>
  <c r="BG463" i="3"/>
  <c r="BF463" i="3"/>
  <c r="T463" i="3"/>
  <c r="R463" i="3"/>
  <c r="P463" i="3"/>
  <c r="BI462" i="3"/>
  <c r="BH462" i="3"/>
  <c r="BG462" i="3"/>
  <c r="BF462" i="3"/>
  <c r="T462" i="3"/>
  <c r="R462" i="3"/>
  <c r="P462" i="3"/>
  <c r="BI455" i="3"/>
  <c r="BH455" i="3"/>
  <c r="BG455" i="3"/>
  <c r="BF455" i="3"/>
  <c r="T455" i="3"/>
  <c r="R455" i="3"/>
  <c r="P455" i="3"/>
  <c r="BI449" i="3"/>
  <c r="BH449" i="3"/>
  <c r="BG449" i="3"/>
  <c r="BF449" i="3"/>
  <c r="T449" i="3"/>
  <c r="R449" i="3"/>
  <c r="P449" i="3"/>
  <c r="BI439" i="3"/>
  <c r="BH439" i="3"/>
  <c r="BG439" i="3"/>
  <c r="BF439" i="3"/>
  <c r="T439" i="3"/>
  <c r="R439" i="3"/>
  <c r="P439" i="3"/>
  <c r="BI433" i="3"/>
  <c r="BH433" i="3"/>
  <c r="BG433" i="3"/>
  <c r="BF433" i="3"/>
  <c r="T433" i="3"/>
  <c r="R433" i="3"/>
  <c r="P433" i="3"/>
  <c r="BI427" i="3"/>
  <c r="BH427" i="3"/>
  <c r="BG427" i="3"/>
  <c r="BF427" i="3"/>
  <c r="T427" i="3"/>
  <c r="R427" i="3"/>
  <c r="P427" i="3"/>
  <c r="BI420" i="3"/>
  <c r="BH420" i="3"/>
  <c r="BG420" i="3"/>
  <c r="BF420" i="3"/>
  <c r="T420" i="3"/>
  <c r="R420" i="3"/>
  <c r="P420" i="3"/>
  <c r="BI414" i="3"/>
  <c r="BH414" i="3"/>
  <c r="BG414" i="3"/>
  <c r="BF414" i="3"/>
  <c r="T414" i="3"/>
  <c r="R414" i="3"/>
  <c r="P414" i="3"/>
  <c r="BI408" i="3"/>
  <c r="BH408" i="3"/>
  <c r="BG408" i="3"/>
  <c r="BF408" i="3"/>
  <c r="T408" i="3"/>
  <c r="R408" i="3"/>
  <c r="P408" i="3"/>
  <c r="BI402" i="3"/>
  <c r="BH402" i="3"/>
  <c r="BG402" i="3"/>
  <c r="BF402" i="3"/>
  <c r="T402" i="3"/>
  <c r="R402" i="3"/>
  <c r="P402" i="3"/>
  <c r="BI396" i="3"/>
  <c r="BH396" i="3"/>
  <c r="BG396" i="3"/>
  <c r="BF396" i="3"/>
  <c r="T396" i="3"/>
  <c r="R396" i="3"/>
  <c r="P396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73" i="3"/>
  <c r="BH373" i="3"/>
  <c r="BG373" i="3"/>
  <c r="BF373" i="3"/>
  <c r="T373" i="3"/>
  <c r="R373" i="3"/>
  <c r="P373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49" i="3"/>
  <c r="BH349" i="3"/>
  <c r="BG349" i="3"/>
  <c r="BF349" i="3"/>
  <c r="T349" i="3"/>
  <c r="R349" i="3"/>
  <c r="P349" i="3"/>
  <c r="BI343" i="3"/>
  <c r="BH343" i="3"/>
  <c r="BG343" i="3"/>
  <c r="BF343" i="3"/>
  <c r="T343" i="3"/>
  <c r="R343" i="3"/>
  <c r="P343" i="3"/>
  <c r="BI337" i="3"/>
  <c r="BH337" i="3"/>
  <c r="BG337" i="3"/>
  <c r="BF337" i="3"/>
  <c r="T337" i="3"/>
  <c r="R337" i="3"/>
  <c r="P337" i="3"/>
  <c r="BI328" i="3"/>
  <c r="BH328" i="3"/>
  <c r="BG328" i="3"/>
  <c r="BF328" i="3"/>
  <c r="T328" i="3"/>
  <c r="R328" i="3"/>
  <c r="P328" i="3"/>
  <c r="BI319" i="3"/>
  <c r="BH319" i="3"/>
  <c r="BG319" i="3"/>
  <c r="BF319" i="3"/>
  <c r="T319" i="3"/>
  <c r="R319" i="3"/>
  <c r="P319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77" i="3"/>
  <c r="BH277" i="3"/>
  <c r="BG277" i="3"/>
  <c r="BF277" i="3"/>
  <c r="T277" i="3"/>
  <c r="R277" i="3"/>
  <c r="P277" i="3"/>
  <c r="BI272" i="3"/>
  <c r="BH272" i="3"/>
  <c r="BG272" i="3"/>
  <c r="BF272" i="3"/>
  <c r="T272" i="3"/>
  <c r="R272" i="3"/>
  <c r="P272" i="3"/>
  <c r="BI267" i="3"/>
  <c r="BH267" i="3"/>
  <c r="BG267" i="3"/>
  <c r="BF267" i="3"/>
  <c r="T267" i="3"/>
  <c r="R267" i="3"/>
  <c r="P267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T234" i="3" s="1"/>
  <c r="R235" i="3"/>
  <c r="R234" i="3" s="1"/>
  <c r="P235" i="3"/>
  <c r="P234" i="3" s="1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4" i="3"/>
  <c r="BH224" i="3"/>
  <c r="BG224" i="3"/>
  <c r="BF224" i="3"/>
  <c r="T224" i="3"/>
  <c r="R224" i="3"/>
  <c r="P224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3" i="3"/>
  <c r="BH193" i="3"/>
  <c r="BG193" i="3"/>
  <c r="BF193" i="3"/>
  <c r="T193" i="3"/>
  <c r="R193" i="3"/>
  <c r="P193" i="3"/>
  <c r="BI187" i="3"/>
  <c r="BH187" i="3"/>
  <c r="BG187" i="3"/>
  <c r="BF187" i="3"/>
  <c r="T187" i="3"/>
  <c r="R187" i="3"/>
  <c r="P187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J133" i="3"/>
  <c r="J132" i="3"/>
  <c r="F132" i="3"/>
  <c r="F130" i="3"/>
  <c r="E128" i="3"/>
  <c r="J94" i="3"/>
  <c r="J93" i="3"/>
  <c r="F93" i="3"/>
  <c r="F91" i="3"/>
  <c r="E89" i="3"/>
  <c r="J20" i="3"/>
  <c r="E20" i="3"/>
  <c r="F133" i="3"/>
  <c r="J19" i="3"/>
  <c r="J14" i="3"/>
  <c r="J130" i="3" s="1"/>
  <c r="E7" i="3"/>
  <c r="E85" i="3" s="1"/>
  <c r="J39" i="2"/>
  <c r="J38" i="2"/>
  <c r="AY96" i="1"/>
  <c r="J37" i="2"/>
  <c r="AX96" i="1"/>
  <c r="BI284" i="2"/>
  <c r="BH284" i="2"/>
  <c r="BG284" i="2"/>
  <c r="BF284" i="2"/>
  <c r="BK284" i="2"/>
  <c r="J284" i="2"/>
  <c r="BE284" i="2" s="1"/>
  <c r="BI283" i="2"/>
  <c r="BH283" i="2"/>
  <c r="BG283" i="2"/>
  <c r="BF283" i="2"/>
  <c r="BK283" i="2"/>
  <c r="J283" i="2" s="1"/>
  <c r="BE283" i="2" s="1"/>
  <c r="BI282" i="2"/>
  <c r="BH282" i="2"/>
  <c r="BG282" i="2"/>
  <c r="BF282" i="2"/>
  <c r="BK282" i="2"/>
  <c r="J282" i="2"/>
  <c r="BE282" i="2" s="1"/>
  <c r="BI281" i="2"/>
  <c r="BH281" i="2"/>
  <c r="BG281" i="2"/>
  <c r="BF281" i="2"/>
  <c r="BK281" i="2"/>
  <c r="J281" i="2" s="1"/>
  <c r="BE281" i="2" s="1"/>
  <c r="BI280" i="2"/>
  <c r="BH280" i="2"/>
  <c r="BG280" i="2"/>
  <c r="BF280" i="2"/>
  <c r="BK280" i="2"/>
  <c r="J280" i="2"/>
  <c r="BE280" i="2" s="1"/>
  <c r="BI278" i="2"/>
  <c r="BH278" i="2"/>
  <c r="BG278" i="2"/>
  <c r="BF278" i="2"/>
  <c r="T278" i="2"/>
  <c r="T277" i="2" s="1"/>
  <c r="R278" i="2"/>
  <c r="R277" i="2" s="1"/>
  <c r="P278" i="2"/>
  <c r="P277" i="2" s="1"/>
  <c r="BI267" i="2"/>
  <c r="BH267" i="2"/>
  <c r="BG267" i="2"/>
  <c r="BF267" i="2"/>
  <c r="T267" i="2"/>
  <c r="T266" i="2" s="1"/>
  <c r="R267" i="2"/>
  <c r="R266" i="2" s="1"/>
  <c r="P267" i="2"/>
  <c r="P266" i="2" s="1"/>
  <c r="BI261" i="2"/>
  <c r="BH261" i="2"/>
  <c r="BG261" i="2"/>
  <c r="BF261" i="2"/>
  <c r="T261" i="2"/>
  <c r="T260" i="2" s="1"/>
  <c r="R261" i="2"/>
  <c r="R260" i="2" s="1"/>
  <c r="P261" i="2"/>
  <c r="P260" i="2" s="1"/>
  <c r="BI255" i="2"/>
  <c r="BH255" i="2"/>
  <c r="BG255" i="2"/>
  <c r="BF255" i="2"/>
  <c r="T255" i="2"/>
  <c r="T254" i="2" s="1"/>
  <c r="R255" i="2"/>
  <c r="R254" i="2" s="1"/>
  <c r="P255" i="2"/>
  <c r="P254" i="2" s="1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T236" i="2"/>
  <c r="R237" i="2"/>
  <c r="R236" i="2"/>
  <c r="P237" i="2"/>
  <c r="P236" i="2"/>
  <c r="BI231" i="2"/>
  <c r="BH231" i="2"/>
  <c r="BG231" i="2"/>
  <c r="BF231" i="2"/>
  <c r="T231" i="2"/>
  <c r="T230" i="2"/>
  <c r="R231" i="2"/>
  <c r="R230" i="2"/>
  <c r="P231" i="2"/>
  <c r="P230" i="2"/>
  <c r="BI229" i="2"/>
  <c r="BH229" i="2"/>
  <c r="BG229" i="2"/>
  <c r="BF229" i="2"/>
  <c r="T229" i="2"/>
  <c r="T228" i="2"/>
  <c r="R229" i="2"/>
  <c r="R228" i="2"/>
  <c r="P229" i="2"/>
  <c r="P228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T200" i="2" s="1"/>
  <c r="R201" i="2"/>
  <c r="R200" i="2" s="1"/>
  <c r="P201" i="2"/>
  <c r="P200" i="2" s="1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4" i="2"/>
  <c r="J93" i="2"/>
  <c r="F93" i="2"/>
  <c r="F91" i="2"/>
  <c r="E89" i="2"/>
  <c r="J20" i="2"/>
  <c r="E20" i="2"/>
  <c r="F132" i="2"/>
  <c r="J19" i="2"/>
  <c r="J14" i="2"/>
  <c r="J129" i="2" s="1"/>
  <c r="E7" i="2"/>
  <c r="E123" i="2" s="1"/>
  <c r="L90" i="1"/>
  <c r="AM90" i="1"/>
  <c r="AM89" i="1"/>
  <c r="L89" i="1"/>
  <c r="AM87" i="1"/>
  <c r="L87" i="1"/>
  <c r="L85" i="1"/>
  <c r="L84" i="1"/>
  <c r="J194" i="2"/>
  <c r="BK169" i="2"/>
  <c r="BK253" i="2"/>
  <c r="J184" i="2"/>
  <c r="J261" i="2"/>
  <c r="J201" i="2"/>
  <c r="BK148" i="2"/>
  <c r="J278" i="2"/>
  <c r="BK223" i="2"/>
  <c r="J243" i="2"/>
  <c r="J528" i="3"/>
  <c r="BK455" i="3"/>
  <c r="J304" i="3"/>
  <c r="J247" i="3"/>
  <c r="J408" i="3"/>
  <c r="J305" i="3"/>
  <c r="J293" i="3"/>
  <c r="J233" i="3"/>
  <c r="J174" i="3"/>
  <c r="BK433" i="3"/>
  <c r="BK301" i="3"/>
  <c r="J249" i="3"/>
  <c r="BK540" i="3"/>
  <c r="BK471" i="3"/>
  <c r="BK362" i="3"/>
  <c r="BK294" i="3"/>
  <c r="BK544" i="3"/>
  <c r="J414" i="3"/>
  <c r="BK298" i="3"/>
  <c r="BK207" i="3"/>
  <c r="BK539" i="3"/>
  <c r="J384" i="3"/>
  <c r="J215" i="3"/>
  <c r="J539" i="3"/>
  <c r="BK462" i="3"/>
  <c r="BK296" i="3"/>
  <c r="J262" i="3"/>
  <c r="BK139" i="3"/>
  <c r="BK479" i="3"/>
  <c r="BK337" i="3"/>
  <c r="J260" i="3"/>
  <c r="BK200" i="3"/>
  <c r="J121" i="4"/>
  <c r="BK143" i="5"/>
  <c r="BK135" i="5"/>
  <c r="BK144" i="5"/>
  <c r="BK142" i="5"/>
  <c r="BK127" i="5"/>
  <c r="BK140" i="5"/>
  <c r="J144" i="5"/>
  <c r="BK126" i="5"/>
  <c r="BK141" i="5"/>
  <c r="BK128" i="6"/>
  <c r="BK122" i="6"/>
  <c r="BK201" i="2"/>
  <c r="BK248" i="2"/>
  <c r="BK193" i="2"/>
  <c r="J143" i="2"/>
  <c r="BK213" i="2"/>
  <c r="BK158" i="2"/>
  <c r="J207" i="2"/>
  <c r="J192" i="2"/>
  <c r="J223" i="2"/>
  <c r="BK267" i="2"/>
  <c r="BK218" i="2"/>
  <c r="BK138" i="2"/>
  <c r="J159" i="2"/>
  <c r="BK489" i="3"/>
  <c r="J433" i="3"/>
  <c r="BK292" i="3"/>
  <c r="J507" i="3"/>
  <c r="J362" i="3"/>
  <c r="BK299" i="3"/>
  <c r="BK267" i="3"/>
  <c r="BK199" i="3"/>
  <c r="BK527" i="3"/>
  <c r="BK373" i="3"/>
  <c r="J300" i="3"/>
  <c r="J238" i="3"/>
  <c r="J524" i="3"/>
  <c r="BK384" i="3"/>
  <c r="J298" i="3"/>
  <c r="BK180" i="3"/>
  <c r="BK484" i="3"/>
  <c r="J390" i="3"/>
  <c r="BK291" i="3"/>
  <c r="J187" i="3"/>
  <c r="J540" i="3"/>
  <c r="J396" i="3"/>
  <c r="BK232" i="3"/>
  <c r="J144" i="3"/>
  <c r="J463" i="3"/>
  <c r="BK308" i="3"/>
  <c r="J290" i="3"/>
  <c r="BK262" i="3"/>
  <c r="J200" i="3"/>
  <c r="BK507" i="3"/>
  <c r="J301" i="3"/>
  <c r="J232" i="3"/>
  <c r="BK187" i="3"/>
  <c r="J146" i="5"/>
  <c r="J141" i="5"/>
  <c r="J150" i="5"/>
  <c r="J143" i="5"/>
  <c r="J126" i="5"/>
  <c r="BK136" i="5"/>
  <c r="J137" i="5"/>
  <c r="J123" i="5"/>
  <c r="BK134" i="5"/>
  <c r="J126" i="6"/>
  <c r="J122" i="6"/>
  <c r="J229" i="2"/>
  <c r="BK164" i="2"/>
  <c r="J191" i="2"/>
  <c r="BK229" i="2"/>
  <c r="BK184" i="2"/>
  <c r="BK237" i="2"/>
  <c r="BK194" i="2"/>
  <c r="J158" i="2"/>
  <c r="J169" i="2"/>
  <c r="J253" i="2"/>
  <c r="BK212" i="2"/>
  <c r="BK179" i="2"/>
  <c r="BK519" i="3"/>
  <c r="BK306" i="3"/>
  <c r="BK233" i="3"/>
  <c r="J349" i="3"/>
  <c r="BK297" i="3"/>
  <c r="BK206" i="3"/>
  <c r="J514" i="3"/>
  <c r="J439" i="3"/>
  <c r="J308" i="3"/>
  <c r="J168" i="3"/>
  <c r="BK526" i="3"/>
  <c r="BK469" i="3"/>
  <c r="J343" i="3"/>
  <c r="BK260" i="3"/>
  <c r="J150" i="3"/>
  <c r="BK420" i="3"/>
  <c r="J267" i="3"/>
  <c r="J163" i="3"/>
  <c r="BK528" i="3"/>
  <c r="BK349" i="3"/>
  <c r="J213" i="3"/>
  <c r="J471" i="3"/>
  <c r="BK319" i="3"/>
  <c r="BK282" i="3"/>
  <c r="J193" i="3"/>
  <c r="BK505" i="3"/>
  <c r="J307" i="3"/>
  <c r="BK258" i="3"/>
  <c r="BK150" i="3"/>
  <c r="J149" i="5"/>
  <c r="BK137" i="5"/>
  <c r="BK133" i="5"/>
  <c r="BK130" i="5"/>
  <c r="J130" i="5"/>
  <c r="J142" i="5"/>
  <c r="BK128" i="5"/>
  <c r="BK132" i="5"/>
  <c r="BK146" i="5"/>
  <c r="BK129" i="5"/>
  <c r="J218" i="2"/>
  <c r="BK255" i="2"/>
  <c r="J179" i="2"/>
  <c r="J138" i="2"/>
  <c r="J196" i="2"/>
  <c r="AS95" i="1"/>
  <c r="J212" i="2"/>
  <c r="J255" i="2"/>
  <c r="BK143" i="2"/>
  <c r="BK191" i="2"/>
  <c r="J499" i="3"/>
  <c r="J291" i="3"/>
  <c r="BK543" i="3"/>
  <c r="BK382" i="3"/>
  <c r="J303" i="3"/>
  <c r="J282" i="3"/>
  <c r="BK168" i="3"/>
  <c r="J449" i="3"/>
  <c r="J328" i="3"/>
  <c r="J296" i="3"/>
  <c r="BK157" i="3"/>
  <c r="J479" i="3"/>
  <c r="BK304" i="3"/>
  <c r="J224" i="3"/>
  <c r="J543" i="3"/>
  <c r="J427" i="3"/>
  <c r="BK328" i="3"/>
  <c r="J258" i="3"/>
  <c r="J139" i="3"/>
  <c r="J484" i="3"/>
  <c r="BK310" i="3"/>
  <c r="BK193" i="3"/>
  <c r="J477" i="3"/>
  <c r="J373" i="3"/>
  <c r="BK303" i="3"/>
  <c r="BK272" i="3"/>
  <c r="J235" i="3"/>
  <c r="BK537" i="3"/>
  <c r="BK408" i="3"/>
  <c r="BK277" i="3"/>
  <c r="J206" i="3"/>
  <c r="BK121" i="4"/>
  <c r="J138" i="5"/>
  <c r="BK139" i="5"/>
  <c r="BK122" i="5"/>
  <c r="BK125" i="5"/>
  <c r="BK150" i="5"/>
  <c r="J131" i="5"/>
  <c r="J135" i="5"/>
  <c r="BK147" i="5"/>
  <c r="J133" i="5"/>
  <c r="J120" i="6"/>
  <c r="BK126" i="6"/>
  <c r="BK278" i="2"/>
  <c r="BK192" i="2"/>
  <c r="BK195" i="2"/>
  <c r="BK261" i="2"/>
  <c r="J174" i="2"/>
  <c r="J248" i="2"/>
  <c r="BK196" i="2"/>
  <c r="J267" i="2"/>
  <c r="BK153" i="2"/>
  <c r="BK243" i="2"/>
  <c r="J198" i="2"/>
  <c r="J237" i="2"/>
  <c r="J542" i="3"/>
  <c r="BK449" i="3"/>
  <c r="BK295" i="3"/>
  <c r="J544" i="3"/>
  <c r="BK396" i="3"/>
  <c r="J306" i="3"/>
  <c r="J288" i="3"/>
  <c r="BK247" i="3"/>
  <c r="J180" i="3"/>
  <c r="BK512" i="3"/>
  <c r="J420" i="3"/>
  <c r="J283" i="3"/>
  <c r="BK514" i="3"/>
  <c r="BK463" i="3"/>
  <c r="BK300" i="3"/>
  <c r="BK213" i="3"/>
  <c r="BK524" i="3"/>
  <c r="J310" i="3"/>
  <c r="BK174" i="3"/>
  <c r="J537" i="3"/>
  <c r="J319" i="3"/>
  <c r="J199" i="3"/>
  <c r="J527" i="3"/>
  <c r="BK343" i="3"/>
  <c r="BK305" i="3"/>
  <c r="BK283" i="3"/>
  <c r="J214" i="3"/>
  <c r="J526" i="3"/>
  <c r="BK427" i="3"/>
  <c r="J297" i="3"/>
  <c r="J207" i="3"/>
  <c r="BK120" i="4"/>
  <c r="J147" i="5"/>
  <c r="J148" i="5"/>
  <c r="J132" i="5"/>
  <c r="BK131" i="5"/>
  <c r="BK138" i="5"/>
  <c r="J122" i="5"/>
  <c r="J136" i="5"/>
  <c r="J124" i="5"/>
  <c r="J140" i="5"/>
  <c r="J128" i="6"/>
  <c r="J195" i="2"/>
  <c r="J213" i="2"/>
  <c r="BK159" i="2"/>
  <c r="BK207" i="2"/>
  <c r="J164" i="2"/>
  <c r="BK231" i="2"/>
  <c r="J193" i="2"/>
  <c r="J153" i="2"/>
  <c r="BK198" i="2"/>
  <c r="J231" i="2"/>
  <c r="BK174" i="2"/>
  <c r="J148" i="2"/>
  <c r="BK477" i="3"/>
  <c r="J402" i="3"/>
  <c r="J277" i="3"/>
  <c r="J455" i="3"/>
  <c r="BK307" i="3"/>
  <c r="J272" i="3"/>
  <c r="BK214" i="3"/>
  <c r="J462" i="3"/>
  <c r="BK402" i="3"/>
  <c r="J292" i="3"/>
  <c r="J149" i="3"/>
  <c r="J512" i="3"/>
  <c r="BK414" i="3"/>
  <c r="J337" i="3"/>
  <c r="J230" i="3"/>
  <c r="BK149" i="3"/>
  <c r="BK439" i="3"/>
  <c r="BK360" i="3"/>
  <c r="BK215" i="3"/>
  <c r="BK541" i="3"/>
  <c r="BK499" i="3"/>
  <c r="BK224" i="3"/>
  <c r="J157" i="3"/>
  <c r="J505" i="3"/>
  <c r="J382" i="3"/>
  <c r="J295" i="3"/>
  <c r="BK249" i="3"/>
  <c r="J541" i="3"/>
  <c r="J489" i="3"/>
  <c r="J360" i="3"/>
  <c r="BK235" i="3"/>
  <c r="BK163" i="3"/>
  <c r="J134" i="5"/>
  <c r="J128" i="5"/>
  <c r="BK124" i="5"/>
  <c r="J127" i="5"/>
  <c r="BK145" i="5"/>
  <c r="J125" i="5"/>
  <c r="J139" i="5"/>
  <c r="BK124" i="6"/>
  <c r="J124" i="6"/>
  <c r="J519" i="3"/>
  <c r="J294" i="3"/>
  <c r="BK144" i="3"/>
  <c r="J299" i="3"/>
  <c r="J494" i="3"/>
  <c r="BK238" i="3"/>
  <c r="BK542" i="3"/>
  <c r="BK293" i="3"/>
  <c r="BK390" i="3"/>
  <c r="J469" i="3"/>
  <c r="BK288" i="3"/>
  <c r="BK230" i="3"/>
  <c r="BK494" i="3"/>
  <c r="BK290" i="3"/>
  <c r="J120" i="4"/>
  <c r="J145" i="5"/>
  <c r="BK149" i="5"/>
  <c r="J129" i="5"/>
  <c r="BK148" i="5"/>
  <c r="BK123" i="5"/>
  <c r="BK120" i="6"/>
  <c r="R190" i="2" l="1"/>
  <c r="R138" i="3"/>
  <c r="R137" i="3" s="1"/>
  <c r="P289" i="3"/>
  <c r="T137" i="2"/>
  <c r="T136" i="2" s="1"/>
  <c r="T190" i="2"/>
  <c r="R242" i="2"/>
  <c r="P162" i="3"/>
  <c r="T231" i="3"/>
  <c r="P261" i="3"/>
  <c r="R289" i="3"/>
  <c r="BK383" i="3"/>
  <c r="J383" i="3" s="1"/>
  <c r="J110" i="3" s="1"/>
  <c r="R478" i="3"/>
  <c r="BK538" i="3"/>
  <c r="J538" i="3" s="1"/>
  <c r="J113" i="3" s="1"/>
  <c r="BK122" i="4"/>
  <c r="J122" i="4"/>
  <c r="J98" i="4" s="1"/>
  <c r="R121" i="5"/>
  <c r="R120" i="5" s="1"/>
  <c r="R119" i="5" s="1"/>
  <c r="P190" i="2"/>
  <c r="BK138" i="3"/>
  <c r="J138" i="3" s="1"/>
  <c r="J100" i="3" s="1"/>
  <c r="T138" i="3"/>
  <c r="P231" i="3"/>
  <c r="T237" i="3"/>
  <c r="P309" i="3"/>
  <c r="R383" i="3"/>
  <c r="P525" i="3"/>
  <c r="BK545" i="3"/>
  <c r="J545" i="3"/>
  <c r="J114" i="3" s="1"/>
  <c r="P137" i="2"/>
  <c r="P136" i="2" s="1"/>
  <c r="P206" i="2"/>
  <c r="BK242" i="2"/>
  <c r="J242" i="2"/>
  <c r="J108" i="2" s="1"/>
  <c r="R162" i="3"/>
  <c r="R231" i="3"/>
  <c r="BK261" i="3"/>
  <c r="J261" i="3"/>
  <c r="J106" i="3" s="1"/>
  <c r="BK289" i="3"/>
  <c r="J289" i="3" s="1"/>
  <c r="J107" i="3" s="1"/>
  <c r="BK302" i="3"/>
  <c r="J302" i="3"/>
  <c r="J108" i="3" s="1"/>
  <c r="T302" i="3"/>
  <c r="P383" i="3"/>
  <c r="T478" i="3"/>
  <c r="P538" i="3"/>
  <c r="T119" i="4"/>
  <c r="T118" i="4" s="1"/>
  <c r="P121" i="5"/>
  <c r="P120" i="5" s="1"/>
  <c r="P119" i="5" s="1"/>
  <c r="AU99" i="1" s="1"/>
  <c r="BK119" i="6"/>
  <c r="R137" i="2"/>
  <c r="R136" i="2"/>
  <c r="T206" i="2"/>
  <c r="P138" i="3"/>
  <c r="BK231" i="3"/>
  <c r="J231" i="3"/>
  <c r="J102" i="3" s="1"/>
  <c r="R237" i="3"/>
  <c r="BK309" i="3"/>
  <c r="J309" i="3"/>
  <c r="J109" i="3" s="1"/>
  <c r="T383" i="3"/>
  <c r="BK525" i="3"/>
  <c r="J525" i="3"/>
  <c r="J112" i="3" s="1"/>
  <c r="R538" i="3"/>
  <c r="R119" i="4"/>
  <c r="R118" i="4"/>
  <c r="BK151" i="5"/>
  <c r="J151" i="5"/>
  <c r="J99" i="5" s="1"/>
  <c r="R119" i="6"/>
  <c r="R118" i="6" s="1"/>
  <c r="BK190" i="2"/>
  <c r="J190" i="2" s="1"/>
  <c r="J101" i="2" s="1"/>
  <c r="R206" i="2"/>
  <c r="R199" i="2"/>
  <c r="P242" i="2"/>
  <c r="BK279" i="2"/>
  <c r="J279" i="2" s="1"/>
  <c r="J113" i="2" s="1"/>
  <c r="T162" i="3"/>
  <c r="T137" i="3"/>
  <c r="P237" i="3"/>
  <c r="T261" i="3"/>
  <c r="P302" i="3"/>
  <c r="R309" i="3"/>
  <c r="BK478" i="3"/>
  <c r="J478" i="3"/>
  <c r="J111" i="3" s="1"/>
  <c r="R525" i="3"/>
  <c r="T538" i="3"/>
  <c r="P119" i="4"/>
  <c r="P118" i="4" s="1"/>
  <c r="AU98" i="1" s="1"/>
  <c r="BK121" i="5"/>
  <c r="J121" i="5"/>
  <c r="J98" i="5" s="1"/>
  <c r="T119" i="6"/>
  <c r="T118" i="6" s="1"/>
  <c r="BK137" i="2"/>
  <c r="BK206" i="2"/>
  <c r="J206" i="2"/>
  <c r="J104" i="2" s="1"/>
  <c r="T242" i="2"/>
  <c r="BK162" i="3"/>
  <c r="J162" i="3"/>
  <c r="J101" i="3" s="1"/>
  <c r="BK237" i="3"/>
  <c r="J237" i="3" s="1"/>
  <c r="J105" i="3"/>
  <c r="R261" i="3"/>
  <c r="T289" i="3"/>
  <c r="R302" i="3"/>
  <c r="T309" i="3"/>
  <c r="P478" i="3"/>
  <c r="T525" i="3"/>
  <c r="BK119" i="4"/>
  <c r="BK118" i="4"/>
  <c r="J118" i="4" s="1"/>
  <c r="J30" i="4" s="1"/>
  <c r="T121" i="5"/>
  <c r="T120" i="5"/>
  <c r="T119" i="5" s="1"/>
  <c r="P119" i="6"/>
  <c r="P118" i="6" s="1"/>
  <c r="AU100" i="1" s="1"/>
  <c r="BK130" i="6"/>
  <c r="J130" i="6"/>
  <c r="J98" i="6" s="1"/>
  <c r="BK234" i="3"/>
  <c r="J234" i="3" s="1"/>
  <c r="J103" i="3" s="1"/>
  <c r="BK200" i="2"/>
  <c r="J200" i="2"/>
  <c r="J103" i="2" s="1"/>
  <c r="BK228" i="2"/>
  <c r="BK236" i="2"/>
  <c r="J236" i="2"/>
  <c r="J107" i="2" s="1"/>
  <c r="BK260" i="2"/>
  <c r="J260" i="2" s="1"/>
  <c r="J110" i="2" s="1"/>
  <c r="BK230" i="2"/>
  <c r="J230" i="2"/>
  <c r="J106" i="2" s="1"/>
  <c r="BK254" i="2"/>
  <c r="J254" i="2" s="1"/>
  <c r="J109" i="2" s="1"/>
  <c r="BK277" i="2"/>
  <c r="J277" i="2"/>
  <c r="J112" i="2" s="1"/>
  <c r="BK266" i="2"/>
  <c r="J266" i="2" s="1"/>
  <c r="J111" i="2" s="1"/>
  <c r="F115" i="6"/>
  <c r="BE126" i="6"/>
  <c r="BK120" i="5"/>
  <c r="J120" i="5"/>
  <c r="J97" i="5" s="1"/>
  <c r="BE128" i="6"/>
  <c r="J89" i="6"/>
  <c r="BE120" i="6"/>
  <c r="BE122" i="6"/>
  <c r="BE124" i="6"/>
  <c r="E85" i="6"/>
  <c r="F92" i="5"/>
  <c r="BE136" i="5"/>
  <c r="J119" i="4"/>
  <c r="J97" i="4" s="1"/>
  <c r="J113" i="5"/>
  <c r="BE130" i="5"/>
  <c r="BE133" i="5"/>
  <c r="BE134" i="5"/>
  <c r="BE142" i="5"/>
  <c r="BE147" i="5"/>
  <c r="BE149" i="5"/>
  <c r="E85" i="5"/>
  <c r="BE128" i="5"/>
  <c r="BE129" i="5"/>
  <c r="BE132" i="5"/>
  <c r="BE139" i="5"/>
  <c r="BE140" i="5"/>
  <c r="BE141" i="5"/>
  <c r="BE146" i="5"/>
  <c r="BE150" i="5"/>
  <c r="BE124" i="5"/>
  <c r="BE126" i="5"/>
  <c r="BE143" i="5"/>
  <c r="BE145" i="5"/>
  <c r="BE148" i="5"/>
  <c r="BE123" i="5"/>
  <c r="BE131" i="5"/>
  <c r="BE137" i="5"/>
  <c r="BE138" i="5"/>
  <c r="BE122" i="5"/>
  <c r="BE125" i="5"/>
  <c r="BE127" i="5"/>
  <c r="BE135" i="5"/>
  <c r="BE144" i="5"/>
  <c r="BE121" i="4"/>
  <c r="BK236" i="3"/>
  <c r="J236" i="3" s="1"/>
  <c r="J104" i="3" s="1"/>
  <c r="J112" i="4"/>
  <c r="F115" i="4"/>
  <c r="BE120" i="4"/>
  <c r="E85" i="4"/>
  <c r="BE149" i="3"/>
  <c r="BE180" i="3"/>
  <c r="BE213" i="3"/>
  <c r="BE214" i="3"/>
  <c r="BE224" i="3"/>
  <c r="BE230" i="3"/>
  <c r="BE247" i="3"/>
  <c r="BE262" i="3"/>
  <c r="BE272" i="3"/>
  <c r="BE303" i="3"/>
  <c r="BE304" i="3"/>
  <c r="BE343" i="3"/>
  <c r="BE433" i="3"/>
  <c r="BE469" i="3"/>
  <c r="BE540" i="3"/>
  <c r="J91" i="3"/>
  <c r="E124" i="3"/>
  <c r="BE144" i="3"/>
  <c r="BE168" i="3"/>
  <c r="BE232" i="3"/>
  <c r="BE238" i="3"/>
  <c r="BE258" i="3"/>
  <c r="BE267" i="3"/>
  <c r="BE291" i="3"/>
  <c r="BE292" i="3"/>
  <c r="BE300" i="3"/>
  <c r="BE301" i="3"/>
  <c r="BE306" i="3"/>
  <c r="BE307" i="3"/>
  <c r="BE310" i="3"/>
  <c r="BE360" i="3"/>
  <c r="BE384" i="3"/>
  <c r="BE390" i="3"/>
  <c r="BE396" i="3"/>
  <c r="BE420" i="3"/>
  <c r="BE427" i="3"/>
  <c r="BE484" i="3"/>
  <c r="BE494" i="3"/>
  <c r="BE519" i="3"/>
  <c r="BE542" i="3"/>
  <c r="BE206" i="3"/>
  <c r="BE233" i="3"/>
  <c r="BE235" i="3"/>
  <c r="BE249" i="3"/>
  <c r="BE328" i="3"/>
  <c r="BE512" i="3"/>
  <c r="BE199" i="3"/>
  <c r="BE283" i="3"/>
  <c r="BE288" i="3"/>
  <c r="BE290" i="3"/>
  <c r="BE305" i="3"/>
  <c r="BE319" i="3"/>
  <c r="BE362" i="3"/>
  <c r="BE373" i="3"/>
  <c r="BE402" i="3"/>
  <c r="BE455" i="3"/>
  <c r="BE477" i="3"/>
  <c r="BE507" i="3"/>
  <c r="BE514" i="3"/>
  <c r="F94" i="3"/>
  <c r="BE139" i="3"/>
  <c r="BE277" i="3"/>
  <c r="BE295" i="3"/>
  <c r="BE449" i="3"/>
  <c r="BE505" i="3"/>
  <c r="BE527" i="3"/>
  <c r="BE537" i="3"/>
  <c r="BE193" i="3"/>
  <c r="BE200" i="3"/>
  <c r="BE207" i="3"/>
  <c r="BE260" i="3"/>
  <c r="BE163" i="3"/>
  <c r="BE187" i="3"/>
  <c r="BE215" i="3"/>
  <c r="BE308" i="3"/>
  <c r="BE337" i="3"/>
  <c r="BE463" i="3"/>
  <c r="BE471" i="3"/>
  <c r="BE479" i="3"/>
  <c r="BE489" i="3"/>
  <c r="BE499" i="3"/>
  <c r="BE524" i="3"/>
  <c r="BE528" i="3"/>
  <c r="BE539" i="3"/>
  <c r="BE541" i="3"/>
  <c r="BE150" i="3"/>
  <c r="BE157" i="3"/>
  <c r="BE174" i="3"/>
  <c r="BE282" i="3"/>
  <c r="BE293" i="3"/>
  <c r="BE294" i="3"/>
  <c r="BE296" i="3"/>
  <c r="BE297" i="3"/>
  <c r="BE298" i="3"/>
  <c r="BE299" i="3"/>
  <c r="BE349" i="3"/>
  <c r="BE382" i="3"/>
  <c r="BE408" i="3"/>
  <c r="BE414" i="3"/>
  <c r="BE439" i="3"/>
  <c r="BE462" i="3"/>
  <c r="BE526" i="3"/>
  <c r="BE543" i="3"/>
  <c r="BE544" i="3"/>
  <c r="BE153" i="2"/>
  <c r="BE164" i="2"/>
  <c r="BE194" i="2"/>
  <c r="E85" i="2"/>
  <c r="F94" i="2"/>
  <c r="BE192" i="2"/>
  <c r="BE229" i="2"/>
  <c r="BE231" i="2"/>
  <c r="BE237" i="2"/>
  <c r="BE261" i="2"/>
  <c r="BE143" i="2"/>
  <c r="BE158" i="2"/>
  <c r="BE159" i="2"/>
  <c r="BE179" i="2"/>
  <c r="BE191" i="2"/>
  <c r="BE253" i="2"/>
  <c r="BE278" i="2"/>
  <c r="BE138" i="2"/>
  <c r="BE169" i="2"/>
  <c r="BE174" i="2"/>
  <c r="J91" i="2"/>
  <c r="BE148" i="2"/>
  <c r="BE195" i="2"/>
  <c r="BE218" i="2"/>
  <c r="BE248" i="2"/>
  <c r="BE255" i="2"/>
  <c r="BE267" i="2"/>
  <c r="BE184" i="2"/>
  <c r="BE201" i="2"/>
  <c r="BE207" i="2"/>
  <c r="BE212" i="2"/>
  <c r="BE243" i="2"/>
  <c r="BE193" i="2"/>
  <c r="BE196" i="2"/>
  <c r="BE198" i="2"/>
  <c r="BE213" i="2"/>
  <c r="BE223" i="2"/>
  <c r="AS94" i="1"/>
  <c r="F36" i="3"/>
  <c r="BA97" i="1"/>
  <c r="F35" i="5"/>
  <c r="BB99" i="1"/>
  <c r="F35" i="6"/>
  <c r="BB100" i="1" s="1"/>
  <c r="F37" i="6"/>
  <c r="BD100" i="1" s="1"/>
  <c r="F37" i="2"/>
  <c r="BB96" i="1" s="1"/>
  <c r="F37" i="3"/>
  <c r="BB97" i="1" s="1"/>
  <c r="F39" i="2"/>
  <c r="BD96" i="1" s="1"/>
  <c r="F38" i="3"/>
  <c r="BC97" i="1" s="1"/>
  <c r="J34" i="6"/>
  <c r="AW100" i="1" s="1"/>
  <c r="F36" i="6"/>
  <c r="BC100" i="1" s="1"/>
  <c r="F36" i="2"/>
  <c r="BA96" i="1" s="1"/>
  <c r="J36" i="2"/>
  <c r="AW96" i="1" s="1"/>
  <c r="F39" i="3"/>
  <c r="BD97" i="1" s="1"/>
  <c r="F36" i="4"/>
  <c r="BC98" i="1" s="1"/>
  <c r="F35" i="4"/>
  <c r="BB98" i="1" s="1"/>
  <c r="F34" i="4"/>
  <c r="BA98" i="1" s="1"/>
  <c r="J34" i="4"/>
  <c r="AW98" i="1" s="1"/>
  <c r="F37" i="4"/>
  <c r="BD98" i="1" s="1"/>
  <c r="J34" i="5"/>
  <c r="AW99" i="1" s="1"/>
  <c r="F36" i="5"/>
  <c r="BC99" i="1" s="1"/>
  <c r="F34" i="6"/>
  <c r="BA100" i="1" s="1"/>
  <c r="F38" i="2"/>
  <c r="BC96" i="1" s="1"/>
  <c r="J36" i="3"/>
  <c r="AW97" i="1" s="1"/>
  <c r="F34" i="5"/>
  <c r="BA99" i="1" s="1"/>
  <c r="F37" i="5"/>
  <c r="BD99" i="1" s="1"/>
  <c r="J228" i="2" l="1"/>
  <c r="J105" i="2" s="1"/>
  <c r="BK199" i="2"/>
  <c r="J199" i="2" s="1"/>
  <c r="J102" i="2" s="1"/>
  <c r="J137" i="2"/>
  <c r="J100" i="2" s="1"/>
  <c r="BK136" i="2"/>
  <c r="J136" i="2" s="1"/>
  <c r="J99" i="2" s="1"/>
  <c r="BK137" i="3"/>
  <c r="J137" i="3" s="1"/>
  <c r="J99" i="3" s="1"/>
  <c r="J96" i="4"/>
  <c r="BK118" i="6"/>
  <c r="J118" i="6"/>
  <c r="J96" i="6" s="1"/>
  <c r="R135" i="2"/>
  <c r="T236" i="3"/>
  <c r="T136" i="3"/>
  <c r="P236" i="3"/>
  <c r="T199" i="2"/>
  <c r="T135" i="2" s="1"/>
  <c r="P199" i="2"/>
  <c r="P135" i="2" s="1"/>
  <c r="AU96" i="1" s="1"/>
  <c r="P137" i="3"/>
  <c r="P136" i="3"/>
  <c r="AU97" i="1" s="1"/>
  <c r="R236" i="3"/>
  <c r="R136" i="3" s="1"/>
  <c r="J119" i="6"/>
  <c r="J97" i="6" s="1"/>
  <c r="BK119" i="5"/>
  <c r="J119" i="5" s="1"/>
  <c r="J96" i="5" s="1"/>
  <c r="AG98" i="1"/>
  <c r="BK136" i="3"/>
  <c r="J136" i="3" s="1"/>
  <c r="J32" i="3" s="1"/>
  <c r="AG97" i="1" s="1"/>
  <c r="BK135" i="2"/>
  <c r="J135" i="2" s="1"/>
  <c r="J98" i="2" s="1"/>
  <c r="F35" i="2"/>
  <c r="AZ96" i="1"/>
  <c r="J35" i="2"/>
  <c r="AV96" i="1"/>
  <c r="AT96" i="1" s="1"/>
  <c r="BA95" i="1"/>
  <c r="AW95" i="1" s="1"/>
  <c r="J35" i="3"/>
  <c r="AV97" i="1" s="1"/>
  <c r="AT97" i="1" s="1"/>
  <c r="BC95" i="1"/>
  <c r="AY95" i="1"/>
  <c r="J33" i="4"/>
  <c r="AV98" i="1"/>
  <c r="AT98" i="1" s="1"/>
  <c r="AN98" i="1" s="1"/>
  <c r="F33" i="5"/>
  <c r="AZ99" i="1"/>
  <c r="BD95" i="1"/>
  <c r="F35" i="3"/>
  <c r="AZ97" i="1" s="1"/>
  <c r="BB95" i="1"/>
  <c r="AX95" i="1" s="1"/>
  <c r="J33" i="5"/>
  <c r="AV99" i="1" s="1"/>
  <c r="AT99" i="1" s="1"/>
  <c r="F33" i="4"/>
  <c r="AZ98" i="1"/>
  <c r="F33" i="6"/>
  <c r="AZ100" i="1"/>
  <c r="J33" i="6"/>
  <c r="AV100" i="1"/>
  <c r="AT100" i="1" s="1"/>
  <c r="AN97" i="1" l="1"/>
  <c r="J98" i="3"/>
  <c r="J39" i="4"/>
  <c r="J41" i="3"/>
  <c r="AU95" i="1"/>
  <c r="AU94" i="1"/>
  <c r="BD94" i="1"/>
  <c r="W33" i="1"/>
  <c r="J30" i="6"/>
  <c r="AG100" i="1"/>
  <c r="J32" i="2"/>
  <c r="AG96" i="1"/>
  <c r="AG95" i="1" s="1"/>
  <c r="J30" i="5"/>
  <c r="AG99" i="1" s="1"/>
  <c r="AN99" i="1" s="1"/>
  <c r="BB94" i="1"/>
  <c r="W31" i="1"/>
  <c r="AZ95" i="1"/>
  <c r="AV95" i="1"/>
  <c r="AT95" i="1" s="1"/>
  <c r="BC94" i="1"/>
  <c r="AY94" i="1" s="1"/>
  <c r="BA94" i="1"/>
  <c r="AW94" i="1" s="1"/>
  <c r="AK30" i="1" s="1"/>
  <c r="J39" i="6" l="1"/>
  <c r="J39" i="5"/>
  <c r="J41" i="2"/>
  <c r="AN96" i="1"/>
  <c r="AN95" i="1"/>
  <c r="AN100" i="1"/>
  <c r="W30" i="1"/>
  <c r="AX94" i="1"/>
  <c r="AZ94" i="1"/>
  <c r="W29" i="1"/>
  <c r="W32" i="1"/>
  <c r="AG94" i="1"/>
  <c r="AK26" i="1" s="1"/>
  <c r="AV94" i="1" l="1"/>
  <c r="AK29" i="1"/>
  <c r="AK35" i="1" s="1"/>
  <c r="AT94" i="1" l="1"/>
  <c r="AN94" i="1"/>
</calcChain>
</file>

<file path=xl/sharedStrings.xml><?xml version="1.0" encoding="utf-8"?>
<sst xmlns="http://schemas.openxmlformats.org/spreadsheetml/2006/main" count="7896" uniqueCount="1011">
  <si>
    <t>Export Komplet</t>
  </si>
  <si>
    <t/>
  </si>
  <si>
    <t>2.0</t>
  </si>
  <si>
    <t>ZAMOK</t>
  </si>
  <si>
    <t>False</t>
  </si>
  <si>
    <t>{da21babe-58e1-4d54-b540-2296287c227f}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</si>
  <si>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</si>
  <si>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</si>
  <si>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</si>
  <si>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</si>
  <si>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</si>
  <si>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</si>
  <si>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</si>
  <si>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</si>
  <si>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24MT045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</si>
  <si>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</si>
  <si>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</si>
  <si>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Škola Elpis Brno - cvičný byt pro vzdělávání</t>
  </si>
  <si>
    <t>KSO:</t>
  </si>
  <si>
    <t>CC-CZ:</t>
  </si>
  <si>
    <t>Místo:</t>
  </si>
  <si>
    <t>Židenice</t>
  </si>
  <si>
    <t>Datum:</t>
  </si>
  <si>
    <t>17. 7. 2024</t>
  </si>
  <si>
    <t>Zadavatel:</t>
  </si>
  <si>
    <t>IČ:</t>
  </si>
  <si>
    <t>621 60 095</t>
  </si>
  <si>
    <t>MŠ speciální, ZŠ speciální a PŠ Elpis Brno, p.o.</t>
  </si>
  <si>
    <t>DIČ:</t>
  </si>
  <si>
    <t>CZ62160095</t>
  </si>
  <si>
    <t>Uchazeč:</t>
  </si>
  <si>
    <t>Vyplň údaj</t>
  </si>
  <si>
    <t>Projektant:</t>
  </si>
  <si>
    <t>044 97 511</t>
  </si>
  <si>
    <t>Pro budovy, s.r.o.</t>
  </si>
  <si>
    <t>CZ04497511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</si>
  <si>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</si>
  <si>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</si>
  <si>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</si>
  <si>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</si>
  <si>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</si>
  <si>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</si>
  <si>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</si>
  <si>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</si>
  <si>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</si>
  <si>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</si>
  <si>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</si>
  <si>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</si>
  <si>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</si>
  <si>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</si>
  <si>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</si>
  <si>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</si>
  <si>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</si>
  <si>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</si>
  <si>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</si>
  <si>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</si>
  <si>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</si>
  <si>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</si>
  <si>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</si>
  <si>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</si>
  <si>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</si>
  <si>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</si>
  <si>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</si>
  <si>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</si>
  <si>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</si>
  <si>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</si>
  <si>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</si>
  <si>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</si>
  <si>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</si>
  <si>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</si>
  <si>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</si>
  <si>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</si>
  <si>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</si>
  <si>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</si>
  <si>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</si>
  <si>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</si>
  <si>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</si>
  <si>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</si>
  <si>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</si>
  <si>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</si>
  <si>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</si>
  <si>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</si>
  <si>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</si>
  <si>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</si>
  <si>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</si>
  <si>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</si>
  <si>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</si>
  <si>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</si>
  <si>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Stavební část</t>
  </si>
  <si>
    <t>STA</t>
  </si>
  <si>
    <t>1</t>
  </si>
  <si>
    <t>{cf1629b7-2720-4a4c-b76b-3a1eb81c40bd}</t>
  </si>
  <si>
    <t>2</t>
  </si>
  <si>
    <t>/</t>
  </si>
  <si>
    <t>01.1</t>
  </si>
  <si>
    <t>Bourané konstrukce</t>
  </si>
  <si>
    <t>Soupis</t>
  </si>
  <si>
    <t>{e6c65043-bd43-479a-a973-c5440006af70}</t>
  </si>
  <si>
    <t>01.2</t>
  </si>
  <si>
    <t>Nové konstrukce</t>
  </si>
  <si>
    <t>{e8498d59-23d2-4139-9941-7f025271cfdf}</t>
  </si>
  <si>
    <t>02</t>
  </si>
  <si>
    <t>Profesní část</t>
  </si>
  <si>
    <t>{0cbf30f5-33e9-4f7d-a964-470056fdcd8e}</t>
  </si>
  <si>
    <t>03</t>
  </si>
  <si>
    <t>Interiér</t>
  </si>
  <si>
    <t>{04d853cd-4875-41d4-99a5-d8c67e78ee9b}</t>
  </si>
  <si>
    <t>04</t>
  </si>
  <si>
    <t>VRN</t>
  </si>
  <si>
    <t>{62b13a56-148a-4be0-8069-6b6a2947bd9b}</t>
  </si>
  <si>
    <t>KRYCÍ LIST SOUPISU PRACÍ</t>
  </si>
  <si>
    <t>Objekt:</t>
  </si>
  <si>
    <t>01 - Stavební část</t>
  </si>
  <si>
    <t>Soupis:</t>
  </si>
  <si>
    <t>01.1 - Bourané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</si>
  <si>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</si>
  <si>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</si>
  <si>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</si>
  <si>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</si>
  <si>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</si>
  <si>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</si>
  <si>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</si>
  <si>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</si>
  <si>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</si>
  <si>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</si>
  <si>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</si>
  <si>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</si>
  <si>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</si>
  <si>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</si>
  <si>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</si>
  <si>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</si>
  <si>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</si>
  <si>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</si>
  <si>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</si>
  <si>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</si>
  <si>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</si>
  <si>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</si>
  <si>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</si>
  <si>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</si>
  <si>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</si>
  <si>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</si>
  <si>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</si>
  <si>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</si>
  <si>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</si>
  <si>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</si>
  <si>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</si>
  <si>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</si>
  <si>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</si>
  <si>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</si>
  <si>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</si>
  <si>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</si>
  <si>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</si>
  <si>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</si>
  <si>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</si>
  <si>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962031011</t>
  </si>
  <si>
    <t>Bourání příček nebo přizdívek z cihel děrovaných tl do 100 mm</t>
  </si>
  <si>
    <t>m2</t>
  </si>
  <si>
    <t>CS ÚRS 2024 02</t>
  </si>
  <si>
    <t>4</t>
  </si>
  <si>
    <t>-1193391525</t>
  </si>
  <si>
    <t>VV</t>
  </si>
  <si>
    <t>Vybourání příček (dl * v)</t>
  </si>
  <si>
    <t>2.NP</t>
  </si>
  <si>
    <t>(4,70+1,72+1,06+4,15*3+2,06+1,72)*3,20</t>
  </si>
  <si>
    <t>Součet</t>
  </si>
  <si>
    <t>962031013</t>
  </si>
  <si>
    <t>Bourání příček nebo přizdívek z cihel děrovaných tl přes 100 do 150 mm</t>
  </si>
  <si>
    <t>1777646103</t>
  </si>
  <si>
    <t>(2,67)*3,20</t>
  </si>
  <si>
    <t>3</t>
  </si>
  <si>
    <t>965042141</t>
  </si>
  <si>
    <t>Bourání podkladů pod dlažby nebo mazanin betonových nebo z litého asfaltu tl do 100 mm pl přes 4 m2</t>
  </si>
  <si>
    <t>m3</t>
  </si>
  <si>
    <t>1090608421</t>
  </si>
  <si>
    <t>Vybourání mazaniny (pl * v)</t>
  </si>
  <si>
    <t>2.NP - místnost (215; 216)</t>
  </si>
  <si>
    <t>((4,04)+(10,61))*0,10</t>
  </si>
  <si>
    <t>965046111</t>
  </si>
  <si>
    <t>Broušení stávajících betonových podlah úběr do 3 mm</t>
  </si>
  <si>
    <t>89460461</t>
  </si>
  <si>
    <t>Souvrství podlahy - broušení (pl)</t>
  </si>
  <si>
    <t>(246,0)</t>
  </si>
  <si>
    <t>5</t>
  </si>
  <si>
    <t>965046119</t>
  </si>
  <si>
    <t>Příplatek k broušení stávajících betonových podlah za každý další 1 mm úběru</t>
  </si>
  <si>
    <t>-990377908</t>
  </si>
  <si>
    <t>6</t>
  </si>
  <si>
    <t>965081413</t>
  </si>
  <si>
    <t>Bourání podlah litých xylolitových plochy přes 1 m2</t>
  </si>
  <si>
    <t>-1999821138</t>
  </si>
  <si>
    <t>Odstranění povalku (pl)</t>
  </si>
  <si>
    <t>2.NP - místnost (202; 203; 205; 206; 208; 209; 210; 217)</t>
  </si>
  <si>
    <t>(4,59)+(2,48)+(13,88)+(13,03)+(16,38)+(8,00)+(7,95)+(13,68)</t>
  </si>
  <si>
    <t>7</t>
  </si>
  <si>
    <t>968062244</t>
  </si>
  <si>
    <t>Vybourání dřevěných rámů oken jednoduchých včetně křídel pl do 1 m2</t>
  </si>
  <si>
    <t>-58863311</t>
  </si>
  <si>
    <t>Vybourání okna (š * v * p)</t>
  </si>
  <si>
    <t>(0,92*1,50)*2</t>
  </si>
  <si>
    <t>8</t>
  </si>
  <si>
    <t>968072455</t>
  </si>
  <si>
    <t>Vybourání kovových dveřních zárubní pl do 2 m2</t>
  </si>
  <si>
    <t>1201678869</t>
  </si>
  <si>
    <t>Vybourání dveří (š * v * p)</t>
  </si>
  <si>
    <t>(0,7*2,02)*2+(0,9*2,02)*8</t>
  </si>
  <si>
    <t>968072456</t>
  </si>
  <si>
    <t>Vybourání kovových dveřních zárubní pl přes 2 m2</t>
  </si>
  <si>
    <t>1222250055</t>
  </si>
  <si>
    <t>(1,40*2,02)*1</t>
  </si>
  <si>
    <t>10</t>
  </si>
  <si>
    <t>978011141</t>
  </si>
  <si>
    <t>Otlučení (osekání) vnitřní vápenné nebo vápenocementové omítky stropů v rozsahu přes 10 do 30 %</t>
  </si>
  <si>
    <t>-672476385</t>
  </si>
  <si>
    <t>Oprava omítek (pl)</t>
  </si>
  <si>
    <t>2.NP - místnost (201; 202; 203; 204; 205; 206; 207; 208; 209; 210; 211; 212; 213; 214; 215; 216)</t>
  </si>
  <si>
    <t>(15,14)+(16,51)+(8,99)+(4,01)+(3,99)+(4,30)+(40,65)+(66,87)+(14,52)+(7,95)+(24,85)+(20,59)+(15,25)+(14,89)+(5,63)+(17,06)</t>
  </si>
  <si>
    <t>11</t>
  </si>
  <si>
    <t>978013141</t>
  </si>
  <si>
    <t>Otlučení (osekání) vnitřní vápenné nebo vápenocementové omítky stěn v rozsahu přes 10 do 30 %</t>
  </si>
  <si>
    <t>-53302591</t>
  </si>
  <si>
    <t>Oprava omítek (dl * v) - otvory (š * v)</t>
  </si>
  <si>
    <t>(189,46)*3,20</t>
  </si>
  <si>
    <t>-(1,18*1,77*11+1,5*2,98+1,18*1,31*11+1,18*2,44*3)</t>
  </si>
  <si>
    <t>997</t>
  </si>
  <si>
    <t>Přesun sutě</t>
  </si>
  <si>
    <t>997006012</t>
  </si>
  <si>
    <t>Ruční třídění stavebního odpadu</t>
  </si>
  <si>
    <t>t</t>
  </si>
  <si>
    <t>-956337134</t>
  </si>
  <si>
    <t>13</t>
  </si>
  <si>
    <t>997002611</t>
  </si>
  <si>
    <t>Nakládání suti a vybouraných hmot</t>
  </si>
  <si>
    <t>1499190815</t>
  </si>
  <si>
    <t>14</t>
  </si>
  <si>
    <t>997013151</t>
  </si>
  <si>
    <t>Vnitrostaveništní doprava suti a vybouraných hmot pro budovy v do 6 m s omezením mechanizace</t>
  </si>
  <si>
    <t>-713246569</t>
  </si>
  <si>
    <t>15</t>
  </si>
  <si>
    <t>997013219</t>
  </si>
  <si>
    <t>Příplatek k vnitrostaveništní dopravě suti a vybouraných hmot za zvětšenou dopravu suti ZKD 10 m</t>
  </si>
  <si>
    <t>1941769521</t>
  </si>
  <si>
    <t>16</t>
  </si>
  <si>
    <t>997013501</t>
  </si>
  <si>
    <t>Odvoz suti a vybouraných hmot na skládku nebo meziskládku do 1 km se složením</t>
  </si>
  <si>
    <t>1059916644</t>
  </si>
  <si>
    <t>17</t>
  </si>
  <si>
    <t>997013509</t>
  </si>
  <si>
    <t>Příplatek k odvozu suti a vybouraných hmot na skládku ZKD 1 km přes 1 km</t>
  </si>
  <si>
    <t>1888407610</t>
  </si>
  <si>
    <t>34,328*19 'Přepočtené koeficientem množství</t>
  </si>
  <si>
    <t>18</t>
  </si>
  <si>
    <t>997013631</t>
  </si>
  <si>
    <t>Poplatek za uložení na skládce (skládkovné) stavebního odpadu směsného kód odpadu 17 09 04</t>
  </si>
  <si>
    <t>1466836209</t>
  </si>
  <si>
    <t>PSV</t>
  </si>
  <si>
    <t>Práce a dodávky PSV</t>
  </si>
  <si>
    <t>762</t>
  </si>
  <si>
    <t>Konstrukce tesařské</t>
  </si>
  <si>
    <t>19</t>
  </si>
  <si>
    <t>762526811</t>
  </si>
  <si>
    <t>Demontáž podlah z dřevotřísky, překližky, sololitu tloušťky do 20 mm bez polštářů</t>
  </si>
  <si>
    <t>-1919542629</t>
  </si>
  <si>
    <t>Vytrhání bednění (pl)</t>
  </si>
  <si>
    <t>2.NP - místnost (212; 214)</t>
  </si>
  <si>
    <t>(64,62)+(40,89)</t>
  </si>
  <si>
    <t>766</t>
  </si>
  <si>
    <t>Konstrukce truhlářské</t>
  </si>
  <si>
    <t>20</t>
  </si>
  <si>
    <t>766411821</t>
  </si>
  <si>
    <t>Demontáž truhlářského obložení stěn z palubek</t>
  </si>
  <si>
    <t>-2018609906</t>
  </si>
  <si>
    <t>Odstranění obkladu topení (dl * v)</t>
  </si>
  <si>
    <t>((1,20)*5+10,60)*1,00</t>
  </si>
  <si>
    <t>766411822</t>
  </si>
  <si>
    <t>Demontáž truhlářského obložení stěn podkladových roštů</t>
  </si>
  <si>
    <t>-1791746565</t>
  </si>
  <si>
    <t>22</t>
  </si>
  <si>
    <t>766691914</t>
  </si>
  <si>
    <t>Vyvěšení nebo zavěšení dřevěných křídel dveří pl do 2 m2</t>
  </si>
  <si>
    <t>kus</t>
  </si>
  <si>
    <t>1265759772</t>
  </si>
  <si>
    <t>Vyvěšení křídel (p)</t>
  </si>
  <si>
    <t>23</t>
  </si>
  <si>
    <t>766691915</t>
  </si>
  <si>
    <t>Vyvěšení nebo zavěšení dřevěných křídel dveří pl přes 2 m2</t>
  </si>
  <si>
    <t>-778944495</t>
  </si>
  <si>
    <t>24</t>
  </si>
  <si>
    <t>766825821</t>
  </si>
  <si>
    <t>Demontáž truhlářských vestavěných skříní dvoukřídlových</t>
  </si>
  <si>
    <t>1324924780</t>
  </si>
  <si>
    <t>Demontáž skříní (p)</t>
  </si>
  <si>
    <t>767</t>
  </si>
  <si>
    <t>Konstrukce zámečnické</t>
  </si>
  <si>
    <t>25</t>
  </si>
  <si>
    <t>767161813</t>
  </si>
  <si>
    <t>Demontáž zábradlí rovného nerozebíratelného hmotnosti 1 m zábradlí do 20 kg do suti</t>
  </si>
  <si>
    <t>m</t>
  </si>
  <si>
    <t>-595762877</t>
  </si>
  <si>
    <t>771</t>
  </si>
  <si>
    <t>Podlahy z dlaždic</t>
  </si>
  <si>
    <t>26</t>
  </si>
  <si>
    <t>771573810</t>
  </si>
  <si>
    <t>Demontáž podlah z dlaždic keramických lepených</t>
  </si>
  <si>
    <t>1593147396</t>
  </si>
  <si>
    <t>Odsekání dlažby (pl)</t>
  </si>
  <si>
    <t>2.NP - místnost (204; 215; 216)</t>
  </si>
  <si>
    <t>(1,70)+(4,04)+(10,61)</t>
  </si>
  <si>
    <t>775</t>
  </si>
  <si>
    <t>Podlahy skládané</t>
  </si>
  <si>
    <t>27</t>
  </si>
  <si>
    <t>775521800</t>
  </si>
  <si>
    <t>Demontáž parketových tabulí s lištami lepenými do suti</t>
  </si>
  <si>
    <t>-2046038752</t>
  </si>
  <si>
    <t>Vytrhání parket (pl)</t>
  </si>
  <si>
    <t>2.NP - místnost (207; 212; 214; 218; 219)</t>
  </si>
  <si>
    <t>(20,59)+(64,62)+(40,89)+(4,27)+(4,14)</t>
  </si>
  <si>
    <t>776</t>
  </si>
  <si>
    <t>Podlahy povlakové</t>
  </si>
  <si>
    <t>28</t>
  </si>
  <si>
    <t>776201811</t>
  </si>
  <si>
    <t>Demontáž lepených povlakových podlah bez podložky ručně</t>
  </si>
  <si>
    <t>1888524519</t>
  </si>
  <si>
    <t>Odstranění pvc (pl)</t>
  </si>
  <si>
    <t>2.NP - místnost (201; 202; 203; 204; 205; 206; 207; 208; 209; 210; 212; 214; 216; 217; 218; 219)</t>
  </si>
  <si>
    <t>(15,36)+(4,59*3)+(2,48*3)+(1,70)+(13,88*2)+(13,03*2)+(20,59)+(16,38*2)+(8,00*2)+(7,95*2)+(64,62*2)+(40,89*2)+(10,61)+(13,68*2)+(4,27*3)+(4,14)</t>
  </si>
  <si>
    <t>29</t>
  </si>
  <si>
    <t>776301811</t>
  </si>
  <si>
    <t>Odstranění lepených podlahovin bez podložky ze schodišťových stupňů</t>
  </si>
  <si>
    <t>-1519967563</t>
  </si>
  <si>
    <t>Odstranění pvc (dl)</t>
  </si>
  <si>
    <t>2.NP - schody</t>
  </si>
  <si>
    <t>(1,00)*26</t>
  </si>
  <si>
    <t>30</t>
  </si>
  <si>
    <t>776430811</t>
  </si>
  <si>
    <t>Odstranění hran schodišťových</t>
  </si>
  <si>
    <t>1224769379</t>
  </si>
  <si>
    <t>781</t>
  </si>
  <si>
    <t>Dokončovací práce - obklady</t>
  </si>
  <si>
    <t>31</t>
  </si>
  <si>
    <t>781473810</t>
  </si>
  <si>
    <t>Demontáž obkladů z obkladaček keramických lepených</t>
  </si>
  <si>
    <t>-2022439583</t>
  </si>
  <si>
    <t>Odeskání obkladu (dl * v)</t>
  </si>
  <si>
    <t>(7,48+2,82+3,07+2,26+4,38+0,75+0,60)*2,00+(5,50)*1,50</t>
  </si>
  <si>
    <t>783</t>
  </si>
  <si>
    <t>Dokončovací práce - nátěry</t>
  </si>
  <si>
    <t>32</t>
  </si>
  <si>
    <t>783806811</t>
  </si>
  <si>
    <t>Odstranění nátěrů z omítek oškrábáním</t>
  </si>
  <si>
    <t>1211645037</t>
  </si>
  <si>
    <t>Odstranění nátěru (pl)</t>
  </si>
  <si>
    <t>(34,84)</t>
  </si>
  <si>
    <t>784</t>
  </si>
  <si>
    <t>Dokončovací práce - malby a tapety</t>
  </si>
  <si>
    <t>33</t>
  </si>
  <si>
    <t>784121001</t>
  </si>
  <si>
    <t>Oškrabání malby v místnostech v do 3,80 m</t>
  </si>
  <si>
    <t>1056920610</t>
  </si>
  <si>
    <t>Odstranění maleb (pl)</t>
  </si>
  <si>
    <t>strop</t>
  </si>
  <si>
    <t>stěny</t>
  </si>
  <si>
    <t>OST</t>
  </si>
  <si>
    <t>Ostatní</t>
  </si>
  <si>
    <t>34</t>
  </si>
  <si>
    <t>OST000X1</t>
  </si>
  <si>
    <t>Demontáž kabiny gastro výtahu vč. likvidace (dle PD)</t>
  </si>
  <si>
    <t>soubor</t>
  </si>
  <si>
    <t>512</t>
  </si>
  <si>
    <t>2082770034</t>
  </si>
  <si>
    <t>VP</t>
  </si>
  <si>
    <t xml:space="preserve">  Vícepráce</t>
  </si>
  <si>
    <t>PN</t>
  </si>
  <si>
    <t>skl_SK02_pl</t>
  </si>
  <si>
    <t>29,36</t>
  </si>
  <si>
    <t>skl_SK03_obv</t>
  </si>
  <si>
    <t>10,3</t>
  </si>
  <si>
    <t>obklad_keram_pl</t>
  </si>
  <si>
    <t>plocha obkladu - vnitřní</t>
  </si>
  <si>
    <t>63,417</t>
  </si>
  <si>
    <t>skl_SK03_pl</t>
  </si>
  <si>
    <t>5,63</t>
  </si>
  <si>
    <t>skl_SK02_obv</t>
  </si>
  <si>
    <t>30,37</t>
  </si>
  <si>
    <t>skl_SK01_pl</t>
  </si>
  <si>
    <t>246,21</t>
  </si>
  <si>
    <t>skl_SK01_obv</t>
  </si>
  <si>
    <t>216,8</t>
  </si>
  <si>
    <t>skl_SK05_pl</t>
  </si>
  <si>
    <t>281,2</t>
  </si>
  <si>
    <t>skl_SK04_pl</t>
  </si>
  <si>
    <t>11,7</t>
  </si>
  <si>
    <t>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</si>
  <si>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</si>
  <si>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</si>
  <si>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</si>
  <si>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</si>
  <si>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</si>
  <si>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>Svislé a kompletní konstrukce</t>
  </si>
  <si>
    <t>310231015</t>
  </si>
  <si>
    <t>Zazdívka otvorů ve zdivu nadzákladovém pl přes 1 do 4 m2 cihlami děrovanými přes P10 do P15 tl 175 mm</t>
  </si>
  <si>
    <t>377799371</t>
  </si>
  <si>
    <t>Zazdění otvoru (dl * v)</t>
  </si>
  <si>
    <t>(0,92*2,10)</t>
  </si>
  <si>
    <t>310231025</t>
  </si>
  <si>
    <t>Zazdívka otvorů ve zdivu nadzákladovém pl přes 1 do 4 m2 cihlami děrovanými tl 200 mm</t>
  </si>
  <si>
    <t>-2012222931</t>
  </si>
  <si>
    <t>(0,74*2,10)</t>
  </si>
  <si>
    <t>317168011</t>
  </si>
  <si>
    <t>Překlad keramický plochý š 115 mm dl 1000 mm</t>
  </si>
  <si>
    <t>1385997620</t>
  </si>
  <si>
    <t>340231015</t>
  </si>
  <si>
    <t>Zazdívka otvorů v příčkách nebo stěnách pl přes 1 do 4 m2 cihlami děrovanými tl 80 mm</t>
  </si>
  <si>
    <t>2120294381</t>
  </si>
  <si>
    <t>Zazdění otvoru (dl * v) - otvory (š * v)</t>
  </si>
  <si>
    <t>(1,22+1,06)*3,20</t>
  </si>
  <si>
    <t>-(0,9*2,02+0,9*2,02)</t>
  </si>
  <si>
    <t>(0,90*2,10)</t>
  </si>
  <si>
    <t>346272226</t>
  </si>
  <si>
    <t>Přizdívka z pórobetonových tvárnic tl 75 mm</t>
  </si>
  <si>
    <t>-1028357074</t>
  </si>
  <si>
    <t>Přizdívka (dl * v)</t>
  </si>
  <si>
    <t>(0,70*2,50)</t>
  </si>
  <si>
    <t>Úpravy povrchů, podlahy a osazování výplní</t>
  </si>
  <si>
    <t>612315225</t>
  </si>
  <si>
    <t>Vápenná štuková omítka malých ploch přes 1 do 4 m2 na stěnách</t>
  </si>
  <si>
    <t>-1869223307</t>
  </si>
  <si>
    <t>Omítka - zazdívky (p)</t>
  </si>
  <si>
    <t>611131121</t>
  </si>
  <si>
    <t>Penetrační disperzní nátěr vnitřních stropů nanášený ručně</t>
  </si>
  <si>
    <t>1706620209</t>
  </si>
  <si>
    <t>Souvrství omítky - omítka, penetrace (pl)</t>
  </si>
  <si>
    <t>skladba SK05</t>
  </si>
  <si>
    <t>(skl_SK05_pl)</t>
  </si>
  <si>
    <t>611142001</t>
  </si>
  <si>
    <t>Pletivo sklovláknité vnitřních stropů vtlačené do tmelu</t>
  </si>
  <si>
    <t>-1562864355</t>
  </si>
  <si>
    <t>Souvrství omítky - vyrovnání (pl)</t>
  </si>
  <si>
    <t>611325417</t>
  </si>
  <si>
    <t>Oprava vnitřní vápenocementové hladké omítky tl do 20 mm stropů v rozsahu plochy přes 10 do 30 % s celoplošným přeštukováním tl do 3 mm</t>
  </si>
  <si>
    <t>-911247619</t>
  </si>
  <si>
    <t>Souvrství omítky - omítka (pl)</t>
  </si>
  <si>
    <t>Mezisoučet</t>
  </si>
  <si>
    <t>777131111</t>
  </si>
  <si>
    <t>Penetrační epoxidový nátěr podlahy plněný pískem</t>
  </si>
  <si>
    <t>-1960840630</t>
  </si>
  <si>
    <t>Souvrství podlahy - spádová vrstva, penetrace (pl)</t>
  </si>
  <si>
    <t>skladba SK03</t>
  </si>
  <si>
    <t>2.NP - místnost (215)</t>
  </si>
  <si>
    <t>(skl_SK03_pl)</t>
  </si>
  <si>
    <t>632450132</t>
  </si>
  <si>
    <t>Vyrovnávací cementový potěr tl přes 20 do 30 mm ze suchých směsí provedený v ploše</t>
  </si>
  <si>
    <t>-1247148355</t>
  </si>
  <si>
    <t>Souvrství podlahy - vyrovnání (pl)</t>
  </si>
  <si>
    <t>skladba SK01</t>
  </si>
  <si>
    <t>2.NP - místnost (201; 202; 203; 207; 208; 209; 210; 211; 212; 213; 214)</t>
  </si>
  <si>
    <t>(skl_SK01_pl)</t>
  </si>
  <si>
    <t>6351311X1</t>
  </si>
  <si>
    <t>Vyztužení podkladu z potěru armovacím pletivem ze skelných vláken (dle PD)</t>
  </si>
  <si>
    <t>-121562149</t>
  </si>
  <si>
    <t>632451234</t>
  </si>
  <si>
    <t>Potěr cementový samonivelační litý C25 tl přes 45 do 50 mm</t>
  </si>
  <si>
    <t>565538231</t>
  </si>
  <si>
    <t>Souvrství podlahy - spádová vrstva (pl)</t>
  </si>
  <si>
    <t>skladba SK02</t>
  </si>
  <si>
    <t>2.NP - místnost (204; 205; 206; 216)</t>
  </si>
  <si>
    <t>(skl_SK02_pl)</t>
  </si>
  <si>
    <t>632459175</t>
  </si>
  <si>
    <t>Příplatek k potěrům tl přes 40 do 50 mm za plochu do 5 m2</t>
  </si>
  <si>
    <t>-655950491</t>
  </si>
  <si>
    <t>632451232</t>
  </si>
  <si>
    <t>Potěr cementový samonivelační litý C25 tl přes 35 do 40 mm</t>
  </si>
  <si>
    <t>149609311</t>
  </si>
  <si>
    <t>Souvrství podlahy - potěr (pl)</t>
  </si>
  <si>
    <t>632459174</t>
  </si>
  <si>
    <t>Příplatek k potěrům tl přes 30 do 40 mm za plochu do 5 m2</t>
  </si>
  <si>
    <t>-772055767</t>
  </si>
  <si>
    <t>632451491</t>
  </si>
  <si>
    <t>Příplatek k potěrům za přehlazení povrchu</t>
  </si>
  <si>
    <t>1819458184</t>
  </si>
  <si>
    <t>634112113</t>
  </si>
  <si>
    <t>Obvodová dilatace podlahovým páskem z pěnového PE mezi stěnou a mazaninou nebo potěrem v 80 mm</t>
  </si>
  <si>
    <t>1356792567</t>
  </si>
  <si>
    <t>Souvrství podlahy - potěr, dilatace (dl)</t>
  </si>
  <si>
    <t>2.NP - msítnost (204; 205; 206; 216)</t>
  </si>
  <si>
    <t>(skl_SK02_obv)</t>
  </si>
  <si>
    <t>(skl_SK03_obv)</t>
  </si>
  <si>
    <t>632452513</t>
  </si>
  <si>
    <t>Cementový rychletuhnoucí potěr ze suchých směsí tl přes 15 do 20 mm</t>
  </si>
  <si>
    <t>-2039507972</t>
  </si>
  <si>
    <t>632459122</t>
  </si>
  <si>
    <t>Příplatek k potěrům tl přes 10 do 20 mm za sklon přes 15 do 30°</t>
  </si>
  <si>
    <t>-1628133591</t>
  </si>
  <si>
    <t>953943211</t>
  </si>
  <si>
    <t>Osazování hasicího přístroje</t>
  </si>
  <si>
    <t>119180834</t>
  </si>
  <si>
    <t>M</t>
  </si>
  <si>
    <t>44932114</t>
  </si>
  <si>
    <t>přístroj hasicí ruční práškový PG 6 LE</t>
  </si>
  <si>
    <t>-768888887</t>
  </si>
  <si>
    <t>998</t>
  </si>
  <si>
    <t>Přesun hmot</t>
  </si>
  <si>
    <t>998018001</t>
  </si>
  <si>
    <t>Přesun hmot pro budovy ruční pro budovy v do 6 m</t>
  </si>
  <si>
    <t>-370906735</t>
  </si>
  <si>
    <t>713</t>
  </si>
  <si>
    <t>Izolace tepelné</t>
  </si>
  <si>
    <t>713121111</t>
  </si>
  <si>
    <t>Montáž izolace tepelné podlah volně kladenými rohožemi, pásy, dílci, deskami 1 vrstva</t>
  </si>
  <si>
    <t>-846185562</t>
  </si>
  <si>
    <t>Souvrství podlahy - TI (pl)</t>
  </si>
  <si>
    <t>28376551</t>
  </si>
  <si>
    <t>deska polystyrénová pro snížení kročejového hluku (max. zatížení 4 kN/m2) tl 20mm</t>
  </si>
  <si>
    <t>1788812281</t>
  </si>
  <si>
    <t>34,99*1,1 'Přepočtené koeficientem množství</t>
  </si>
  <si>
    <t>713191132</t>
  </si>
  <si>
    <t>Montáž izolace tepelné podlah, stropů vrchem nebo střech překrytí separační fólií z PE</t>
  </si>
  <si>
    <t>410031811</t>
  </si>
  <si>
    <t>Souvrství podlahy - TI, separace (pl)</t>
  </si>
  <si>
    <t>28323100</t>
  </si>
  <si>
    <t>fólie LDPE (750 kg/m3) proti zemní vlhkosti nad úrovní terénu tl 0,8mm</t>
  </si>
  <si>
    <t>359893482</t>
  </si>
  <si>
    <t>998713121</t>
  </si>
  <si>
    <t>Přesun hmot tonážní pro izolace tepelné ruční v objektech v do 6 m</t>
  </si>
  <si>
    <t>-1145873076</t>
  </si>
  <si>
    <t>763</t>
  </si>
  <si>
    <t>Konstrukce suché výstavby</t>
  </si>
  <si>
    <t>763111411</t>
  </si>
  <si>
    <t>SDK příčka tl 100 mm profil CW+UW 50 desky 2xA 12,5 s izolací EI 60 Rw do 51 dB</t>
  </si>
  <si>
    <t>-1446934252</t>
  </si>
  <si>
    <t>Příčka SDK A (dl * v)</t>
  </si>
  <si>
    <t>(4,15)*3,20</t>
  </si>
  <si>
    <t>763111431</t>
  </si>
  <si>
    <t>SDK příčka tl 100 mm profil CW+UW 50 desky 2xH2 12,5 s izolací EI 60 Rw do 51 dB</t>
  </si>
  <si>
    <t>-1883275944</t>
  </si>
  <si>
    <t>Příčka SDK H2 (dl * v)</t>
  </si>
  <si>
    <t>(4,15+4,97+2,55+2,55)*3,20</t>
  </si>
  <si>
    <t>763121424</t>
  </si>
  <si>
    <t>SDK stěna předsazená tl 87,5 mm profil CW+UW 75 deska 1xH2 12,5 bez izolace EI 15</t>
  </si>
  <si>
    <t>-1356777214</t>
  </si>
  <si>
    <t>SDK předstěna H2 (dl * v)</t>
  </si>
  <si>
    <t>(2,55+2,15)*1,50</t>
  </si>
  <si>
    <t>763131431</t>
  </si>
  <si>
    <t>SDK podhled deska 1xDF 12,5 bez izolace dvouvrstvá spodní kce profil CD+UD REI do 90</t>
  </si>
  <si>
    <t>-2113276735</t>
  </si>
  <si>
    <t>SDK podhled DF (pl)</t>
  </si>
  <si>
    <t>1.NP - místnost (109; 129)</t>
  </si>
  <si>
    <t>(3,41*2,00+3,41*0,18)+(3,24*0,90+3,24*0,18)</t>
  </si>
  <si>
    <t>763131714</t>
  </si>
  <si>
    <t>SDK podhled základní penetrační nátěr</t>
  </si>
  <si>
    <t>-568502424</t>
  </si>
  <si>
    <t>763164521</t>
  </si>
  <si>
    <t>SDK obklad kcí tvaru L š do 0,4 m desky 1xH2 12,5</t>
  </si>
  <si>
    <t>717593749</t>
  </si>
  <si>
    <t>Obklad SDK H2 (dl)</t>
  </si>
  <si>
    <t>2.NP - stoupačka</t>
  </si>
  <si>
    <t>(3,20)</t>
  </si>
  <si>
    <t>35</t>
  </si>
  <si>
    <t>998763331</t>
  </si>
  <si>
    <t>Přesun hmot tonážní pro konstrukce montované z desek ruční v objektech v do 6 m</t>
  </si>
  <si>
    <t>2065931890</t>
  </si>
  <si>
    <t>36</t>
  </si>
  <si>
    <t>766000D01</t>
  </si>
  <si>
    <t>D+M D01 dveře vnitřní 900x1970 mm vč. zárubně, kování, doplňků a povrchové úpravy (dle PD)</t>
  </si>
  <si>
    <t>kpl</t>
  </si>
  <si>
    <t>1527028465</t>
  </si>
  <si>
    <t>37</t>
  </si>
  <si>
    <t>766000D02</t>
  </si>
  <si>
    <t>D+M D02 dveře vnitřní 900x1970 mm vč. zárubně, kování, doplňků a povrchové úpravy (dle PD)</t>
  </si>
  <si>
    <t>840103832</t>
  </si>
  <si>
    <t>38</t>
  </si>
  <si>
    <t>766000D03</t>
  </si>
  <si>
    <t>D+M D03 dveře vnitřní 900x1970 mm vč. zárubně, kování, doplňků a povrchové úpravy (dle PD)</t>
  </si>
  <si>
    <t>-2079942000</t>
  </si>
  <si>
    <t>39</t>
  </si>
  <si>
    <t>766000D04</t>
  </si>
  <si>
    <t>D+M D04 dveře vnitřní 800x1970 mm vč. zárubně, kování, doplňků a povrchové úpravy (dle PD)</t>
  </si>
  <si>
    <t>-1423694581</t>
  </si>
  <si>
    <t>40</t>
  </si>
  <si>
    <t>766000D05</t>
  </si>
  <si>
    <t>D+M D05 dveře vnitřní 1400x1970 mm vč. zárubně, kování, doplňků a povrchové úpravy (dle PD)</t>
  </si>
  <si>
    <t>165135430</t>
  </si>
  <si>
    <t>41</t>
  </si>
  <si>
    <t>766000D06</t>
  </si>
  <si>
    <t>D+M D06 dveře vnitřní 1400x1970 mm vč. zárubně, kování, doplňků a povrchové úpravy (dle PD)</t>
  </si>
  <si>
    <t>-1814306278</t>
  </si>
  <si>
    <t>42</t>
  </si>
  <si>
    <t>766000D07</t>
  </si>
  <si>
    <t>D+M D07 dveře vnitřní 800x1970 mm vč. zárubně, kování, doplňků a povrchové úpravy (dle PD)</t>
  </si>
  <si>
    <t>1832003442</t>
  </si>
  <si>
    <t>43</t>
  </si>
  <si>
    <t>766000D08</t>
  </si>
  <si>
    <t>D+M D08 dveře vnitřní 800x1970 mm vč. zárubně, kování, doplňků a povrchové úpravy (dle PD)</t>
  </si>
  <si>
    <t>-609298790</t>
  </si>
  <si>
    <t>44</t>
  </si>
  <si>
    <t>766000D09</t>
  </si>
  <si>
    <t>D+M D09 dveře vnitřní 600x1970 mm vč. zárubně, kování, doplňků a povrchové úpravy (dle PD)</t>
  </si>
  <si>
    <t>-1334563866</t>
  </si>
  <si>
    <t>45</t>
  </si>
  <si>
    <t>766000D10</t>
  </si>
  <si>
    <t>D+M D10 dveře vnitřní 900x1970 mm vč. zárubně, kování, doplňků a povrchové úpravy (dle PD)</t>
  </si>
  <si>
    <t>384339303</t>
  </si>
  <si>
    <t>46</t>
  </si>
  <si>
    <t>766000D11</t>
  </si>
  <si>
    <t>D+M D11 dveře vstupní 1000x2100 mm vč. zárubně, kování, doplňků a povrchové úpravy (dle PD)</t>
  </si>
  <si>
    <t>-988422069</t>
  </si>
  <si>
    <t>47</t>
  </si>
  <si>
    <t>766000T01</t>
  </si>
  <si>
    <t>D+M T01 kryty otopných těles vč. kotvení, doplňků a povrchové úpravy (dle PD)</t>
  </si>
  <si>
    <t>-382070496</t>
  </si>
  <si>
    <t>48</t>
  </si>
  <si>
    <t>767000Z01</t>
  </si>
  <si>
    <t>D+M Z01 stropní zvedací systém vč. kotvení, doplňků a povrchové úpravy (dle PD)</t>
  </si>
  <si>
    <t>-1757202597</t>
  </si>
  <si>
    <t>49</t>
  </si>
  <si>
    <t>767000Z02</t>
  </si>
  <si>
    <t>D+M Z02 šikmá schodišťová plošina vč. kotvení, doplňků a povrchové úpravy (dle PD)</t>
  </si>
  <si>
    <t>-601758562</t>
  </si>
  <si>
    <t>50</t>
  </si>
  <si>
    <t>767000Z03</t>
  </si>
  <si>
    <t>D+M Z03 zábradlí vč. kotvení, doplňků a povrchové úpravy (dle PD)</t>
  </si>
  <si>
    <t>542728167</t>
  </si>
  <si>
    <t>51</t>
  </si>
  <si>
    <t>767000Z04</t>
  </si>
  <si>
    <t>D+M Z04 renovace stávajícího zábradlí vč. kotvení, doplňků a povrchové úpravy (dle PD)</t>
  </si>
  <si>
    <t>-1761285516</t>
  </si>
  <si>
    <t>52</t>
  </si>
  <si>
    <t>767000Z05</t>
  </si>
  <si>
    <t>D+M Z05 renovace stávajících otopných těles vč. kotvení, doplňků a povrchové úpravy (dle PD)</t>
  </si>
  <si>
    <t>-1923968553</t>
  </si>
  <si>
    <t>53</t>
  </si>
  <si>
    <t>767000Z06</t>
  </si>
  <si>
    <t>D+M Z06 renovace stávajících ocelových zárubní vč. kotvení, doplňků a povrchové úpravy (dle PD)</t>
  </si>
  <si>
    <t>205719115</t>
  </si>
  <si>
    <t>54</t>
  </si>
  <si>
    <t>771111011</t>
  </si>
  <si>
    <t>Vysátí podkladu před pokládkou dlažby</t>
  </si>
  <si>
    <t>2128010638</t>
  </si>
  <si>
    <t>Souvrství podlahy - dlažba, příprava (pl)</t>
  </si>
  <si>
    <t>55</t>
  </si>
  <si>
    <t>771151014</t>
  </si>
  <si>
    <t>Samonivelační stěrka podlah pevnosti 20 MPa tl přes 8 do 10 mm</t>
  </si>
  <si>
    <t>-1037172015</t>
  </si>
  <si>
    <t>Souvrství podlahy - dlažba, vyrovnání (pl)</t>
  </si>
  <si>
    <t>56</t>
  </si>
  <si>
    <t>771591111</t>
  </si>
  <si>
    <t>Nátěr penetrační na podlahu</t>
  </si>
  <si>
    <t>-459126838</t>
  </si>
  <si>
    <t>Souvrství podlahy - dlažba, penetrace (pl * p)</t>
  </si>
  <si>
    <t>(skl_SK02_pl)*2</t>
  </si>
  <si>
    <t>(skl_SK03_pl)*2</t>
  </si>
  <si>
    <t>57</t>
  </si>
  <si>
    <t>771591112</t>
  </si>
  <si>
    <t>Izolace pod dlažbu nátěrem nebo stěrkou ve dvou vrstvách</t>
  </si>
  <si>
    <t>-856834862</t>
  </si>
  <si>
    <t>Souvrství podlahy - dlažba, HI stěrka (pl)</t>
  </si>
  <si>
    <t>58</t>
  </si>
  <si>
    <t>771591264</t>
  </si>
  <si>
    <t>Izolace těsnícími pásy mezi podlahou a stěnou</t>
  </si>
  <si>
    <t>-329478622</t>
  </si>
  <si>
    <t>Souvrství podlahy - dlažba, HI stěrka, bandáž (dl)</t>
  </si>
  <si>
    <t>59</t>
  </si>
  <si>
    <t>771574413</t>
  </si>
  <si>
    <t>Montáž podlah keramických hladkých lepených cementovým flexibilním lepidlem přes 2 do 4 ks/m2</t>
  </si>
  <si>
    <t>-782670687</t>
  </si>
  <si>
    <t>Souvrství podlahy - dlažba (pl)</t>
  </si>
  <si>
    <t>(4,01)+(3,99)+(4,30)+(17,06)</t>
  </si>
  <si>
    <t>(5,63)</t>
  </si>
  <si>
    <t>60</t>
  </si>
  <si>
    <t>5976111X1</t>
  </si>
  <si>
    <t>dlaždice keramické (předepsaná cena 1000 Kč/m2)</t>
  </si>
  <si>
    <t>1811189295</t>
  </si>
  <si>
    <t>61</t>
  </si>
  <si>
    <t>771591115</t>
  </si>
  <si>
    <t>Podlahy spárování silikonem</t>
  </si>
  <si>
    <t>-1915247442</t>
  </si>
  <si>
    <t>Souvrství podlahy - dlažba, dilatace (dl)</t>
  </si>
  <si>
    <t>(8,30)+(8,29)+(8,54)+(5,24)</t>
  </si>
  <si>
    <t>(10,30)</t>
  </si>
  <si>
    <t>62</t>
  </si>
  <si>
    <t>771592011</t>
  </si>
  <si>
    <t>Čištění vnitřních ploch podlah nebo schodišť po položení dlažby chemickými prostředky</t>
  </si>
  <si>
    <t>1140162570</t>
  </si>
  <si>
    <t>Souvrství podlahy - dlažba, čištění (pl)</t>
  </si>
  <si>
    <t>63</t>
  </si>
  <si>
    <t>998771121</t>
  </si>
  <si>
    <t>Přesun hmot tonážní pro podlahy z dlaždic ruční v objektech v do 6 m</t>
  </si>
  <si>
    <t>33202984</t>
  </si>
  <si>
    <t>64</t>
  </si>
  <si>
    <t>776111311</t>
  </si>
  <si>
    <t>Vysátí podkladu povlakových podlah</t>
  </si>
  <si>
    <t>1059343955</t>
  </si>
  <si>
    <t>Souvrství podlahy - pvc, příprava (pl)</t>
  </si>
  <si>
    <t>65</t>
  </si>
  <si>
    <t>776111323</t>
  </si>
  <si>
    <t>Vysátí podkladu povlakových podlah schodišťových stupňů</t>
  </si>
  <si>
    <t>-639468605</t>
  </si>
  <si>
    <t>1.NP - schody</t>
  </si>
  <si>
    <t>(skl_SK04_pl)</t>
  </si>
  <si>
    <t>66</t>
  </si>
  <si>
    <t>776121111</t>
  </si>
  <si>
    <t>Vodou ředitelná penetrace savého podkladu povlakových podlah</t>
  </si>
  <si>
    <t>1634094710</t>
  </si>
  <si>
    <t>Souvrství podlahy - pvc, penetrace (pl * p)</t>
  </si>
  <si>
    <t>(skl_SK01_pl)*2</t>
  </si>
  <si>
    <t>67</t>
  </si>
  <si>
    <t>776121113</t>
  </si>
  <si>
    <t>Vodou ředitelná penetrace savého podkladu povlakových podlah schodišťových stupňů</t>
  </si>
  <si>
    <t>-1045115263</t>
  </si>
  <si>
    <t>Souvrství podlahy - pvc, penetrace (pl)</t>
  </si>
  <si>
    <t>68</t>
  </si>
  <si>
    <t>776141114</t>
  </si>
  <si>
    <t>Stěrka podlahová nivelační pro vyrovnání podkladu povlakových podlah pevnosti 20 MPa tl přes 8 do 10 mm</t>
  </si>
  <si>
    <t>-356359428</t>
  </si>
  <si>
    <t>Souvrství podlahy - pvc, vyrovnání (pl)</t>
  </si>
  <si>
    <t>69</t>
  </si>
  <si>
    <t>776141221</t>
  </si>
  <si>
    <t>Stěrka podlahová nivelační pro vyrovnání podkladu povlakových podlah schodišťových stupňů pevnosti 35 MPa tl do 3 mm</t>
  </si>
  <si>
    <t>757856987</t>
  </si>
  <si>
    <t>70</t>
  </si>
  <si>
    <t>776221111</t>
  </si>
  <si>
    <t>Lepení pásů z PVC standardním lepidlem</t>
  </si>
  <si>
    <t>-263312015</t>
  </si>
  <si>
    <t>Souvrství podlahy - pvc (pl)</t>
  </si>
  <si>
    <t>(15,14)+(16,51)+(8,99)+(40,65)+(66,87)+(14,52)+(7,95)+(24,85)+(20,59)+(15,25)+(14,89)</t>
  </si>
  <si>
    <t>71</t>
  </si>
  <si>
    <t>776321111</t>
  </si>
  <si>
    <t>Montáž podlahovin z PVC na stupnice šířky do 300 mm</t>
  </si>
  <si>
    <t>-840405688</t>
  </si>
  <si>
    <t>Souvrství podlahy - pvc (dl * p)</t>
  </si>
  <si>
    <t>skladba SK04</t>
  </si>
  <si>
    <t>72</t>
  </si>
  <si>
    <t>776321211</t>
  </si>
  <si>
    <t>Montáž podlahovin z PVC na podstupnice výšky do 200 mm</t>
  </si>
  <si>
    <t>1750147266</t>
  </si>
  <si>
    <t>73</t>
  </si>
  <si>
    <t>284111X1</t>
  </si>
  <si>
    <t>pvcl (předepsaná cena 800 Kč/m2)</t>
  </si>
  <si>
    <t>2011329214</t>
  </si>
  <si>
    <t>(1,00)*(0,30+0,15)*26</t>
  </si>
  <si>
    <t>257,91*1,1 'Přepočtené koeficientem množství</t>
  </si>
  <si>
    <t>74</t>
  </si>
  <si>
    <t>776223112</t>
  </si>
  <si>
    <t>Spoj povlakových podlahovin z PVC svařováním za studena</t>
  </si>
  <si>
    <t>-1016572822</t>
  </si>
  <si>
    <t>Souvrství podlahy - pvc, spoj (pl * dl) (dl = 1,00 m/m2)</t>
  </si>
  <si>
    <t>(skl_SK01_pl)*1,00</t>
  </si>
  <si>
    <t>75</t>
  </si>
  <si>
    <t>776411111</t>
  </si>
  <si>
    <t>Montáž obvodových soklíků výšky do 80 mm</t>
  </si>
  <si>
    <t>1545024446</t>
  </si>
  <si>
    <t>Souvrství podlahy - sokl (dl)</t>
  </si>
  <si>
    <t>(18,48)+(16,40)+(15,02)+(27,74)+(37,84)+(26,68)+(12,86)+(20,20)+(19,68)+(17,00)+(4,90)</t>
  </si>
  <si>
    <t>76</t>
  </si>
  <si>
    <t>697512X1</t>
  </si>
  <si>
    <t>lišta soklová (předepsaná cena 150 Kč/m)</t>
  </si>
  <si>
    <t>245929887</t>
  </si>
  <si>
    <t>77</t>
  </si>
  <si>
    <t>776421212</t>
  </si>
  <si>
    <t>Montáž schodišťových šroubovaných lišt</t>
  </si>
  <si>
    <t>749702062</t>
  </si>
  <si>
    <t>Souvrství podlahy - pvc, lišta (dl * p)</t>
  </si>
  <si>
    <t>78</t>
  </si>
  <si>
    <t>19416017</t>
  </si>
  <si>
    <t>lišta schodová šroubovací eloxovaný hliník 35x35mm</t>
  </si>
  <si>
    <t>532995164</t>
  </si>
  <si>
    <t>26*1,1 'Přepočtené koeficientem množství</t>
  </si>
  <si>
    <t>79</t>
  </si>
  <si>
    <t>776991121</t>
  </si>
  <si>
    <t>Základní čištění nově položených podlahovin vysátím a setřením vlhkým mopem</t>
  </si>
  <si>
    <t>-1559657719</t>
  </si>
  <si>
    <t>Souvrství podlahy - pvc, čištění (pl)</t>
  </si>
  <si>
    <t>80</t>
  </si>
  <si>
    <t>998776121</t>
  </si>
  <si>
    <t>Přesun hmot tonážní pro podlahy povlakové ruční v objektech v do 6 m</t>
  </si>
  <si>
    <t>-456672418</t>
  </si>
  <si>
    <t>81</t>
  </si>
  <si>
    <t>781111011</t>
  </si>
  <si>
    <t>Ometení (oprášení) stěny při přípravě podkladu</t>
  </si>
  <si>
    <t>-1888882811</t>
  </si>
  <si>
    <t>Obklad keramický - příprava (pl)</t>
  </si>
  <si>
    <t>2.NP - místnost (204; 205; 206; 215; 216)</t>
  </si>
  <si>
    <t>(obklad_keram_pl)</t>
  </si>
  <si>
    <t>82</t>
  </si>
  <si>
    <t>781495111</t>
  </si>
  <si>
    <t>Nátěr penetrační na stěnu</t>
  </si>
  <si>
    <t>-1836637540</t>
  </si>
  <si>
    <t>Obklad keramický - penetrace (pl)</t>
  </si>
  <si>
    <t>83</t>
  </si>
  <si>
    <t>781131112</t>
  </si>
  <si>
    <t>Izolace pod obklad nátěrem nebo stěrkou ve dvou vrstvách</t>
  </si>
  <si>
    <t>-483683321</t>
  </si>
  <si>
    <t>Obklad keramický - HIS stěrka (pl)</t>
  </si>
  <si>
    <t>84</t>
  </si>
  <si>
    <t>781131232</t>
  </si>
  <si>
    <t>Izolace pod obklad těsnícími pásy pro styčné nebo dilatační spáry</t>
  </si>
  <si>
    <t>1202606350</t>
  </si>
  <si>
    <t>Obklad keramický - HI stěrka, bandáž (dl * p)</t>
  </si>
  <si>
    <t>(2,00)*4+(2,00)*4+(2,00)*4+(2,00)*5+(1,20)*4</t>
  </si>
  <si>
    <t>85</t>
  </si>
  <si>
    <t>781472213</t>
  </si>
  <si>
    <t>Montáž obkladů keramických hladkých lepených cementovým flexibilním lepidlem přes 2 do 4 ks/m2</t>
  </si>
  <si>
    <t>1341999301</t>
  </si>
  <si>
    <t>Obklad keramický (dl * v) - otvory (š * v)</t>
  </si>
  <si>
    <t>(1,55*2+2,55*2)*2,00+(1,54*2+2,55*2)*2,00+(1,67*2+2,55*2)*2,00+(3,33*2+1,72*2)*2,00+(1,41*2+1,21*2)*1,20</t>
  </si>
  <si>
    <t>-((1,18*0,69+1,0*2,0)+(1,18*0,69+1,0*2,0)+(1,18*0,69+1,0*2,0)+(1,18*0,69*2+0,9*2,0)+(0,7*1,2))</t>
  </si>
  <si>
    <t>86</t>
  </si>
  <si>
    <t>597610X1</t>
  </si>
  <si>
    <t>obkládačky keramické (předepsaná cena 1000 Kč/m2)</t>
  </si>
  <si>
    <t>1571576605</t>
  </si>
  <si>
    <t>63,417*1,1 'Přepočtené koeficientem množství</t>
  </si>
  <si>
    <t>87</t>
  </si>
  <si>
    <t>781492211</t>
  </si>
  <si>
    <t>Montáž profilů rohových lepených flexibilním cementovým lepidlem</t>
  </si>
  <si>
    <t>-784769755</t>
  </si>
  <si>
    <t>Obklad keramický - roh (dl * p)</t>
  </si>
  <si>
    <t>2.NP - místnost (204; 205; 206; 215)</t>
  </si>
  <si>
    <t>(2,00*2+2,55)+(2,00*2+1,50+2,15+0,17)+(2,00*3)+(2,00*5)</t>
  </si>
  <si>
    <t>88</t>
  </si>
  <si>
    <t>19416012</t>
  </si>
  <si>
    <t>lišta ukončovací nerezová 10mm</t>
  </si>
  <si>
    <t>335300715</t>
  </si>
  <si>
    <t>30,37*1,1 'Přepočtené koeficientem množství</t>
  </si>
  <si>
    <t>89</t>
  </si>
  <si>
    <t>781495115</t>
  </si>
  <si>
    <t>Spárování vnitřních obkladů silikonem</t>
  </si>
  <si>
    <t>-371711382</t>
  </si>
  <si>
    <t>Obklad keramický - dilatace (dl * p)</t>
  </si>
  <si>
    <t>(2,00)*6+(2,00)*6+(2,00)*7+(2,00)*9+(1,20)*4</t>
  </si>
  <si>
    <t>90</t>
  </si>
  <si>
    <t>781495211</t>
  </si>
  <si>
    <t>Čištění vnitřních ploch stěn po provedení obkladu chemickými prostředky</t>
  </si>
  <si>
    <t>421949987</t>
  </si>
  <si>
    <t>Obklad keramický - čištění (pl)</t>
  </si>
  <si>
    <t>91</t>
  </si>
  <si>
    <t>998781121</t>
  </si>
  <si>
    <t>Přesun hmot tonážní pro obklady keramické ruční v objektech v do 6 m</t>
  </si>
  <si>
    <t>-634961270</t>
  </si>
  <si>
    <t>92</t>
  </si>
  <si>
    <t>784111001</t>
  </si>
  <si>
    <t>Oprášení (ometení ) podkladu v místnostech v do 3,80 m</t>
  </si>
  <si>
    <t>280825872</t>
  </si>
  <si>
    <t>93</t>
  </si>
  <si>
    <t>784181121</t>
  </si>
  <si>
    <t>Hloubková jednonásobná bezbarvá penetrace podkladu v místnostech v do 3,80 m</t>
  </si>
  <si>
    <t>-989303481</t>
  </si>
  <si>
    <t>94</t>
  </si>
  <si>
    <t>784221101</t>
  </si>
  <si>
    <t>Dvojnásobné bílé malby ze směsí za sucha dobře otěruvzdorných v místnostech do 3,80 m</t>
  </si>
  <si>
    <t>1024582653</t>
  </si>
  <si>
    <t>Malba stropů (pl)</t>
  </si>
  <si>
    <t>Malba stěn (dl * v)</t>
  </si>
  <si>
    <t>((skl_SK01_obv)+(skl_SK02_obv)+(skl_SK03_obv))*3,20</t>
  </si>
  <si>
    <t>-(obklad_keram_pl)</t>
  </si>
  <si>
    <t>95</t>
  </si>
  <si>
    <t>784221151</t>
  </si>
  <si>
    <t>Příplatek k cenám 2x maleb za sucha otěruvzdorných za barevnou malbu v odstínu světlém</t>
  </si>
  <si>
    <t>-1483063840</t>
  </si>
  <si>
    <t>96</t>
  </si>
  <si>
    <t>OST000OS01</t>
  </si>
  <si>
    <t>D+M OS01 vnitřní zatemňovací rolety 1180x1310 mm vč. kotvení, doplňků a povrchové úpravy (dle PD)</t>
  </si>
  <si>
    <t>522547217</t>
  </si>
  <si>
    <t>97</t>
  </si>
  <si>
    <t>OST000OS02</t>
  </si>
  <si>
    <t>D+M OS02 motoricky ovládané promítací plátno 2400x2400 mm vč. kotvení, doplňků a povrchové úpravy (dle PD)</t>
  </si>
  <si>
    <t>-715611174</t>
  </si>
  <si>
    <t>98</t>
  </si>
  <si>
    <t>OST000OS03</t>
  </si>
  <si>
    <t>D+M OS03 projektor vč. kotvení, doplňků a povrchové úpravy (dle PD)</t>
  </si>
  <si>
    <t>804394343</t>
  </si>
  <si>
    <t>99</t>
  </si>
  <si>
    <t>OST000OS04</t>
  </si>
  <si>
    <t>D+M OS04 sklopné madlo k WC nerezové vč. kotvení, doplňků a povrchové úpravy (dle PD)</t>
  </si>
  <si>
    <t>1350478960</t>
  </si>
  <si>
    <t>100</t>
  </si>
  <si>
    <t>OST000OS05</t>
  </si>
  <si>
    <t>D+M OS05 renovace a výměna stávajícího výtahu vč. kotvení, doplňků a povrchové úpravy (dle PD)</t>
  </si>
  <si>
    <t>300980635</t>
  </si>
  <si>
    <t>101</t>
  </si>
  <si>
    <t>OST000OS06</t>
  </si>
  <si>
    <t>D+M OS06 sprchvoý závěs vč. kotvení, doplňků a povrchové úpravy (dle PD)</t>
  </si>
  <si>
    <t>1549438778</t>
  </si>
  <si>
    <t>02 - Profesní část</t>
  </si>
  <si>
    <t>TZB - Technické zařízení budov</t>
  </si>
  <si>
    <t>TZB</t>
  </si>
  <si>
    <t>Technické zařízení budov</t>
  </si>
  <si>
    <t>ZTI</t>
  </si>
  <si>
    <t>Zdravotechnická instalace (viz samostatný rozpočet)</t>
  </si>
  <si>
    <t>-1770606500</t>
  </si>
  <si>
    <t>EL</t>
  </si>
  <si>
    <t>Elektroinstalace (viz samostatný rozpočet)</t>
  </si>
  <si>
    <t>-186858711</t>
  </si>
  <si>
    <t>03 - Interiér</t>
  </si>
  <si>
    <t xml:space="preserve">    INT - Interiér</t>
  </si>
  <si>
    <t>INT</t>
  </si>
  <si>
    <t>N001</t>
  </si>
  <si>
    <t>Šatní skříň</t>
  </si>
  <si>
    <t>1125821237</t>
  </si>
  <si>
    <t>N002</t>
  </si>
  <si>
    <t>Panel</t>
  </si>
  <si>
    <t>2075058638</t>
  </si>
  <si>
    <t>N003</t>
  </si>
  <si>
    <t>Lavice</t>
  </si>
  <si>
    <t>234298940</t>
  </si>
  <si>
    <t>N004</t>
  </si>
  <si>
    <t>Dílenský stůl</t>
  </si>
  <si>
    <t>-1201462674</t>
  </si>
  <si>
    <t>N008</t>
  </si>
  <si>
    <t>Výškově nastavitelná pracovní židle</t>
  </si>
  <si>
    <t>1741713331</t>
  </si>
  <si>
    <t>N010</t>
  </si>
  <si>
    <t>Válenda/jednolůžko</t>
  </si>
  <si>
    <t>-332862044</t>
  </si>
  <si>
    <t>N011</t>
  </si>
  <si>
    <t>Konferenční stolek kruhový</t>
  </si>
  <si>
    <t>-1401831344</t>
  </si>
  <si>
    <t>N012</t>
  </si>
  <si>
    <t>Samostatné křeslo</t>
  </si>
  <si>
    <t>1696899048</t>
  </si>
  <si>
    <t>N013</t>
  </si>
  <si>
    <t>Edukační box</t>
  </si>
  <si>
    <t>-1198582877</t>
  </si>
  <si>
    <t>N014</t>
  </si>
  <si>
    <t>Školní židle</t>
  </si>
  <si>
    <t>-2016615766</t>
  </si>
  <si>
    <t>N015</t>
  </si>
  <si>
    <t>Nábytková sestava</t>
  </si>
  <si>
    <t>-1241274874</t>
  </si>
  <si>
    <t>N016</t>
  </si>
  <si>
    <t>Školní PC stůl</t>
  </si>
  <si>
    <t>636977515</t>
  </si>
  <si>
    <t>N017</t>
  </si>
  <si>
    <t>Školní lavice</t>
  </si>
  <si>
    <t>737451006</t>
  </si>
  <si>
    <t>N018</t>
  </si>
  <si>
    <t>Renovace vestavných skříní</t>
  </si>
  <si>
    <t>1065305530</t>
  </si>
  <si>
    <t>N019</t>
  </si>
  <si>
    <t>Nábytková sestava s kuchyňkou</t>
  </si>
  <si>
    <t>-1691047423</t>
  </si>
  <si>
    <t>N020</t>
  </si>
  <si>
    <t>Nízká barová židle</t>
  </si>
  <si>
    <t>69814980</t>
  </si>
  <si>
    <t>N021</t>
  </si>
  <si>
    <t>Jídelní židle</t>
  </si>
  <si>
    <t>1057244268</t>
  </si>
  <si>
    <t>N022</t>
  </si>
  <si>
    <t>Jídelní stůl</t>
  </si>
  <si>
    <t>334919022</t>
  </si>
  <si>
    <t>N023</t>
  </si>
  <si>
    <t>Kuchyň s ostrůvkem</t>
  </si>
  <si>
    <t>-69788661</t>
  </si>
  <si>
    <t>N024</t>
  </si>
  <si>
    <t>Sedačka, trojsedák s úložným prostorem</t>
  </si>
  <si>
    <t>-1453284714</t>
  </si>
  <si>
    <t>N025</t>
  </si>
  <si>
    <t>Dětská postýlka</t>
  </si>
  <si>
    <t>-1612775018</t>
  </si>
  <si>
    <t>N026</t>
  </si>
  <si>
    <t>Závěsný přebalovací pult</t>
  </si>
  <si>
    <t>-93718817</t>
  </si>
  <si>
    <t>N027</t>
  </si>
  <si>
    <t>Nábytková sestava s knihovnou</t>
  </si>
  <si>
    <t>1416887413</t>
  </si>
  <si>
    <t>N028</t>
  </si>
  <si>
    <t>Dílenský stůl s 2x dvouzásuvkovým kontejnerem</t>
  </si>
  <si>
    <t>-1064062255</t>
  </si>
  <si>
    <t>N029</t>
  </si>
  <si>
    <t>Dílenská stolička na kluzácích</t>
  </si>
  <si>
    <t>-1215058394</t>
  </si>
  <si>
    <t>N030</t>
  </si>
  <si>
    <t>Dílenský stůl pro šicí stroj</t>
  </si>
  <si>
    <t>651310740</t>
  </si>
  <si>
    <t>N031</t>
  </si>
  <si>
    <t>Skříňka pod umyvadlo</t>
  </si>
  <si>
    <t>-582956730</t>
  </si>
  <si>
    <t>N032</t>
  </si>
  <si>
    <t>Pracovní úložná skříň</t>
  </si>
  <si>
    <t>-1491533388</t>
  </si>
  <si>
    <t>N033</t>
  </si>
  <si>
    <t>Nástěnka</t>
  </si>
  <si>
    <t>1467109381</t>
  </si>
  <si>
    <t>04 - VRN</t>
  </si>
  <si>
    <t>VRN - Vedlejší rozpočtové náklady</t>
  </si>
  <si>
    <t>Vedlejší rozpočtové náklady</t>
  </si>
  <si>
    <t>VRN000X1</t>
  </si>
  <si>
    <t>Zařízení staveniště</t>
  </si>
  <si>
    <t>1987585016</t>
  </si>
  <si>
    <t>P</t>
  </si>
  <si>
    <t>Poznámka k položce:_x000D_
Např.: vybudování, provozování a odstranění zařízení staveniště, oplocení, lávky, přejezdy, ochrana dřevin či zeleně apod.</t>
  </si>
  <si>
    <t>VRN000X2</t>
  </si>
  <si>
    <t>Ztížené provozní vlivy</t>
  </si>
  <si>
    <t>858751107</t>
  </si>
  <si>
    <t>Poznámka k položce:_x000D_
Např.: zvýšení provoz třetích osob; komplikovaná doprava; centrum města, zábory apod.</t>
  </si>
  <si>
    <t>VRN000X3</t>
  </si>
  <si>
    <t>Přesun kapacit</t>
  </si>
  <si>
    <t>-956841549</t>
  </si>
  <si>
    <t>Poznámka k položce:_x000D_
Např.: přesun těžké techniky, osob, materiálu apod.</t>
  </si>
  <si>
    <t>VRN000X4</t>
  </si>
  <si>
    <t>Inženýrská činnost</t>
  </si>
  <si>
    <t>-62890226</t>
  </si>
  <si>
    <t>Poznámka k položce:_x000D_
Např.: geodet, statik, výrobní dokumentace, dokumentace skutečného stavu apod.</t>
  </si>
  <si>
    <t>VRN000X5</t>
  </si>
  <si>
    <t>Ostatní náklady neuvedené</t>
  </si>
  <si>
    <t>1476224709</t>
  </si>
  <si>
    <t>Poznámka k položce:_x000D_
Např.: pojištění, bankovní záruka apod.</t>
  </si>
  <si>
    <t>SEZNAM FIGUR</t>
  </si>
  <si>
    <t>Výměra</t>
  </si>
  <si>
    <t>01/ 01.2</t>
  </si>
  <si>
    <t>Použití figury:</t>
  </si>
  <si>
    <t>skl_P16_pl</t>
  </si>
  <si>
    <t>nevyplňovat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</si>
</sst>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69215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82550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119</xdr:row>
      <xdr:rowOff>0</xdr:rowOff>
    </xdr:from>
    <xdr:to>
      <xdr:col>9</xdr:col>
      <xdr:colOff>1215390</xdr:colOff>
      <xdr:row>120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120</xdr:row>
      <xdr:rowOff>0</xdr:rowOff>
    </xdr:from>
    <xdr:to>
      <xdr:col>9</xdr:col>
      <xdr:colOff>1215390</xdr:colOff>
      <xdr:row>121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105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106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104</xdr:row>
      <xdr:rowOff>0</xdr:rowOff>
    </xdr:from>
    <xdr:to>
      <xdr:col>9</xdr:col>
      <xdr:colOff>1215390</xdr:colOff>
      <xdr:row>105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opLeftCell="A82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R5" s="20"/>
      <c r="BE5" s="235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R6" s="20"/>
      <c r="BE6" s="236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6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6"/>
      <c r="BS8" s="17" t="s">
        <v>6</v>
      </c>
    </row>
    <row r="9" spans="1:74" ht="14.45" customHeight="1">
      <c r="B9" s="20"/>
      <c r="AR9" s="20"/>
      <c r="BE9" s="236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36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36"/>
      <c r="BS11" s="17" t="s">
        <v>6</v>
      </c>
    </row>
    <row r="12" spans="1:74" ht="6.95" customHeight="1">
      <c r="B12" s="20"/>
      <c r="AR12" s="20"/>
      <c r="BE12" s="236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36"/>
      <c r="BS13" s="17" t="s">
        <v>6</v>
      </c>
    </row>
    <row r="14" spans="1:74" ht="12.75">
      <c r="B14" s="20"/>
      <c r="E14" s="241" t="s">
        <v>31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7" t="s">
        <v>28</v>
      </c>
      <c r="AN14" s="29" t="s">
        <v>31</v>
      </c>
      <c r="AR14" s="20"/>
      <c r="BE14" s="236"/>
      <c r="BS14" s="17" t="s">
        <v>6</v>
      </c>
    </row>
    <row r="15" spans="1:74" ht="6.95" customHeight="1">
      <c r="B15" s="20"/>
      <c r="AR15" s="20"/>
      <c r="BE15" s="236"/>
      <c r="BS15" s="17" t="s">
        <v>4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36"/>
      <c r="BS16" s="17" t="s">
        <v>4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36"/>
      <c r="BS17" s="17" t="s">
        <v>36</v>
      </c>
    </row>
    <row r="18" spans="2:71" ht="6.95" customHeight="1">
      <c r="B18" s="20"/>
      <c r="AR18" s="20"/>
      <c r="BE18" s="236"/>
      <c r="BS18" s="17" t="s">
        <v>6</v>
      </c>
    </row>
    <row r="19" spans="2:71" ht="12" customHeight="1">
      <c r="B19" s="20"/>
      <c r="D19" s="27" t="s">
        <v>37</v>
      </c>
      <c r="AK19" s="27" t="s">
        <v>25</v>
      </c>
      <c r="AN19" s="25" t="s">
        <v>38</v>
      </c>
      <c r="AR19" s="20"/>
      <c r="BE19" s="236"/>
      <c r="BS19" s="17" t="s">
        <v>6</v>
      </c>
    </row>
    <row r="20" spans="2:71" ht="18.399999999999999" customHeight="1">
      <c r="B20" s="20"/>
      <c r="E20" s="25" t="s">
        <v>39</v>
      </c>
      <c r="AK20" s="27" t="s">
        <v>28</v>
      </c>
      <c r="AN20" s="25" t="s">
        <v>40</v>
      </c>
      <c r="AR20" s="20"/>
      <c r="BE20" s="236"/>
      <c r="BS20" s="17" t="s">
        <v>36</v>
      </c>
    </row>
    <row r="21" spans="2:71" ht="6.95" customHeight="1">
      <c r="B21" s="20"/>
      <c r="AR21" s="20"/>
      <c r="BE21" s="236"/>
    </row>
    <row r="22" spans="2:71" ht="12" customHeight="1">
      <c r="B22" s="20"/>
      <c r="D22" s="27" t="s">
        <v>41</v>
      </c>
      <c r="AR22" s="20"/>
      <c r="BE22" s="236"/>
    </row>
    <row r="23" spans="2:71" ht="71.25" customHeight="1">
      <c r="B23" s="20"/>
      <c r="E23" s="243" t="s">
        <v>42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20"/>
      <c r="BE23" s="236"/>
    </row>
    <row r="24" spans="2:71" ht="6.95" customHeight="1">
      <c r="B24" s="20"/>
      <c r="AR24" s="20"/>
      <c r="BE24" s="236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6"/>
    </row>
    <row r="26" spans="2:71" s="1" customFormat="1" ht="25.9" customHeight="1">
      <c r="B26" s="32"/>
      <c r="D26" s="33" t="s">
        <v>43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4">
        <f>ROUND(AG94,2)</f>
        <v>0</v>
      </c>
      <c r="AL26" s="245"/>
      <c r="AM26" s="245"/>
      <c r="AN26" s="245"/>
      <c r="AO26" s="245"/>
      <c r="AR26" s="32"/>
      <c r="BE26" s="236"/>
    </row>
    <row r="27" spans="2:71" s="1" customFormat="1" ht="6.95" customHeight="1">
      <c r="B27" s="32"/>
      <c r="AR27" s="32"/>
      <c r="BE27" s="236"/>
    </row>
    <row r="28" spans="2:71" s="1" customFormat="1" ht="12.75">
      <c r="B28" s="32"/>
      <c r="L28" s="246" t="s">
        <v>44</v>
      </c>
      <c r="M28" s="246"/>
      <c r="N28" s="246"/>
      <c r="O28" s="246"/>
      <c r="P28" s="246"/>
      <c r="W28" s="246" t="s">
        <v>45</v>
      </c>
      <c r="X28" s="246"/>
      <c r="Y28" s="246"/>
      <c r="Z28" s="246"/>
      <c r="AA28" s="246"/>
      <c r="AB28" s="246"/>
      <c r="AC28" s="246"/>
      <c r="AD28" s="246"/>
      <c r="AE28" s="246"/>
      <c r="AK28" s="246" t="s">
        <v>46</v>
      </c>
      <c r="AL28" s="246"/>
      <c r="AM28" s="246"/>
      <c r="AN28" s="246"/>
      <c r="AO28" s="246"/>
      <c r="AR28" s="32"/>
      <c r="BE28" s="236"/>
    </row>
    <row r="29" spans="2:71" s="2" customFormat="1" ht="14.45" customHeight="1">
      <c r="B29" s="36"/>
      <c r="D29" s="27" t="s">
        <v>47</v>
      </c>
      <c r="F29" s="27" t="s">
        <v>48</v>
      </c>
      <c r="L29" s="249">
        <v>0.21</v>
      </c>
      <c r="M29" s="248"/>
      <c r="N29" s="248"/>
      <c r="O29" s="248"/>
      <c r="P29" s="248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K29" s="247">
        <f>ROUND(AV94, 2)</f>
        <v>0</v>
      </c>
      <c r="AL29" s="248"/>
      <c r="AM29" s="248"/>
      <c r="AN29" s="248"/>
      <c r="AO29" s="248"/>
      <c r="AR29" s="36"/>
      <c r="BE29" s="237"/>
    </row>
    <row r="30" spans="2:71" s="2" customFormat="1" ht="14.45" customHeight="1">
      <c r="B30" s="36"/>
      <c r="F30" s="27" t="s">
        <v>49</v>
      </c>
      <c r="L30" s="249">
        <v>0.12</v>
      </c>
      <c r="M30" s="248"/>
      <c r="N30" s="248"/>
      <c r="O30" s="248"/>
      <c r="P30" s="248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K30" s="247">
        <f>ROUND(AW94, 2)</f>
        <v>0</v>
      </c>
      <c r="AL30" s="248"/>
      <c r="AM30" s="248"/>
      <c r="AN30" s="248"/>
      <c r="AO30" s="248"/>
      <c r="AR30" s="36"/>
      <c r="BE30" s="237"/>
    </row>
    <row r="31" spans="2:71" s="2" customFormat="1" ht="14.45" hidden="1" customHeight="1">
      <c r="B31" s="36"/>
      <c r="F31" s="27" t="s">
        <v>50</v>
      </c>
      <c r="L31" s="249">
        <v>0.21</v>
      </c>
      <c r="M31" s="248"/>
      <c r="N31" s="248"/>
      <c r="O31" s="248"/>
      <c r="P31" s="248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7">
        <v>0</v>
      </c>
      <c r="AL31" s="248"/>
      <c r="AM31" s="248"/>
      <c r="AN31" s="248"/>
      <c r="AO31" s="248"/>
      <c r="AR31" s="36"/>
      <c r="BE31" s="237"/>
    </row>
    <row r="32" spans="2:71" s="2" customFormat="1" ht="14.45" hidden="1" customHeight="1">
      <c r="B32" s="36"/>
      <c r="F32" s="27" t="s">
        <v>51</v>
      </c>
      <c r="L32" s="249">
        <v>0.12</v>
      </c>
      <c r="M32" s="248"/>
      <c r="N32" s="248"/>
      <c r="O32" s="248"/>
      <c r="P32" s="248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7">
        <v>0</v>
      </c>
      <c r="AL32" s="248"/>
      <c r="AM32" s="248"/>
      <c r="AN32" s="248"/>
      <c r="AO32" s="248"/>
      <c r="AR32" s="36"/>
      <c r="BE32" s="237"/>
    </row>
    <row r="33" spans="2:57" s="2" customFormat="1" ht="14.45" hidden="1" customHeight="1">
      <c r="B33" s="36"/>
      <c r="F33" s="27" t="s">
        <v>52</v>
      </c>
      <c r="L33" s="249">
        <v>0</v>
      </c>
      <c r="M33" s="248"/>
      <c r="N33" s="248"/>
      <c r="O33" s="248"/>
      <c r="P33" s="248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K33" s="247">
        <v>0</v>
      </c>
      <c r="AL33" s="248"/>
      <c r="AM33" s="248"/>
      <c r="AN33" s="248"/>
      <c r="AO33" s="248"/>
      <c r="AR33" s="36"/>
      <c r="BE33" s="237"/>
    </row>
    <row r="34" spans="2:57" s="1" customFormat="1" ht="6.95" customHeight="1">
      <c r="B34" s="32"/>
      <c r="AR34" s="32"/>
      <c r="BE34" s="236"/>
    </row>
    <row r="35" spans="2:57" s="1" customFormat="1" ht="25.9" customHeight="1">
      <c r="B35" s="32"/>
      <c r="C35" s="37"/>
      <c r="D35" s="38" t="s">
        <v>53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54</v>
      </c>
      <c r="U35" s="39"/>
      <c r="V35" s="39"/>
      <c r="W35" s="39"/>
      <c r="X35" s="253" t="s">
        <v>55</v>
      </c>
      <c r="Y35" s="251"/>
      <c r="Z35" s="251"/>
      <c r="AA35" s="251"/>
      <c r="AB35" s="251"/>
      <c r="AC35" s="39"/>
      <c r="AD35" s="39"/>
      <c r="AE35" s="39"/>
      <c r="AF35" s="39"/>
      <c r="AG35" s="39"/>
      <c r="AH35" s="39"/>
      <c r="AI35" s="39"/>
      <c r="AJ35" s="39"/>
      <c r="AK35" s="250">
        <f>SUM(AK26:AK33)</f>
        <v>0</v>
      </c>
      <c r="AL35" s="251"/>
      <c r="AM35" s="251"/>
      <c r="AN35" s="251"/>
      <c r="AO35" s="25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57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58</v>
      </c>
      <c r="AI60" s="34"/>
      <c r="AJ60" s="34"/>
      <c r="AK60" s="34"/>
      <c r="AL60" s="34"/>
      <c r="AM60" s="43" t="s">
        <v>59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60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61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58</v>
      </c>
      <c r="AI75" s="34"/>
      <c r="AJ75" s="34"/>
      <c r="AK75" s="34"/>
      <c r="AL75" s="34"/>
      <c r="AM75" s="43" t="s">
        <v>59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62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24MT045</v>
      </c>
      <c r="AR84" s="48"/>
    </row>
    <row r="85" spans="1:91" s="4" customFormat="1" ht="36.950000000000003" customHeight="1">
      <c r="B85" s="49"/>
      <c r="C85" s="50" t="s">
        <v>16</v>
      </c>
      <c r="L85" s="212" t="str">
        <f>K6</f>
        <v>Škola Elpis Brno - cvičný byt pro vzdělávání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Židenice</v>
      </c>
      <c r="AI87" s="27" t="s">
        <v>22</v>
      </c>
      <c r="AM87" s="214" t="str">
        <f>IF(AN8= "","",AN8)</f>
        <v>17. 7. 2024</v>
      </c>
      <c r="AN87" s="214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MŠ speciální, ZŠ speciální a PŠ Elpis Brno, p.o.</v>
      </c>
      <c r="AI89" s="27" t="s">
        <v>32</v>
      </c>
      <c r="AM89" s="219" t="str">
        <f>IF(E17="","",E17)</f>
        <v>Pro budovy, s.r.o.</v>
      </c>
      <c r="AN89" s="220"/>
      <c r="AO89" s="220"/>
      <c r="AP89" s="220"/>
      <c r="AR89" s="32"/>
      <c r="AS89" s="215" t="s">
        <v>63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25.7" customHeight="1">
      <c r="B90" s="32"/>
      <c r="C90" s="27" t="s">
        <v>30</v>
      </c>
      <c r="L90" s="3" t="str">
        <f>IF(E14= "Vyplň údaj","",E14)</f>
        <v/>
      </c>
      <c r="AI90" s="27" t="s">
        <v>37</v>
      </c>
      <c r="AM90" s="219" t="str">
        <f>IF(E20="","",E20)</f>
        <v>STAGA stavební agentura s.r.o.</v>
      </c>
      <c r="AN90" s="220"/>
      <c r="AO90" s="220"/>
      <c r="AP90" s="220"/>
      <c r="AR90" s="32"/>
      <c r="AS90" s="217"/>
      <c r="AT90" s="218"/>
      <c r="BD90" s="56"/>
    </row>
    <row r="91" spans="1:91" s="1" customFormat="1" ht="10.9" customHeight="1">
      <c r="B91" s="32"/>
      <c r="AR91" s="32"/>
      <c r="AS91" s="217"/>
      <c r="AT91" s="218"/>
      <c r="BD91" s="56"/>
    </row>
    <row r="92" spans="1:91" s="1" customFormat="1" ht="29.25" customHeight="1">
      <c r="B92" s="32"/>
      <c r="C92" s="221" t="s">
        <v>64</v>
      </c>
      <c r="D92" s="222"/>
      <c r="E92" s="222"/>
      <c r="F92" s="222"/>
      <c r="G92" s="222"/>
      <c r="H92" s="57"/>
      <c r="I92" s="224" t="s">
        <v>65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3" t="s">
        <v>66</v>
      </c>
      <c r="AH92" s="222"/>
      <c r="AI92" s="222"/>
      <c r="AJ92" s="222"/>
      <c r="AK92" s="222"/>
      <c r="AL92" s="222"/>
      <c r="AM92" s="222"/>
      <c r="AN92" s="224" t="s">
        <v>67</v>
      </c>
      <c r="AO92" s="222"/>
      <c r="AP92" s="225"/>
      <c r="AQ92" s="58" t="s">
        <v>68</v>
      </c>
      <c r="AR92" s="32"/>
      <c r="AS92" s="59" t="s">
        <v>69</v>
      </c>
      <c r="AT92" s="60" t="s">
        <v>70</v>
      </c>
      <c r="AU92" s="60" t="s">
        <v>71</v>
      </c>
      <c r="AV92" s="60" t="s">
        <v>72</v>
      </c>
      <c r="AW92" s="60" t="s">
        <v>73</v>
      </c>
      <c r="AX92" s="60" t="s">
        <v>74</v>
      </c>
      <c r="AY92" s="60" t="s">
        <v>75</v>
      </c>
      <c r="AZ92" s="60" t="s">
        <v>76</v>
      </c>
      <c r="BA92" s="60" t="s">
        <v>77</v>
      </c>
      <c r="BB92" s="60" t="s">
        <v>78</v>
      </c>
      <c r="BC92" s="60" t="s">
        <v>79</v>
      </c>
      <c r="BD92" s="61" t="s">
        <v>80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81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3">
        <f>ROUND(AG95+SUM(AG98:AG100),2)</f>
        <v>0</v>
      </c>
      <c r="AH94" s="233"/>
      <c r="AI94" s="233"/>
      <c r="AJ94" s="233"/>
      <c r="AK94" s="233"/>
      <c r="AL94" s="233"/>
      <c r="AM94" s="233"/>
      <c r="AN94" s="234">
        <f t="shared" ref="AN94:AN100" si="0">SUM(AG94,AT94)</f>
        <v>0</v>
      </c>
      <c r="AO94" s="234"/>
      <c r="AP94" s="234"/>
      <c r="AQ94" s="67" t="s">
        <v>1</v>
      </c>
      <c r="AR94" s="63"/>
      <c r="AS94" s="68">
        <f>ROUND(AS95+SUM(AS98:AS100),2)</f>
        <v>0</v>
      </c>
      <c r="AT94" s="69">
        <f t="shared" ref="AT94:AT100" si="1">ROUND(SUM(AV94:AW94),2)</f>
        <v>0</v>
      </c>
      <c r="AU94" s="70">
        <f>ROUND(AU95+SUM(AU98:AU100),5)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ROUND(AZ95+SUM(AZ98:AZ100),2)</f>
        <v>0</v>
      </c>
      <c r="BA94" s="69">
        <f>ROUND(BA95+SUM(BA98:BA100),2)</f>
        <v>0</v>
      </c>
      <c r="BB94" s="69">
        <f>ROUND(BB95+SUM(BB98:BB100),2)</f>
        <v>0</v>
      </c>
      <c r="BC94" s="69">
        <f>ROUND(BC95+SUM(BC98:BC100),2)</f>
        <v>0</v>
      </c>
      <c r="BD94" s="71">
        <f>ROUND(BD95+SUM(BD98:BD100),2)</f>
        <v>0</v>
      </c>
      <c r="BS94" s="72" t="s">
        <v>82</v>
      </c>
      <c r="BT94" s="72" t="s">
        <v>83</v>
      </c>
      <c r="BU94" s="73" t="s">
        <v>84</v>
      </c>
      <c r="BV94" s="72" t="s">
        <v>85</v>
      </c>
      <c r="BW94" s="72" t="s">
        <v>5</v>
      </c>
      <c r="BX94" s="72" t="s">
        <v>86</v>
      </c>
      <c r="CL94" s="72" t="s">
        <v>1</v>
      </c>
    </row>
    <row r="95" spans="1:91" s="6" customFormat="1" ht="16.5" customHeight="1">
      <c r="B95" s="74"/>
      <c r="C95" s="75"/>
      <c r="D95" s="229" t="s">
        <v>87</v>
      </c>
      <c r="E95" s="229"/>
      <c r="F95" s="229"/>
      <c r="G95" s="229"/>
      <c r="H95" s="229"/>
      <c r="I95" s="76"/>
      <c r="J95" s="229" t="s">
        <v>88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6">
        <f>ROUND(SUM(AG96:AG97),2)</f>
        <v>0</v>
      </c>
      <c r="AH95" s="227"/>
      <c r="AI95" s="227"/>
      <c r="AJ95" s="227"/>
      <c r="AK95" s="227"/>
      <c r="AL95" s="227"/>
      <c r="AM95" s="227"/>
      <c r="AN95" s="228">
        <f t="shared" si="0"/>
        <v>0</v>
      </c>
      <c r="AO95" s="227"/>
      <c r="AP95" s="227"/>
      <c r="AQ95" s="77" t="s">
        <v>89</v>
      </c>
      <c r="AR95" s="74"/>
      <c r="AS95" s="78">
        <f>ROUND(SUM(AS96:AS97),2)</f>
        <v>0</v>
      </c>
      <c r="AT95" s="79">
        <f t="shared" si="1"/>
        <v>0</v>
      </c>
      <c r="AU95" s="80">
        <f>ROUND(SUM(AU96:AU97),5)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ROUND(SUM(AZ96:AZ97),2)</f>
        <v>0</v>
      </c>
      <c r="BA95" s="79">
        <f>ROUND(SUM(BA96:BA97),2)</f>
        <v>0</v>
      </c>
      <c r="BB95" s="79">
        <f>ROUND(SUM(BB96:BB97),2)</f>
        <v>0</v>
      </c>
      <c r="BC95" s="79">
        <f>ROUND(SUM(BC96:BC97),2)</f>
        <v>0</v>
      </c>
      <c r="BD95" s="81">
        <f>ROUND(SUM(BD96:BD97),2)</f>
        <v>0</v>
      </c>
      <c r="BS95" s="82" t="s">
        <v>82</v>
      </c>
      <c r="BT95" s="82" t="s">
        <v>90</v>
      </c>
      <c r="BU95" s="82" t="s">
        <v>84</v>
      </c>
      <c r="BV95" s="82" t="s">
        <v>85</v>
      </c>
      <c r="BW95" s="82" t="s">
        <v>91</v>
      </c>
      <c r="BX95" s="82" t="s">
        <v>5</v>
      </c>
      <c r="CL95" s="82" t="s">
        <v>1</v>
      </c>
      <c r="CM95" s="82" t="s">
        <v>92</v>
      </c>
    </row>
    <row r="96" spans="1:91" s="3" customFormat="1" ht="16.5" customHeight="1">
      <c r="A96" s="83" t="s">
        <v>93</v>
      </c>
      <c r="B96" s="48"/>
      <c r="C96" s="9"/>
      <c r="D96" s="9"/>
      <c r="E96" s="232" t="s">
        <v>94</v>
      </c>
      <c r="F96" s="232"/>
      <c r="G96" s="232"/>
      <c r="H96" s="232"/>
      <c r="I96" s="232"/>
      <c r="J96" s="9"/>
      <c r="K96" s="232" t="s">
        <v>95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0">
        <f>'01.1 - Bourané konstrukce'!J32</f>
        <v>0</v>
      </c>
      <c r="AH96" s="231"/>
      <c r="AI96" s="231"/>
      <c r="AJ96" s="231"/>
      <c r="AK96" s="231"/>
      <c r="AL96" s="231"/>
      <c r="AM96" s="231"/>
      <c r="AN96" s="230">
        <f t="shared" si="0"/>
        <v>0</v>
      </c>
      <c r="AO96" s="231"/>
      <c r="AP96" s="231"/>
      <c r="AQ96" s="84" t="s">
        <v>96</v>
      </c>
      <c r="AR96" s="48"/>
      <c r="AS96" s="85">
        <v>0</v>
      </c>
      <c r="AT96" s="86">
        <f t="shared" si="1"/>
        <v>0</v>
      </c>
      <c r="AU96" s="87">
        <f>'01.1 - Bourané konstrukce'!P135</f>
        <v>0</v>
      </c>
      <c r="AV96" s="86">
        <f>'01.1 - Bourané konstrukce'!J35</f>
        <v>0</v>
      </c>
      <c r="AW96" s="86">
        <f>'01.1 - Bourané konstrukce'!J36</f>
        <v>0</v>
      </c>
      <c r="AX96" s="86">
        <f>'01.1 - Bourané konstrukce'!J37</f>
        <v>0</v>
      </c>
      <c r="AY96" s="86">
        <f>'01.1 - Bourané konstrukce'!J38</f>
        <v>0</v>
      </c>
      <c r="AZ96" s="86">
        <f>'01.1 - Bourané konstrukce'!F35</f>
        <v>0</v>
      </c>
      <c r="BA96" s="86">
        <f>'01.1 - Bourané konstrukce'!F36</f>
        <v>0</v>
      </c>
      <c r="BB96" s="86">
        <f>'01.1 - Bourané konstrukce'!F37</f>
        <v>0</v>
      </c>
      <c r="BC96" s="86">
        <f>'01.1 - Bourané konstrukce'!F38</f>
        <v>0</v>
      </c>
      <c r="BD96" s="88">
        <f>'01.1 - Bourané konstrukce'!F39</f>
        <v>0</v>
      </c>
      <c r="BT96" s="25" t="s">
        <v>92</v>
      </c>
      <c r="BV96" s="25" t="s">
        <v>85</v>
      </c>
      <c r="BW96" s="25" t="s">
        <v>97</v>
      </c>
      <c r="BX96" s="25" t="s">
        <v>91</v>
      </c>
      <c r="CL96" s="25" t="s">
        <v>1</v>
      </c>
    </row>
    <row r="97" spans="1:91" s="3" customFormat="1" ht="16.5" customHeight="1">
      <c r="A97" s="83" t="s">
        <v>93</v>
      </c>
      <c r="B97" s="48"/>
      <c r="C97" s="9"/>
      <c r="D97" s="9"/>
      <c r="E97" s="232" t="s">
        <v>98</v>
      </c>
      <c r="F97" s="232"/>
      <c r="G97" s="232"/>
      <c r="H97" s="232"/>
      <c r="I97" s="232"/>
      <c r="J97" s="9"/>
      <c r="K97" s="232" t="s">
        <v>99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0">
        <f>'01.2 - Nové konstrukce'!J32</f>
        <v>0</v>
      </c>
      <c r="AH97" s="231"/>
      <c r="AI97" s="231"/>
      <c r="AJ97" s="231"/>
      <c r="AK97" s="231"/>
      <c r="AL97" s="231"/>
      <c r="AM97" s="231"/>
      <c r="AN97" s="230">
        <f t="shared" si="0"/>
        <v>0</v>
      </c>
      <c r="AO97" s="231"/>
      <c r="AP97" s="231"/>
      <c r="AQ97" s="84" t="s">
        <v>96</v>
      </c>
      <c r="AR97" s="48"/>
      <c r="AS97" s="85">
        <v>0</v>
      </c>
      <c r="AT97" s="86">
        <f t="shared" si="1"/>
        <v>0</v>
      </c>
      <c r="AU97" s="87">
        <f>'01.2 - Nové konstrukce'!P136</f>
        <v>0</v>
      </c>
      <c r="AV97" s="86">
        <f>'01.2 - Nové konstrukce'!J35</f>
        <v>0</v>
      </c>
      <c r="AW97" s="86">
        <f>'01.2 - Nové konstrukce'!J36</f>
        <v>0</v>
      </c>
      <c r="AX97" s="86">
        <f>'01.2 - Nové konstrukce'!J37</f>
        <v>0</v>
      </c>
      <c r="AY97" s="86">
        <f>'01.2 - Nové konstrukce'!J38</f>
        <v>0</v>
      </c>
      <c r="AZ97" s="86">
        <f>'01.2 - Nové konstrukce'!F35</f>
        <v>0</v>
      </c>
      <c r="BA97" s="86">
        <f>'01.2 - Nové konstrukce'!F36</f>
        <v>0</v>
      </c>
      <c r="BB97" s="86">
        <f>'01.2 - Nové konstrukce'!F37</f>
        <v>0</v>
      </c>
      <c r="BC97" s="86">
        <f>'01.2 - Nové konstrukce'!F38</f>
        <v>0</v>
      </c>
      <c r="BD97" s="88">
        <f>'01.2 - Nové konstrukce'!F39</f>
        <v>0</v>
      </c>
      <c r="BT97" s="25" t="s">
        <v>92</v>
      </c>
      <c r="BV97" s="25" t="s">
        <v>85</v>
      </c>
      <c r="BW97" s="25" t="s">
        <v>100</v>
      </c>
      <c r="BX97" s="25" t="s">
        <v>91</v>
      </c>
      <c r="CL97" s="25" t="s">
        <v>1</v>
      </c>
    </row>
    <row r="98" spans="1:91" s="6" customFormat="1" ht="16.5" customHeight="1">
      <c r="A98" s="83" t="s">
        <v>93</v>
      </c>
      <c r="B98" s="74"/>
      <c r="C98" s="75"/>
      <c r="D98" s="229" t="s">
        <v>101</v>
      </c>
      <c r="E98" s="229"/>
      <c r="F98" s="229"/>
      <c r="G98" s="229"/>
      <c r="H98" s="229"/>
      <c r="I98" s="76"/>
      <c r="J98" s="229" t="s">
        <v>102</v>
      </c>
      <c r="K98" s="229"/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8">
        <f>'02 - Profesní část'!J30</f>
        <v>0</v>
      </c>
      <c r="AH98" s="227"/>
      <c r="AI98" s="227"/>
      <c r="AJ98" s="227"/>
      <c r="AK98" s="227"/>
      <c r="AL98" s="227"/>
      <c r="AM98" s="227"/>
      <c r="AN98" s="228">
        <f t="shared" si="0"/>
        <v>0</v>
      </c>
      <c r="AO98" s="227"/>
      <c r="AP98" s="227"/>
      <c r="AQ98" s="77" t="s">
        <v>89</v>
      </c>
      <c r="AR98" s="74"/>
      <c r="AS98" s="78">
        <v>0</v>
      </c>
      <c r="AT98" s="79">
        <f t="shared" si="1"/>
        <v>0</v>
      </c>
      <c r="AU98" s="80">
        <f>'02 - Profesní část'!P118</f>
        <v>0</v>
      </c>
      <c r="AV98" s="79">
        <f>'02 - Profesní část'!J33</f>
        <v>0</v>
      </c>
      <c r="AW98" s="79">
        <f>'02 - Profesní část'!J34</f>
        <v>0</v>
      </c>
      <c r="AX98" s="79">
        <f>'02 - Profesní část'!J35</f>
        <v>0</v>
      </c>
      <c r="AY98" s="79">
        <f>'02 - Profesní část'!J36</f>
        <v>0</v>
      </c>
      <c r="AZ98" s="79">
        <f>'02 - Profesní část'!F33</f>
        <v>0</v>
      </c>
      <c r="BA98" s="79">
        <f>'02 - Profesní část'!F34</f>
        <v>0</v>
      </c>
      <c r="BB98" s="79">
        <f>'02 - Profesní část'!F35</f>
        <v>0</v>
      </c>
      <c r="BC98" s="79">
        <f>'02 - Profesní část'!F36</f>
        <v>0</v>
      </c>
      <c r="BD98" s="81">
        <f>'02 - Profesní část'!F37</f>
        <v>0</v>
      </c>
      <c r="BT98" s="82" t="s">
        <v>90</v>
      </c>
      <c r="BV98" s="82" t="s">
        <v>85</v>
      </c>
      <c r="BW98" s="82" t="s">
        <v>103</v>
      </c>
      <c r="BX98" s="82" t="s">
        <v>5</v>
      </c>
      <c r="CL98" s="82" t="s">
        <v>1</v>
      </c>
      <c r="CM98" s="82" t="s">
        <v>92</v>
      </c>
    </row>
    <row r="99" spans="1:91" s="6" customFormat="1" ht="16.5" customHeight="1">
      <c r="A99" s="83" t="s">
        <v>93</v>
      </c>
      <c r="B99" s="74"/>
      <c r="C99" s="75"/>
      <c r="D99" s="229" t="s">
        <v>104</v>
      </c>
      <c r="E99" s="229"/>
      <c r="F99" s="229"/>
      <c r="G99" s="229"/>
      <c r="H99" s="229"/>
      <c r="I99" s="76"/>
      <c r="J99" s="229" t="s">
        <v>105</v>
      </c>
      <c r="K99" s="229"/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8">
        <f>'03 - Interiér'!J30</f>
        <v>0</v>
      </c>
      <c r="AH99" s="227"/>
      <c r="AI99" s="227"/>
      <c r="AJ99" s="227"/>
      <c r="AK99" s="227"/>
      <c r="AL99" s="227"/>
      <c r="AM99" s="227"/>
      <c r="AN99" s="228">
        <f t="shared" si="0"/>
        <v>0</v>
      </c>
      <c r="AO99" s="227"/>
      <c r="AP99" s="227"/>
      <c r="AQ99" s="77" t="s">
        <v>89</v>
      </c>
      <c r="AR99" s="74"/>
      <c r="AS99" s="78">
        <v>0</v>
      </c>
      <c r="AT99" s="79">
        <f t="shared" si="1"/>
        <v>0</v>
      </c>
      <c r="AU99" s="80">
        <f>'03 - Interiér'!P119</f>
        <v>0</v>
      </c>
      <c r="AV99" s="79">
        <f>'03 - Interiér'!J33</f>
        <v>0</v>
      </c>
      <c r="AW99" s="79">
        <f>'03 - Interiér'!J34</f>
        <v>0</v>
      </c>
      <c r="AX99" s="79">
        <f>'03 - Interiér'!J35</f>
        <v>0</v>
      </c>
      <c r="AY99" s="79">
        <f>'03 - Interiér'!J36</f>
        <v>0</v>
      </c>
      <c r="AZ99" s="79">
        <f>'03 - Interiér'!F33</f>
        <v>0</v>
      </c>
      <c r="BA99" s="79">
        <f>'03 - Interiér'!F34</f>
        <v>0</v>
      </c>
      <c r="BB99" s="79">
        <f>'03 - Interiér'!F35</f>
        <v>0</v>
      </c>
      <c r="BC99" s="79">
        <f>'03 - Interiér'!F36</f>
        <v>0</v>
      </c>
      <c r="BD99" s="81">
        <f>'03 - Interiér'!F37</f>
        <v>0</v>
      </c>
      <c r="BT99" s="82" t="s">
        <v>90</v>
      </c>
      <c r="BV99" s="82" t="s">
        <v>85</v>
      </c>
      <c r="BW99" s="82" t="s">
        <v>106</v>
      </c>
      <c r="BX99" s="82" t="s">
        <v>5</v>
      </c>
      <c r="CL99" s="82" t="s">
        <v>1</v>
      </c>
      <c r="CM99" s="82" t="s">
        <v>92</v>
      </c>
    </row>
    <row r="100" spans="1:91" s="6" customFormat="1" ht="16.5" customHeight="1">
      <c r="A100" s="83" t="s">
        <v>93</v>
      </c>
      <c r="B100" s="74"/>
      <c r="C100" s="75"/>
      <c r="D100" s="229" t="s">
        <v>107</v>
      </c>
      <c r="E100" s="229"/>
      <c r="F100" s="229"/>
      <c r="G100" s="229"/>
      <c r="H100" s="229"/>
      <c r="I100" s="76"/>
      <c r="J100" s="229" t="s">
        <v>108</v>
      </c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8">
        <f>'04 - VRN'!J30</f>
        <v>0</v>
      </c>
      <c r="AH100" s="227"/>
      <c r="AI100" s="227"/>
      <c r="AJ100" s="227"/>
      <c r="AK100" s="227"/>
      <c r="AL100" s="227"/>
      <c r="AM100" s="227"/>
      <c r="AN100" s="228">
        <f t="shared" si="0"/>
        <v>0</v>
      </c>
      <c r="AO100" s="227"/>
      <c r="AP100" s="227"/>
      <c r="AQ100" s="77" t="s">
        <v>89</v>
      </c>
      <c r="AR100" s="74"/>
      <c r="AS100" s="89">
        <v>0</v>
      </c>
      <c r="AT100" s="90">
        <f t="shared" si="1"/>
        <v>0</v>
      </c>
      <c r="AU100" s="91">
        <f>'04 - VRN'!P118</f>
        <v>0</v>
      </c>
      <c r="AV100" s="90">
        <f>'04 - VRN'!J33</f>
        <v>0</v>
      </c>
      <c r="AW100" s="90">
        <f>'04 - VRN'!J34</f>
        <v>0</v>
      </c>
      <c r="AX100" s="90">
        <f>'04 - VRN'!J35</f>
        <v>0</v>
      </c>
      <c r="AY100" s="90">
        <f>'04 - VRN'!J36</f>
        <v>0</v>
      </c>
      <c r="AZ100" s="90">
        <f>'04 - VRN'!F33</f>
        <v>0</v>
      </c>
      <c r="BA100" s="90">
        <f>'04 - VRN'!F34</f>
        <v>0</v>
      </c>
      <c r="BB100" s="90">
        <f>'04 - VRN'!F35</f>
        <v>0</v>
      </c>
      <c r="BC100" s="90">
        <f>'04 - VRN'!F36</f>
        <v>0</v>
      </c>
      <c r="BD100" s="92">
        <f>'04 - VRN'!F37</f>
        <v>0</v>
      </c>
      <c r="BT100" s="82" t="s">
        <v>90</v>
      </c>
      <c r="BV100" s="82" t="s">
        <v>85</v>
      </c>
      <c r="BW100" s="82" t="s">
        <v>109</v>
      </c>
      <c r="BX100" s="82" t="s">
        <v>5</v>
      </c>
      <c r="CL100" s="82" t="s">
        <v>1</v>
      </c>
      <c r="CM100" s="82" t="s">
        <v>92</v>
      </c>
    </row>
    <row r="101" spans="1:91" s="1" customFormat="1" ht="30" customHeight="1">
      <c r="B101" s="32"/>
      <c r="AR101" s="32"/>
    </row>
    <row r="102" spans="1:91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sheetProtection algorithmName="SHA-512" hashValue="RKVxS3WOKArRxCrVA3fLuvRpC87gYEXI19Cod5OxJ7/mpATypphwYtrPi+hO6M3R6jGt+4klEYrMaaUvAZl1dg==" saltValue="fHRX3HR7mZipRUlaRxBp97Zi9KOTuqWu4UIQTB5vMd44q8Lx1bFoMKK5TI9OVnEuWpEXDWs64c8Z3z1HKrlTnw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D100:H100"/>
    <mergeCell ref="J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J85"/>
    <mergeCell ref="AM87:AN87"/>
    <mergeCell ref="AS89:AT91"/>
    <mergeCell ref="AM89:AP89"/>
    <mergeCell ref="AM90:AP90"/>
  </mergeCells>
  <hyperlinks>
    <hyperlink ref="A96" location="'01.1 - Bourané konstrukce'!C2" display="/" xr:uid="{00000000-0004-0000-0000-000000000000}"/>
    <hyperlink ref="A97" location="'01.2 - Nové konstrukce'!C2" display="/" xr:uid="{00000000-0004-0000-0000-000001000000}"/>
    <hyperlink ref="A98" location="'02 - Profesní část'!C2" display="/" xr:uid="{00000000-0004-0000-0000-000002000000}"/>
    <hyperlink ref="A99" location="'03 - Interiér'!C2" display="/" xr:uid="{00000000-0004-0000-0000-000003000000}"/>
    <hyperlink ref="A100" location="'04 - VR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5"/>
  <sheetViews>
    <sheetView showGridLines="0" topLeftCell="A266" workbookViewId="0">
      <selection activeCell="F280" sqref="F280:F28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5" customHeight="1">
      <c r="B4" s="20"/>
      <c r="D4" s="21" t="s">
        <v>110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4" t="str">
        <f>'Rekapitulace stavby'!K6</f>
        <v>Škola Elpis Brno - cvičný byt pro vzdělávání</v>
      </c>
      <c r="F7" s="255"/>
      <c r="G7" s="255"/>
      <c r="H7" s="255"/>
      <c r="L7" s="20"/>
    </row>
    <row r="8" spans="2:46" ht="12" customHeight="1">
      <c r="B8" s="20"/>
      <c r="D8" s="27" t="s">
        <v>111</v>
      </c>
      <c r="L8" s="20"/>
    </row>
    <row r="9" spans="2:46" s="1" customFormat="1" ht="16.5" customHeight="1">
      <c r="B9" s="32"/>
      <c r="E9" s="254" t="s">
        <v>112</v>
      </c>
      <c r="F9" s="256"/>
      <c r="G9" s="256"/>
      <c r="H9" s="256"/>
      <c r="L9" s="32"/>
    </row>
    <row r="10" spans="2:46" s="1" customFormat="1" ht="12" customHeight="1">
      <c r="B10" s="32"/>
      <c r="D10" s="27" t="s">
        <v>113</v>
      </c>
      <c r="L10" s="32"/>
    </row>
    <row r="11" spans="2:46" s="1" customFormat="1" ht="16.5" customHeight="1">
      <c r="B11" s="32"/>
      <c r="E11" s="212" t="s">
        <v>114</v>
      </c>
      <c r="F11" s="256"/>
      <c r="G11" s="256"/>
      <c r="H11" s="256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17. 7. 2024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7" t="str">
        <f>'Rekapitulace stavby'!E14</f>
        <v>Vyplň údaj</v>
      </c>
      <c r="F20" s="238"/>
      <c r="G20" s="238"/>
      <c r="H20" s="23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>
      <c r="B26" s="32"/>
      <c r="E26" s="25" t="s">
        <v>39</v>
      </c>
      <c r="I26" s="27" t="s">
        <v>28</v>
      </c>
      <c r="J26" s="25" t="s">
        <v>40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41</v>
      </c>
      <c r="L28" s="32"/>
    </row>
    <row r="29" spans="2:12" s="7" customFormat="1" ht="107.25" customHeight="1">
      <c r="B29" s="94"/>
      <c r="E29" s="243" t="s">
        <v>42</v>
      </c>
      <c r="F29" s="243"/>
      <c r="G29" s="243"/>
      <c r="H29" s="24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43</v>
      </c>
      <c r="J32" s="66">
        <f>ROUND(J135,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45</v>
      </c>
      <c r="I34" s="35" t="s">
        <v>44</v>
      </c>
      <c r="J34" s="35" t="s">
        <v>46</v>
      </c>
      <c r="L34" s="32"/>
    </row>
    <row r="35" spans="2:12" s="1" customFormat="1" ht="14.45" customHeight="1">
      <c r="B35" s="32"/>
      <c r="D35" s="55" t="s">
        <v>47</v>
      </c>
      <c r="E35" s="27" t="s">
        <v>48</v>
      </c>
      <c r="F35" s="86">
        <f>ROUND((ROUND((SUM(BE135:BE278)),  2) + SUM(BE280:BE284)), 2)</f>
        <v>0</v>
      </c>
      <c r="I35" s="96">
        <v>0.21</v>
      </c>
      <c r="J35" s="86">
        <f>ROUND((ROUND(((SUM(BE135:BE278))*I35),  2) + (SUM(BE280:BE284)*I35)), 2)</f>
        <v>0</v>
      </c>
      <c r="L35" s="32"/>
    </row>
    <row r="36" spans="2:12" s="1" customFormat="1" ht="14.45" customHeight="1">
      <c r="B36" s="32"/>
      <c r="E36" s="27" t="s">
        <v>49</v>
      </c>
      <c r="F36" s="86">
        <f>ROUND((ROUND((SUM(BF135:BF278)),  2) + SUM(BF280:BF284)), 2)</f>
        <v>0</v>
      </c>
      <c r="I36" s="96">
        <v>0.12</v>
      </c>
      <c r="J36" s="86">
        <f>ROUND((ROUND(((SUM(BF135:BF278))*I36),  2) + (SUM(BF280:BF284)*I36)), 2)</f>
        <v>0</v>
      </c>
      <c r="L36" s="32"/>
    </row>
    <row r="37" spans="2:12" s="1" customFormat="1" ht="14.45" hidden="1" customHeight="1">
      <c r="B37" s="32"/>
      <c r="E37" s="27" t="s">
        <v>50</v>
      </c>
      <c r="F37" s="86">
        <f>ROUND((ROUND((SUM(BG135:BG278)),  2) + SUM(BG280:BG284)),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51</v>
      </c>
      <c r="F38" s="86">
        <f>ROUND((ROUND((SUM(BH135:BH278)),  2) + SUM(BH280:BH284)),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52</v>
      </c>
      <c r="F39" s="86">
        <f>ROUND((ROUND((SUM(BI135:BI278)),  2) + SUM(BI280:BI284)),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53</v>
      </c>
      <c r="E41" s="57"/>
      <c r="F41" s="57"/>
      <c r="G41" s="99" t="s">
        <v>54</v>
      </c>
      <c r="H41" s="100" t="s">
        <v>55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3" t="s">
        <v>59</v>
      </c>
      <c r="G61" s="43" t="s">
        <v>58</v>
      </c>
      <c r="H61" s="34"/>
      <c r="I61" s="34"/>
      <c r="J61" s="104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3" t="s">
        <v>59</v>
      </c>
      <c r="G76" s="43" t="s">
        <v>58</v>
      </c>
      <c r="H76" s="34"/>
      <c r="I76" s="34"/>
      <c r="J76" s="104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4" t="str">
        <f>E7</f>
        <v>Škola Elpis Brno - cvičný byt pro vzdělávání</v>
      </c>
      <c r="F85" s="255"/>
      <c r="G85" s="255"/>
      <c r="H85" s="255"/>
      <c r="L85" s="32"/>
    </row>
    <row r="86" spans="2:12" ht="12" customHeight="1">
      <c r="B86" s="20"/>
      <c r="C86" s="27" t="s">
        <v>111</v>
      </c>
      <c r="L86" s="20"/>
    </row>
    <row r="87" spans="2:12" s="1" customFormat="1" ht="16.5" customHeight="1">
      <c r="B87" s="32"/>
      <c r="E87" s="254" t="s">
        <v>112</v>
      </c>
      <c r="F87" s="256"/>
      <c r="G87" s="256"/>
      <c r="H87" s="256"/>
      <c r="L87" s="32"/>
    </row>
    <row r="88" spans="2:12" s="1" customFormat="1" ht="12" customHeight="1">
      <c r="B88" s="32"/>
      <c r="C88" s="27" t="s">
        <v>113</v>
      </c>
      <c r="L88" s="32"/>
    </row>
    <row r="89" spans="2:12" s="1" customFormat="1" ht="16.5" customHeight="1">
      <c r="B89" s="32"/>
      <c r="E89" s="212" t="str">
        <f>E11</f>
        <v>01.1 - Bourané konstrukce</v>
      </c>
      <c r="F89" s="256"/>
      <c r="G89" s="256"/>
      <c r="H89" s="256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Židenice</v>
      </c>
      <c r="I91" s="27" t="s">
        <v>22</v>
      </c>
      <c r="J91" s="52" t="str">
        <f>IF(J14="","",J14)</f>
        <v>17. 7. 2024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MŠ speciální, ZŠ speciální a PŠ Elpis Brno, p.o.</v>
      </c>
      <c r="I93" s="27" t="s">
        <v>32</v>
      </c>
      <c r="J93" s="30" t="str">
        <f>E23</f>
        <v>Pro budovy, s.r.o.</v>
      </c>
      <c r="L93" s="32"/>
    </row>
    <row r="94" spans="2:12" s="1" customFormat="1" ht="25.7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>STAGA stavební agentura s.r.o.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116</v>
      </c>
      <c r="D96" s="97"/>
      <c r="E96" s="97"/>
      <c r="F96" s="97"/>
      <c r="G96" s="97"/>
      <c r="H96" s="97"/>
      <c r="I96" s="97"/>
      <c r="J96" s="106" t="s">
        <v>117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118</v>
      </c>
      <c r="J98" s="66">
        <f>J135</f>
        <v>0</v>
      </c>
      <c r="L98" s="32"/>
      <c r="AU98" s="17" t="s">
        <v>119</v>
      </c>
    </row>
    <row r="99" spans="2:47" s="8" customFormat="1" ht="24.95" customHeight="1">
      <c r="B99" s="108"/>
      <c r="D99" s="109" t="s">
        <v>120</v>
      </c>
      <c r="E99" s="110"/>
      <c r="F99" s="110"/>
      <c r="G99" s="110"/>
      <c r="H99" s="110"/>
      <c r="I99" s="110"/>
      <c r="J99" s="111">
        <f>J136</f>
        <v>0</v>
      </c>
      <c r="L99" s="108"/>
    </row>
    <row r="100" spans="2:47" s="9" customFormat="1" ht="19.899999999999999" customHeight="1">
      <c r="B100" s="112"/>
      <c r="D100" s="113" t="s">
        <v>121</v>
      </c>
      <c r="E100" s="114"/>
      <c r="F100" s="114"/>
      <c r="G100" s="114"/>
      <c r="H100" s="114"/>
      <c r="I100" s="114"/>
      <c r="J100" s="115">
        <f>J137</f>
        <v>0</v>
      </c>
      <c r="L100" s="112"/>
    </row>
    <row r="101" spans="2:47" s="9" customFormat="1" ht="19.899999999999999" customHeight="1">
      <c r="B101" s="112"/>
      <c r="D101" s="113" t="s">
        <v>122</v>
      </c>
      <c r="E101" s="114"/>
      <c r="F101" s="114"/>
      <c r="G101" s="114"/>
      <c r="H101" s="114"/>
      <c r="I101" s="114"/>
      <c r="J101" s="115">
        <f>J190</f>
        <v>0</v>
      </c>
      <c r="L101" s="112"/>
    </row>
    <row r="102" spans="2:47" s="8" customFormat="1" ht="24.95" customHeight="1">
      <c r="B102" s="108"/>
      <c r="D102" s="109" t="s">
        <v>123</v>
      </c>
      <c r="E102" s="110"/>
      <c r="F102" s="110"/>
      <c r="G102" s="110"/>
      <c r="H102" s="110"/>
      <c r="I102" s="110"/>
      <c r="J102" s="111">
        <f>J199</f>
        <v>0</v>
      </c>
      <c r="L102" s="108"/>
    </row>
    <row r="103" spans="2:47" s="9" customFormat="1" ht="19.899999999999999" customHeight="1">
      <c r="B103" s="112"/>
      <c r="D103" s="113" t="s">
        <v>124</v>
      </c>
      <c r="E103" s="114"/>
      <c r="F103" s="114"/>
      <c r="G103" s="114"/>
      <c r="H103" s="114"/>
      <c r="I103" s="114"/>
      <c r="J103" s="115">
        <f>J200</f>
        <v>0</v>
      </c>
      <c r="L103" s="112"/>
    </row>
    <row r="104" spans="2:47" s="9" customFormat="1" ht="19.899999999999999" customHeight="1">
      <c r="B104" s="112"/>
      <c r="D104" s="113" t="s">
        <v>125</v>
      </c>
      <c r="E104" s="114"/>
      <c r="F104" s="114"/>
      <c r="G104" s="114"/>
      <c r="H104" s="114"/>
      <c r="I104" s="114"/>
      <c r="J104" s="115">
        <f>J206</f>
        <v>0</v>
      </c>
      <c r="L104" s="112"/>
    </row>
    <row r="105" spans="2:47" s="9" customFormat="1" ht="19.899999999999999" customHeight="1">
      <c r="B105" s="112"/>
      <c r="D105" s="113" t="s">
        <v>126</v>
      </c>
      <c r="E105" s="114"/>
      <c r="F105" s="114"/>
      <c r="G105" s="114"/>
      <c r="H105" s="114"/>
      <c r="I105" s="114"/>
      <c r="J105" s="115">
        <f>J228</f>
        <v>0</v>
      </c>
      <c r="L105" s="112"/>
    </row>
    <row r="106" spans="2:47" s="9" customFormat="1" ht="19.899999999999999" customHeight="1">
      <c r="B106" s="112"/>
      <c r="D106" s="113" t="s">
        <v>127</v>
      </c>
      <c r="E106" s="114"/>
      <c r="F106" s="114"/>
      <c r="G106" s="114"/>
      <c r="H106" s="114"/>
      <c r="I106" s="114"/>
      <c r="J106" s="115">
        <f>J230</f>
        <v>0</v>
      </c>
      <c r="L106" s="112"/>
    </row>
    <row r="107" spans="2:47" s="9" customFormat="1" ht="19.899999999999999" customHeight="1">
      <c r="B107" s="112"/>
      <c r="D107" s="113" t="s">
        <v>128</v>
      </c>
      <c r="E107" s="114"/>
      <c r="F107" s="114"/>
      <c r="G107" s="114"/>
      <c r="H107" s="114"/>
      <c r="I107" s="114"/>
      <c r="J107" s="115">
        <f>J236</f>
        <v>0</v>
      </c>
      <c r="L107" s="112"/>
    </row>
    <row r="108" spans="2:47" s="9" customFormat="1" ht="19.899999999999999" customHeight="1">
      <c r="B108" s="112"/>
      <c r="D108" s="113" t="s">
        <v>129</v>
      </c>
      <c r="E108" s="114"/>
      <c r="F108" s="114"/>
      <c r="G108" s="114"/>
      <c r="H108" s="114"/>
      <c r="I108" s="114"/>
      <c r="J108" s="115">
        <f>J242</f>
        <v>0</v>
      </c>
      <c r="L108" s="112"/>
    </row>
    <row r="109" spans="2:47" s="9" customFormat="1" ht="19.899999999999999" customHeight="1">
      <c r="B109" s="112"/>
      <c r="D109" s="113" t="s">
        <v>130</v>
      </c>
      <c r="E109" s="114"/>
      <c r="F109" s="114"/>
      <c r="G109" s="114"/>
      <c r="H109" s="114"/>
      <c r="I109" s="114"/>
      <c r="J109" s="115">
        <f>J254</f>
        <v>0</v>
      </c>
      <c r="L109" s="112"/>
    </row>
    <row r="110" spans="2:47" s="9" customFormat="1" ht="19.899999999999999" customHeight="1">
      <c r="B110" s="112"/>
      <c r="D110" s="113" t="s">
        <v>131</v>
      </c>
      <c r="E110" s="114"/>
      <c r="F110" s="114"/>
      <c r="G110" s="114"/>
      <c r="H110" s="114"/>
      <c r="I110" s="114"/>
      <c r="J110" s="115">
        <f>J260</f>
        <v>0</v>
      </c>
      <c r="L110" s="112"/>
    </row>
    <row r="111" spans="2:47" s="9" customFormat="1" ht="19.899999999999999" customHeight="1">
      <c r="B111" s="112"/>
      <c r="D111" s="113" t="s">
        <v>132</v>
      </c>
      <c r="E111" s="114"/>
      <c r="F111" s="114"/>
      <c r="G111" s="114"/>
      <c r="H111" s="114"/>
      <c r="I111" s="114"/>
      <c r="J111" s="115">
        <f>J266</f>
        <v>0</v>
      </c>
      <c r="L111" s="112"/>
    </row>
    <row r="112" spans="2:47" s="8" customFormat="1" ht="24.95" customHeight="1">
      <c r="B112" s="108"/>
      <c r="D112" s="109" t="s">
        <v>133</v>
      </c>
      <c r="E112" s="110"/>
      <c r="F112" s="110"/>
      <c r="G112" s="110"/>
      <c r="H112" s="110"/>
      <c r="I112" s="110"/>
      <c r="J112" s="111">
        <f>J277</f>
        <v>0</v>
      </c>
      <c r="L112" s="108"/>
    </row>
    <row r="113" spans="2:12" s="8" customFormat="1" ht="21.75" customHeight="1">
      <c r="B113" s="108"/>
      <c r="D113" s="116" t="s">
        <v>134</v>
      </c>
      <c r="J113" s="117">
        <f>J279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135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54" t="str">
        <f>E7</f>
        <v>Škola Elpis Brno - cvičný byt pro vzdělávání</v>
      </c>
      <c r="F123" s="255"/>
      <c r="G123" s="255"/>
      <c r="H123" s="255"/>
      <c r="L123" s="32"/>
    </row>
    <row r="124" spans="2:12" ht="12" customHeight="1">
      <c r="B124" s="20"/>
      <c r="C124" s="27" t="s">
        <v>111</v>
      </c>
      <c r="L124" s="20"/>
    </row>
    <row r="125" spans="2:12" s="1" customFormat="1" ht="16.5" customHeight="1">
      <c r="B125" s="32"/>
      <c r="E125" s="254" t="s">
        <v>112</v>
      </c>
      <c r="F125" s="256"/>
      <c r="G125" s="256"/>
      <c r="H125" s="256"/>
      <c r="L125" s="32"/>
    </row>
    <row r="126" spans="2:12" s="1" customFormat="1" ht="12" customHeight="1">
      <c r="B126" s="32"/>
      <c r="C126" s="27" t="s">
        <v>113</v>
      </c>
      <c r="L126" s="32"/>
    </row>
    <row r="127" spans="2:12" s="1" customFormat="1" ht="16.5" customHeight="1">
      <c r="B127" s="32"/>
      <c r="E127" s="212" t="str">
        <f>E11</f>
        <v>01.1 - Bourané konstrukce</v>
      </c>
      <c r="F127" s="256"/>
      <c r="G127" s="256"/>
      <c r="H127" s="256"/>
      <c r="L127" s="32"/>
    </row>
    <row r="128" spans="2:12" s="1" customFormat="1" ht="6.95" customHeight="1">
      <c r="B128" s="32"/>
      <c r="L128" s="32"/>
    </row>
    <row r="129" spans="2:65" s="1" customFormat="1" ht="12" customHeight="1">
      <c r="B129" s="32"/>
      <c r="C129" s="27" t="s">
        <v>20</v>
      </c>
      <c r="F129" s="25" t="str">
        <f>F14</f>
        <v>Židenice</v>
      </c>
      <c r="I129" s="27" t="s">
        <v>22</v>
      </c>
      <c r="J129" s="52" t="str">
        <f>IF(J14="","",J14)</f>
        <v>17. 7. 2024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7" t="s">
        <v>24</v>
      </c>
      <c r="F131" s="25" t="str">
        <f>E17</f>
        <v>MŠ speciální, ZŠ speciální a PŠ Elpis Brno, p.o.</v>
      </c>
      <c r="I131" s="27" t="s">
        <v>32</v>
      </c>
      <c r="J131" s="30" t="str">
        <f>E23</f>
        <v>Pro budovy, s.r.o.</v>
      </c>
      <c r="L131" s="32"/>
    </row>
    <row r="132" spans="2:65" s="1" customFormat="1" ht="25.7" customHeight="1">
      <c r="B132" s="32"/>
      <c r="C132" s="27" t="s">
        <v>30</v>
      </c>
      <c r="F132" s="25" t="str">
        <f>IF(E20="","",E20)</f>
        <v>Vyplň údaj</v>
      </c>
      <c r="I132" s="27" t="s">
        <v>37</v>
      </c>
      <c r="J132" s="30" t="str">
        <f>E26</f>
        <v>STAGA stavební agentura s.r.o.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18"/>
      <c r="C134" s="119" t="s">
        <v>136</v>
      </c>
      <c r="D134" s="120" t="s">
        <v>68</v>
      </c>
      <c r="E134" s="120" t="s">
        <v>64</v>
      </c>
      <c r="F134" s="120" t="s">
        <v>65</v>
      </c>
      <c r="G134" s="120" t="s">
        <v>137</v>
      </c>
      <c r="H134" s="120" t="s">
        <v>138</v>
      </c>
      <c r="I134" s="120" t="s">
        <v>139</v>
      </c>
      <c r="J134" s="120" t="s">
        <v>117</v>
      </c>
      <c r="K134" s="121" t="s">
        <v>140</v>
      </c>
      <c r="L134" s="118"/>
      <c r="M134" s="59" t="s">
        <v>1</v>
      </c>
      <c r="N134" s="60" t="s">
        <v>47</v>
      </c>
      <c r="O134" s="60" t="s">
        <v>141</v>
      </c>
      <c r="P134" s="60" t="s">
        <v>142</v>
      </c>
      <c r="Q134" s="60" t="s">
        <v>143</v>
      </c>
      <c r="R134" s="60" t="s">
        <v>144</v>
      </c>
      <c r="S134" s="60" t="s">
        <v>145</v>
      </c>
      <c r="T134" s="61" t="s">
        <v>146</v>
      </c>
    </row>
    <row r="135" spans="2:65" s="1" customFormat="1" ht="22.9" customHeight="1">
      <c r="B135" s="32"/>
      <c r="C135" s="64" t="s">
        <v>147</v>
      </c>
      <c r="J135" s="122">
        <f>BK135</f>
        <v>0</v>
      </c>
      <c r="L135" s="32"/>
      <c r="M135" s="62"/>
      <c r="N135" s="53"/>
      <c r="O135" s="53"/>
      <c r="P135" s="123">
        <f>P136+P199+P277+P279</f>
        <v>0</v>
      </c>
      <c r="Q135" s="53"/>
      <c r="R135" s="123">
        <f>R136+R199+R277+R279</f>
        <v>0.83438599999999996</v>
      </c>
      <c r="S135" s="53"/>
      <c r="T135" s="124">
        <f>T136+T199+T277+T279</f>
        <v>34.327752660000002</v>
      </c>
      <c r="AT135" s="17" t="s">
        <v>82</v>
      </c>
      <c r="AU135" s="17" t="s">
        <v>119</v>
      </c>
      <c r="BK135" s="125">
        <f>BK136+BK199+BK277+BK279</f>
        <v>0</v>
      </c>
    </row>
    <row r="136" spans="2:65" s="11" customFormat="1" ht="25.9" customHeight="1">
      <c r="B136" s="126"/>
      <c r="D136" s="127" t="s">
        <v>82</v>
      </c>
      <c r="E136" s="128" t="s">
        <v>148</v>
      </c>
      <c r="F136" s="128" t="s">
        <v>149</v>
      </c>
      <c r="I136" s="129"/>
      <c r="J136" s="117">
        <f>BK136</f>
        <v>0</v>
      </c>
      <c r="L136" s="126"/>
      <c r="M136" s="130"/>
      <c r="P136" s="131">
        <f>P137+P190</f>
        <v>0</v>
      </c>
      <c r="R136" s="131">
        <f>R137+R190</f>
        <v>0</v>
      </c>
      <c r="T136" s="132">
        <f>T137+T190</f>
        <v>23.563986000000003</v>
      </c>
      <c r="AR136" s="127" t="s">
        <v>90</v>
      </c>
      <c r="AT136" s="133" t="s">
        <v>82</v>
      </c>
      <c r="AU136" s="133" t="s">
        <v>83</v>
      </c>
      <c r="AY136" s="127" t="s">
        <v>150</v>
      </c>
      <c r="BK136" s="134">
        <f>BK137+BK190</f>
        <v>0</v>
      </c>
    </row>
    <row r="137" spans="2:65" s="11" customFormat="1" ht="22.9" customHeight="1">
      <c r="B137" s="126"/>
      <c r="D137" s="127" t="s">
        <v>82</v>
      </c>
      <c r="E137" s="135" t="s">
        <v>151</v>
      </c>
      <c r="F137" s="135" t="s">
        <v>152</v>
      </c>
      <c r="I137" s="129"/>
      <c r="J137" s="136">
        <f>BK137</f>
        <v>0</v>
      </c>
      <c r="L137" s="126"/>
      <c r="M137" s="130"/>
      <c r="P137" s="131">
        <f>SUM(P138:P189)</f>
        <v>0</v>
      </c>
      <c r="R137" s="131">
        <f>SUM(R138:R189)</f>
        <v>0</v>
      </c>
      <c r="T137" s="132">
        <f>SUM(T138:T189)</f>
        <v>23.563986000000003</v>
      </c>
      <c r="AR137" s="127" t="s">
        <v>90</v>
      </c>
      <c r="AT137" s="133" t="s">
        <v>82</v>
      </c>
      <c r="AU137" s="133" t="s">
        <v>90</v>
      </c>
      <c r="AY137" s="127" t="s">
        <v>150</v>
      </c>
      <c r="BK137" s="134">
        <f>SUM(BK138:BK189)</f>
        <v>0</v>
      </c>
    </row>
    <row r="138" spans="2:65" s="1" customFormat="1" ht="24.2" customHeight="1">
      <c r="B138" s="32"/>
      <c r="C138" s="137" t="s">
        <v>90</v>
      </c>
      <c r="D138" s="137" t="s">
        <v>153</v>
      </c>
      <c r="E138" s="138" t="s">
        <v>154</v>
      </c>
      <c r="F138" s="139" t="s">
        <v>155</v>
      </c>
      <c r="G138" s="140" t="s">
        <v>156</v>
      </c>
      <c r="H138" s="141">
        <v>75.872</v>
      </c>
      <c r="I138" s="142"/>
      <c r="J138" s="143">
        <f>ROUND(I138*H138,2)</f>
        <v>0</v>
      </c>
      <c r="K138" s="139" t="s">
        <v>157</v>
      </c>
      <c r="L138" s="32"/>
      <c r="M138" s="144" t="s">
        <v>1</v>
      </c>
      <c r="N138" s="145" t="s">
        <v>48</v>
      </c>
      <c r="P138" s="146">
        <f>O138*H138</f>
        <v>0</v>
      </c>
      <c r="Q138" s="146">
        <v>0</v>
      </c>
      <c r="R138" s="146">
        <f>Q138*H138</f>
        <v>0</v>
      </c>
      <c r="S138" s="146">
        <v>0.08</v>
      </c>
      <c r="T138" s="147">
        <f>S138*H138</f>
        <v>6.0697600000000005</v>
      </c>
      <c r="AR138" s="148" t="s">
        <v>158</v>
      </c>
      <c r="AT138" s="148" t="s">
        <v>153</v>
      </c>
      <c r="AU138" s="148" t="s">
        <v>92</v>
      </c>
      <c r="AY138" s="17" t="s">
        <v>150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90</v>
      </c>
      <c r="BK138" s="149">
        <f>ROUND(I138*H138,2)</f>
        <v>0</v>
      </c>
      <c r="BL138" s="17" t="s">
        <v>158</v>
      </c>
      <c r="BM138" s="148" t="s">
        <v>159</v>
      </c>
    </row>
    <row r="139" spans="2:65" s="12" customFormat="1" ht="11.25">
      <c r="B139" s="150"/>
      <c r="D139" s="151" t="s">
        <v>160</v>
      </c>
      <c r="E139" s="152" t="s">
        <v>1</v>
      </c>
      <c r="F139" s="153" t="s">
        <v>161</v>
      </c>
      <c r="H139" s="152" t="s">
        <v>1</v>
      </c>
      <c r="I139" s="154"/>
      <c r="L139" s="150"/>
      <c r="M139" s="155"/>
      <c r="T139" s="156"/>
      <c r="AT139" s="152" t="s">
        <v>160</v>
      </c>
      <c r="AU139" s="152" t="s">
        <v>92</v>
      </c>
      <c r="AV139" s="12" t="s">
        <v>90</v>
      </c>
      <c r="AW139" s="12" t="s">
        <v>36</v>
      </c>
      <c r="AX139" s="12" t="s">
        <v>83</v>
      </c>
      <c r="AY139" s="152" t="s">
        <v>150</v>
      </c>
    </row>
    <row r="140" spans="2:65" s="12" customFormat="1" ht="11.25">
      <c r="B140" s="150"/>
      <c r="D140" s="151" t="s">
        <v>160</v>
      </c>
      <c r="E140" s="152" t="s">
        <v>1</v>
      </c>
      <c r="F140" s="153" t="s">
        <v>162</v>
      </c>
      <c r="H140" s="152" t="s">
        <v>1</v>
      </c>
      <c r="I140" s="154"/>
      <c r="L140" s="150"/>
      <c r="M140" s="155"/>
      <c r="T140" s="156"/>
      <c r="AT140" s="152" t="s">
        <v>160</v>
      </c>
      <c r="AU140" s="152" t="s">
        <v>92</v>
      </c>
      <c r="AV140" s="12" t="s">
        <v>90</v>
      </c>
      <c r="AW140" s="12" t="s">
        <v>36</v>
      </c>
      <c r="AX140" s="12" t="s">
        <v>83</v>
      </c>
      <c r="AY140" s="152" t="s">
        <v>150</v>
      </c>
    </row>
    <row r="141" spans="2:65" s="13" customFormat="1" ht="11.25">
      <c r="B141" s="157"/>
      <c r="D141" s="151" t="s">
        <v>160</v>
      </c>
      <c r="E141" s="158" t="s">
        <v>1</v>
      </c>
      <c r="F141" s="159" t="s">
        <v>163</v>
      </c>
      <c r="H141" s="160">
        <v>75.872</v>
      </c>
      <c r="I141" s="161"/>
      <c r="L141" s="157"/>
      <c r="M141" s="162"/>
      <c r="T141" s="163"/>
      <c r="AT141" s="158" t="s">
        <v>160</v>
      </c>
      <c r="AU141" s="158" t="s">
        <v>92</v>
      </c>
      <c r="AV141" s="13" t="s">
        <v>92</v>
      </c>
      <c r="AW141" s="13" t="s">
        <v>36</v>
      </c>
      <c r="AX141" s="13" t="s">
        <v>83</v>
      </c>
      <c r="AY141" s="158" t="s">
        <v>150</v>
      </c>
    </row>
    <row r="142" spans="2:65" s="14" customFormat="1" ht="11.25">
      <c r="B142" s="164"/>
      <c r="D142" s="151" t="s">
        <v>160</v>
      </c>
      <c r="E142" s="165" t="s">
        <v>1</v>
      </c>
      <c r="F142" s="166" t="s">
        <v>164</v>
      </c>
      <c r="H142" s="167">
        <v>75.872</v>
      </c>
      <c r="I142" s="168"/>
      <c r="L142" s="164"/>
      <c r="M142" s="169"/>
      <c r="T142" s="170"/>
      <c r="AT142" s="165" t="s">
        <v>160</v>
      </c>
      <c r="AU142" s="165" t="s">
        <v>92</v>
      </c>
      <c r="AV142" s="14" t="s">
        <v>158</v>
      </c>
      <c r="AW142" s="14" t="s">
        <v>36</v>
      </c>
      <c r="AX142" s="14" t="s">
        <v>90</v>
      </c>
      <c r="AY142" s="165" t="s">
        <v>150</v>
      </c>
    </row>
    <row r="143" spans="2:65" s="1" customFormat="1" ht="24.2" customHeight="1">
      <c r="B143" s="32"/>
      <c r="C143" s="137" t="s">
        <v>92</v>
      </c>
      <c r="D143" s="137" t="s">
        <v>153</v>
      </c>
      <c r="E143" s="138" t="s">
        <v>165</v>
      </c>
      <c r="F143" s="139" t="s">
        <v>166</v>
      </c>
      <c r="G143" s="140" t="s">
        <v>156</v>
      </c>
      <c r="H143" s="141">
        <v>8.5440000000000005</v>
      </c>
      <c r="I143" s="142"/>
      <c r="J143" s="143">
        <f>ROUND(I143*H143,2)</f>
        <v>0</v>
      </c>
      <c r="K143" s="139" t="s">
        <v>157</v>
      </c>
      <c r="L143" s="32"/>
      <c r="M143" s="144" t="s">
        <v>1</v>
      </c>
      <c r="N143" s="145" t="s">
        <v>48</v>
      </c>
      <c r="P143" s="146">
        <f>O143*H143</f>
        <v>0</v>
      </c>
      <c r="Q143" s="146">
        <v>0</v>
      </c>
      <c r="R143" s="146">
        <f>Q143*H143</f>
        <v>0</v>
      </c>
      <c r="S143" s="146">
        <v>0.14000000000000001</v>
      </c>
      <c r="T143" s="147">
        <f>S143*H143</f>
        <v>1.1961600000000001</v>
      </c>
      <c r="AR143" s="148" t="s">
        <v>158</v>
      </c>
      <c r="AT143" s="148" t="s">
        <v>153</v>
      </c>
      <c r="AU143" s="148" t="s">
        <v>92</v>
      </c>
      <c r="AY143" s="17" t="s">
        <v>150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90</v>
      </c>
      <c r="BK143" s="149">
        <f>ROUND(I143*H143,2)</f>
        <v>0</v>
      </c>
      <c r="BL143" s="17" t="s">
        <v>158</v>
      </c>
      <c r="BM143" s="148" t="s">
        <v>167</v>
      </c>
    </row>
    <row r="144" spans="2:65" s="12" customFormat="1" ht="11.25">
      <c r="B144" s="150"/>
      <c r="D144" s="151" t="s">
        <v>160</v>
      </c>
      <c r="E144" s="152" t="s">
        <v>1</v>
      </c>
      <c r="F144" s="153" t="s">
        <v>161</v>
      </c>
      <c r="H144" s="152" t="s">
        <v>1</v>
      </c>
      <c r="I144" s="154"/>
      <c r="L144" s="150"/>
      <c r="M144" s="155"/>
      <c r="T144" s="156"/>
      <c r="AT144" s="152" t="s">
        <v>160</v>
      </c>
      <c r="AU144" s="152" t="s">
        <v>92</v>
      </c>
      <c r="AV144" s="12" t="s">
        <v>90</v>
      </c>
      <c r="AW144" s="12" t="s">
        <v>36</v>
      </c>
      <c r="AX144" s="12" t="s">
        <v>83</v>
      </c>
      <c r="AY144" s="152" t="s">
        <v>150</v>
      </c>
    </row>
    <row r="145" spans="2:65" s="12" customFormat="1" ht="11.25">
      <c r="B145" s="150"/>
      <c r="D145" s="151" t="s">
        <v>160</v>
      </c>
      <c r="E145" s="152" t="s">
        <v>1</v>
      </c>
      <c r="F145" s="153" t="s">
        <v>162</v>
      </c>
      <c r="H145" s="152" t="s">
        <v>1</v>
      </c>
      <c r="I145" s="154"/>
      <c r="L145" s="150"/>
      <c r="M145" s="155"/>
      <c r="T145" s="156"/>
      <c r="AT145" s="152" t="s">
        <v>160</v>
      </c>
      <c r="AU145" s="152" t="s">
        <v>92</v>
      </c>
      <c r="AV145" s="12" t="s">
        <v>90</v>
      </c>
      <c r="AW145" s="12" t="s">
        <v>36</v>
      </c>
      <c r="AX145" s="12" t="s">
        <v>83</v>
      </c>
      <c r="AY145" s="152" t="s">
        <v>150</v>
      </c>
    </row>
    <row r="146" spans="2:65" s="13" customFormat="1" ht="11.25">
      <c r="B146" s="157"/>
      <c r="D146" s="151" t="s">
        <v>160</v>
      </c>
      <c r="E146" s="158" t="s">
        <v>1</v>
      </c>
      <c r="F146" s="159" t="s">
        <v>168</v>
      </c>
      <c r="H146" s="160">
        <v>8.5440000000000005</v>
      </c>
      <c r="I146" s="161"/>
      <c r="L146" s="157"/>
      <c r="M146" s="162"/>
      <c r="T146" s="163"/>
      <c r="AT146" s="158" t="s">
        <v>160</v>
      </c>
      <c r="AU146" s="158" t="s">
        <v>92</v>
      </c>
      <c r="AV146" s="13" t="s">
        <v>92</v>
      </c>
      <c r="AW146" s="13" t="s">
        <v>36</v>
      </c>
      <c r="AX146" s="13" t="s">
        <v>83</v>
      </c>
      <c r="AY146" s="158" t="s">
        <v>150</v>
      </c>
    </row>
    <row r="147" spans="2:65" s="14" customFormat="1" ht="11.25">
      <c r="B147" s="164"/>
      <c r="D147" s="151" t="s">
        <v>160</v>
      </c>
      <c r="E147" s="165" t="s">
        <v>1</v>
      </c>
      <c r="F147" s="166" t="s">
        <v>164</v>
      </c>
      <c r="H147" s="167">
        <v>8.5440000000000005</v>
      </c>
      <c r="I147" s="168"/>
      <c r="L147" s="164"/>
      <c r="M147" s="169"/>
      <c r="T147" s="170"/>
      <c r="AT147" s="165" t="s">
        <v>160</v>
      </c>
      <c r="AU147" s="165" t="s">
        <v>92</v>
      </c>
      <c r="AV147" s="14" t="s">
        <v>158</v>
      </c>
      <c r="AW147" s="14" t="s">
        <v>36</v>
      </c>
      <c r="AX147" s="14" t="s">
        <v>90</v>
      </c>
      <c r="AY147" s="165" t="s">
        <v>150</v>
      </c>
    </row>
    <row r="148" spans="2:65" s="1" customFormat="1" ht="37.9" customHeight="1">
      <c r="B148" s="32"/>
      <c r="C148" s="137" t="s">
        <v>169</v>
      </c>
      <c r="D148" s="137" t="s">
        <v>153</v>
      </c>
      <c r="E148" s="138" t="s">
        <v>170</v>
      </c>
      <c r="F148" s="139" t="s">
        <v>171</v>
      </c>
      <c r="G148" s="140" t="s">
        <v>172</v>
      </c>
      <c r="H148" s="141">
        <v>1.4650000000000001</v>
      </c>
      <c r="I148" s="142"/>
      <c r="J148" s="143">
        <f>ROUND(I148*H148,2)</f>
        <v>0</v>
      </c>
      <c r="K148" s="139" t="s">
        <v>157</v>
      </c>
      <c r="L148" s="32"/>
      <c r="M148" s="144" t="s">
        <v>1</v>
      </c>
      <c r="N148" s="145" t="s">
        <v>48</v>
      </c>
      <c r="P148" s="146">
        <f>O148*H148</f>
        <v>0</v>
      </c>
      <c r="Q148" s="146">
        <v>0</v>
      </c>
      <c r="R148" s="146">
        <f>Q148*H148</f>
        <v>0</v>
      </c>
      <c r="S148" s="146">
        <v>2.2000000000000002</v>
      </c>
      <c r="T148" s="147">
        <f>S148*H148</f>
        <v>3.2230000000000003</v>
      </c>
      <c r="AR148" s="148" t="s">
        <v>158</v>
      </c>
      <c r="AT148" s="148" t="s">
        <v>153</v>
      </c>
      <c r="AU148" s="148" t="s">
        <v>92</v>
      </c>
      <c r="AY148" s="17" t="s">
        <v>150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90</v>
      </c>
      <c r="BK148" s="149">
        <f>ROUND(I148*H148,2)</f>
        <v>0</v>
      </c>
      <c r="BL148" s="17" t="s">
        <v>158</v>
      </c>
      <c r="BM148" s="148" t="s">
        <v>173</v>
      </c>
    </row>
    <row r="149" spans="2:65" s="12" customFormat="1" ht="11.25">
      <c r="B149" s="150"/>
      <c r="D149" s="151" t="s">
        <v>160</v>
      </c>
      <c r="E149" s="152" t="s">
        <v>1</v>
      </c>
      <c r="F149" s="153" t="s">
        <v>174</v>
      </c>
      <c r="H149" s="152" t="s">
        <v>1</v>
      </c>
      <c r="I149" s="154"/>
      <c r="L149" s="150"/>
      <c r="M149" s="155"/>
      <c r="T149" s="156"/>
      <c r="AT149" s="152" t="s">
        <v>160</v>
      </c>
      <c r="AU149" s="152" t="s">
        <v>92</v>
      </c>
      <c r="AV149" s="12" t="s">
        <v>90</v>
      </c>
      <c r="AW149" s="12" t="s">
        <v>36</v>
      </c>
      <c r="AX149" s="12" t="s">
        <v>83</v>
      </c>
      <c r="AY149" s="152" t="s">
        <v>150</v>
      </c>
    </row>
    <row r="150" spans="2:65" s="12" customFormat="1" ht="11.25">
      <c r="B150" s="150"/>
      <c r="D150" s="151" t="s">
        <v>160</v>
      </c>
      <c r="E150" s="152" t="s">
        <v>1</v>
      </c>
      <c r="F150" s="153" t="s">
        <v>175</v>
      </c>
      <c r="H150" s="152" t="s">
        <v>1</v>
      </c>
      <c r="I150" s="154"/>
      <c r="L150" s="150"/>
      <c r="M150" s="155"/>
      <c r="T150" s="156"/>
      <c r="AT150" s="152" t="s">
        <v>160</v>
      </c>
      <c r="AU150" s="152" t="s">
        <v>92</v>
      </c>
      <c r="AV150" s="12" t="s">
        <v>90</v>
      </c>
      <c r="AW150" s="12" t="s">
        <v>36</v>
      </c>
      <c r="AX150" s="12" t="s">
        <v>83</v>
      </c>
      <c r="AY150" s="152" t="s">
        <v>150</v>
      </c>
    </row>
    <row r="151" spans="2:65" s="13" customFormat="1" ht="11.25">
      <c r="B151" s="157"/>
      <c r="D151" s="151" t="s">
        <v>160</v>
      </c>
      <c r="E151" s="158" t="s">
        <v>1</v>
      </c>
      <c r="F151" s="159" t="s">
        <v>176</v>
      </c>
      <c r="H151" s="160">
        <v>1.4650000000000001</v>
      </c>
      <c r="I151" s="161"/>
      <c r="L151" s="157"/>
      <c r="M151" s="162"/>
      <c r="T151" s="163"/>
      <c r="AT151" s="158" t="s">
        <v>160</v>
      </c>
      <c r="AU151" s="158" t="s">
        <v>92</v>
      </c>
      <c r="AV151" s="13" t="s">
        <v>92</v>
      </c>
      <c r="AW151" s="13" t="s">
        <v>36</v>
      </c>
      <c r="AX151" s="13" t="s">
        <v>83</v>
      </c>
      <c r="AY151" s="158" t="s">
        <v>150</v>
      </c>
    </row>
    <row r="152" spans="2:65" s="14" customFormat="1" ht="11.25">
      <c r="B152" s="164"/>
      <c r="D152" s="151" t="s">
        <v>160</v>
      </c>
      <c r="E152" s="165" t="s">
        <v>1</v>
      </c>
      <c r="F152" s="166" t="s">
        <v>164</v>
      </c>
      <c r="H152" s="167">
        <v>1.4650000000000001</v>
      </c>
      <c r="I152" s="168"/>
      <c r="L152" s="164"/>
      <c r="M152" s="169"/>
      <c r="T152" s="170"/>
      <c r="AT152" s="165" t="s">
        <v>160</v>
      </c>
      <c r="AU152" s="165" t="s">
        <v>92</v>
      </c>
      <c r="AV152" s="14" t="s">
        <v>158</v>
      </c>
      <c r="AW152" s="14" t="s">
        <v>36</v>
      </c>
      <c r="AX152" s="14" t="s">
        <v>90</v>
      </c>
      <c r="AY152" s="165" t="s">
        <v>150</v>
      </c>
    </row>
    <row r="153" spans="2:65" s="1" customFormat="1" ht="21.75" customHeight="1">
      <c r="B153" s="32"/>
      <c r="C153" s="137" t="s">
        <v>158</v>
      </c>
      <c r="D153" s="137" t="s">
        <v>153</v>
      </c>
      <c r="E153" s="138" t="s">
        <v>177</v>
      </c>
      <c r="F153" s="139" t="s">
        <v>178</v>
      </c>
      <c r="G153" s="140" t="s">
        <v>156</v>
      </c>
      <c r="H153" s="141">
        <v>246</v>
      </c>
      <c r="I153" s="142"/>
      <c r="J153" s="143">
        <f>ROUND(I153*H153,2)</f>
        <v>0</v>
      </c>
      <c r="K153" s="139" t="s">
        <v>157</v>
      </c>
      <c r="L153" s="32"/>
      <c r="M153" s="144" t="s">
        <v>1</v>
      </c>
      <c r="N153" s="145" t="s">
        <v>48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158</v>
      </c>
      <c r="AT153" s="148" t="s">
        <v>153</v>
      </c>
      <c r="AU153" s="148" t="s">
        <v>92</v>
      </c>
      <c r="AY153" s="17" t="s">
        <v>150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90</v>
      </c>
      <c r="BK153" s="149">
        <f>ROUND(I153*H153,2)</f>
        <v>0</v>
      </c>
      <c r="BL153" s="17" t="s">
        <v>158</v>
      </c>
      <c r="BM153" s="148" t="s">
        <v>179</v>
      </c>
    </row>
    <row r="154" spans="2:65" s="12" customFormat="1" ht="11.25">
      <c r="B154" s="150"/>
      <c r="D154" s="151" t="s">
        <v>160</v>
      </c>
      <c r="E154" s="152" t="s">
        <v>1</v>
      </c>
      <c r="F154" s="153" t="s">
        <v>180</v>
      </c>
      <c r="H154" s="152" t="s">
        <v>1</v>
      </c>
      <c r="I154" s="154"/>
      <c r="L154" s="150"/>
      <c r="M154" s="155"/>
      <c r="T154" s="156"/>
      <c r="AT154" s="152" t="s">
        <v>160</v>
      </c>
      <c r="AU154" s="152" t="s">
        <v>92</v>
      </c>
      <c r="AV154" s="12" t="s">
        <v>90</v>
      </c>
      <c r="AW154" s="12" t="s">
        <v>36</v>
      </c>
      <c r="AX154" s="12" t="s">
        <v>83</v>
      </c>
      <c r="AY154" s="152" t="s">
        <v>150</v>
      </c>
    </row>
    <row r="155" spans="2:65" s="12" customFormat="1" ht="11.25">
      <c r="B155" s="150"/>
      <c r="D155" s="151" t="s">
        <v>160</v>
      </c>
      <c r="E155" s="152" t="s">
        <v>1</v>
      </c>
      <c r="F155" s="153" t="s">
        <v>162</v>
      </c>
      <c r="H155" s="152" t="s">
        <v>1</v>
      </c>
      <c r="I155" s="154"/>
      <c r="L155" s="150"/>
      <c r="M155" s="155"/>
      <c r="T155" s="156"/>
      <c r="AT155" s="152" t="s">
        <v>160</v>
      </c>
      <c r="AU155" s="152" t="s">
        <v>92</v>
      </c>
      <c r="AV155" s="12" t="s">
        <v>90</v>
      </c>
      <c r="AW155" s="12" t="s">
        <v>36</v>
      </c>
      <c r="AX155" s="12" t="s">
        <v>83</v>
      </c>
      <c r="AY155" s="152" t="s">
        <v>150</v>
      </c>
    </row>
    <row r="156" spans="2:65" s="13" customFormat="1" ht="11.25">
      <c r="B156" s="157"/>
      <c r="D156" s="151" t="s">
        <v>160</v>
      </c>
      <c r="E156" s="158" t="s">
        <v>1</v>
      </c>
      <c r="F156" s="159" t="s">
        <v>181</v>
      </c>
      <c r="H156" s="160">
        <v>246</v>
      </c>
      <c r="I156" s="161"/>
      <c r="L156" s="157"/>
      <c r="M156" s="162"/>
      <c r="T156" s="163"/>
      <c r="AT156" s="158" t="s">
        <v>160</v>
      </c>
      <c r="AU156" s="158" t="s">
        <v>92</v>
      </c>
      <c r="AV156" s="13" t="s">
        <v>92</v>
      </c>
      <c r="AW156" s="13" t="s">
        <v>36</v>
      </c>
      <c r="AX156" s="13" t="s">
        <v>83</v>
      </c>
      <c r="AY156" s="158" t="s">
        <v>150</v>
      </c>
    </row>
    <row r="157" spans="2:65" s="14" customFormat="1" ht="11.25">
      <c r="B157" s="164"/>
      <c r="D157" s="151" t="s">
        <v>160</v>
      </c>
      <c r="E157" s="165" t="s">
        <v>1</v>
      </c>
      <c r="F157" s="166" t="s">
        <v>164</v>
      </c>
      <c r="H157" s="167">
        <v>246</v>
      </c>
      <c r="I157" s="168"/>
      <c r="L157" s="164"/>
      <c r="M157" s="169"/>
      <c r="T157" s="170"/>
      <c r="AT157" s="165" t="s">
        <v>160</v>
      </c>
      <c r="AU157" s="165" t="s">
        <v>92</v>
      </c>
      <c r="AV157" s="14" t="s">
        <v>158</v>
      </c>
      <c r="AW157" s="14" t="s">
        <v>36</v>
      </c>
      <c r="AX157" s="14" t="s">
        <v>90</v>
      </c>
      <c r="AY157" s="165" t="s">
        <v>150</v>
      </c>
    </row>
    <row r="158" spans="2:65" s="1" customFormat="1" ht="24.2" customHeight="1">
      <c r="B158" s="32"/>
      <c r="C158" s="137" t="s">
        <v>182</v>
      </c>
      <c r="D158" s="137" t="s">
        <v>153</v>
      </c>
      <c r="E158" s="138" t="s">
        <v>183</v>
      </c>
      <c r="F158" s="139" t="s">
        <v>184</v>
      </c>
      <c r="G158" s="140" t="s">
        <v>156</v>
      </c>
      <c r="H158" s="141">
        <v>246</v>
      </c>
      <c r="I158" s="142"/>
      <c r="J158" s="143">
        <f>ROUND(I158*H158,2)</f>
        <v>0</v>
      </c>
      <c r="K158" s="139" t="s">
        <v>157</v>
      </c>
      <c r="L158" s="32"/>
      <c r="M158" s="144" t="s">
        <v>1</v>
      </c>
      <c r="N158" s="145" t="s">
        <v>48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158</v>
      </c>
      <c r="AT158" s="148" t="s">
        <v>153</v>
      </c>
      <c r="AU158" s="148" t="s">
        <v>92</v>
      </c>
      <c r="AY158" s="17" t="s">
        <v>150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90</v>
      </c>
      <c r="BK158" s="149">
        <f>ROUND(I158*H158,2)</f>
        <v>0</v>
      </c>
      <c r="BL158" s="17" t="s">
        <v>158</v>
      </c>
      <c r="BM158" s="148" t="s">
        <v>185</v>
      </c>
    </row>
    <row r="159" spans="2:65" s="1" customFormat="1" ht="21.75" customHeight="1">
      <c r="B159" s="32"/>
      <c r="C159" s="137" t="s">
        <v>186</v>
      </c>
      <c r="D159" s="137" t="s">
        <v>153</v>
      </c>
      <c r="E159" s="138" t="s">
        <v>187</v>
      </c>
      <c r="F159" s="139" t="s">
        <v>188</v>
      </c>
      <c r="G159" s="140" t="s">
        <v>156</v>
      </c>
      <c r="H159" s="141">
        <v>79.989999999999995</v>
      </c>
      <c r="I159" s="142"/>
      <c r="J159" s="143">
        <f>ROUND(I159*H159,2)</f>
        <v>0</v>
      </c>
      <c r="K159" s="139" t="s">
        <v>157</v>
      </c>
      <c r="L159" s="32"/>
      <c r="M159" s="144" t="s">
        <v>1</v>
      </c>
      <c r="N159" s="145" t="s">
        <v>48</v>
      </c>
      <c r="P159" s="146">
        <f>O159*H159</f>
        <v>0</v>
      </c>
      <c r="Q159" s="146">
        <v>0</v>
      </c>
      <c r="R159" s="146">
        <f>Q159*H159</f>
        <v>0</v>
      </c>
      <c r="S159" s="146">
        <v>3.9E-2</v>
      </c>
      <c r="T159" s="147">
        <f>S159*H159</f>
        <v>3.1196099999999998</v>
      </c>
      <c r="AR159" s="148" t="s">
        <v>158</v>
      </c>
      <c r="AT159" s="148" t="s">
        <v>153</v>
      </c>
      <c r="AU159" s="148" t="s">
        <v>92</v>
      </c>
      <c r="AY159" s="17" t="s">
        <v>150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90</v>
      </c>
      <c r="BK159" s="149">
        <f>ROUND(I159*H159,2)</f>
        <v>0</v>
      </c>
      <c r="BL159" s="17" t="s">
        <v>158</v>
      </c>
      <c r="BM159" s="148" t="s">
        <v>189</v>
      </c>
    </row>
    <row r="160" spans="2:65" s="12" customFormat="1" ht="11.25">
      <c r="B160" s="150"/>
      <c r="D160" s="151" t="s">
        <v>160</v>
      </c>
      <c r="E160" s="152" t="s">
        <v>1</v>
      </c>
      <c r="F160" s="153" t="s">
        <v>190</v>
      </c>
      <c r="H160" s="152" t="s">
        <v>1</v>
      </c>
      <c r="I160" s="154"/>
      <c r="L160" s="150"/>
      <c r="M160" s="155"/>
      <c r="T160" s="156"/>
      <c r="AT160" s="152" t="s">
        <v>160</v>
      </c>
      <c r="AU160" s="152" t="s">
        <v>92</v>
      </c>
      <c r="AV160" s="12" t="s">
        <v>90</v>
      </c>
      <c r="AW160" s="12" t="s">
        <v>36</v>
      </c>
      <c r="AX160" s="12" t="s">
        <v>83</v>
      </c>
      <c r="AY160" s="152" t="s">
        <v>150</v>
      </c>
    </row>
    <row r="161" spans="2:65" s="12" customFormat="1" ht="11.25">
      <c r="B161" s="150"/>
      <c r="D161" s="151" t="s">
        <v>160</v>
      </c>
      <c r="E161" s="152" t="s">
        <v>1</v>
      </c>
      <c r="F161" s="153" t="s">
        <v>191</v>
      </c>
      <c r="H161" s="152" t="s">
        <v>1</v>
      </c>
      <c r="I161" s="154"/>
      <c r="L161" s="150"/>
      <c r="M161" s="155"/>
      <c r="T161" s="156"/>
      <c r="AT161" s="152" t="s">
        <v>160</v>
      </c>
      <c r="AU161" s="152" t="s">
        <v>92</v>
      </c>
      <c r="AV161" s="12" t="s">
        <v>90</v>
      </c>
      <c r="AW161" s="12" t="s">
        <v>36</v>
      </c>
      <c r="AX161" s="12" t="s">
        <v>83</v>
      </c>
      <c r="AY161" s="152" t="s">
        <v>150</v>
      </c>
    </row>
    <row r="162" spans="2:65" s="13" customFormat="1" ht="22.5">
      <c r="B162" s="157"/>
      <c r="D162" s="151" t="s">
        <v>160</v>
      </c>
      <c r="E162" s="158" t="s">
        <v>1</v>
      </c>
      <c r="F162" s="159" t="s">
        <v>192</v>
      </c>
      <c r="H162" s="160">
        <v>79.989999999999995</v>
      </c>
      <c r="I162" s="161"/>
      <c r="L162" s="157"/>
      <c r="M162" s="162"/>
      <c r="T162" s="163"/>
      <c r="AT162" s="158" t="s">
        <v>160</v>
      </c>
      <c r="AU162" s="158" t="s">
        <v>92</v>
      </c>
      <c r="AV162" s="13" t="s">
        <v>92</v>
      </c>
      <c r="AW162" s="13" t="s">
        <v>36</v>
      </c>
      <c r="AX162" s="13" t="s">
        <v>83</v>
      </c>
      <c r="AY162" s="158" t="s">
        <v>150</v>
      </c>
    </row>
    <row r="163" spans="2:65" s="14" customFormat="1" ht="11.25">
      <c r="B163" s="164"/>
      <c r="D163" s="151" t="s">
        <v>160</v>
      </c>
      <c r="E163" s="165" t="s">
        <v>1</v>
      </c>
      <c r="F163" s="166" t="s">
        <v>164</v>
      </c>
      <c r="H163" s="167">
        <v>79.989999999999995</v>
      </c>
      <c r="I163" s="168"/>
      <c r="L163" s="164"/>
      <c r="M163" s="169"/>
      <c r="T163" s="170"/>
      <c r="AT163" s="165" t="s">
        <v>160</v>
      </c>
      <c r="AU163" s="165" t="s">
        <v>92</v>
      </c>
      <c r="AV163" s="14" t="s">
        <v>158</v>
      </c>
      <c r="AW163" s="14" t="s">
        <v>36</v>
      </c>
      <c r="AX163" s="14" t="s">
        <v>90</v>
      </c>
      <c r="AY163" s="165" t="s">
        <v>150</v>
      </c>
    </row>
    <row r="164" spans="2:65" s="1" customFormat="1" ht="24.2" customHeight="1">
      <c r="B164" s="32"/>
      <c r="C164" s="137" t="s">
        <v>193</v>
      </c>
      <c r="D164" s="137" t="s">
        <v>153</v>
      </c>
      <c r="E164" s="138" t="s">
        <v>194</v>
      </c>
      <c r="F164" s="139" t="s">
        <v>195</v>
      </c>
      <c r="G164" s="140" t="s">
        <v>156</v>
      </c>
      <c r="H164" s="141">
        <v>2.76</v>
      </c>
      <c r="I164" s="142"/>
      <c r="J164" s="143">
        <f>ROUND(I164*H164,2)</f>
        <v>0</v>
      </c>
      <c r="K164" s="139" t="s">
        <v>157</v>
      </c>
      <c r="L164" s="32"/>
      <c r="M164" s="144" t="s">
        <v>1</v>
      </c>
      <c r="N164" s="145" t="s">
        <v>48</v>
      </c>
      <c r="P164" s="146">
        <f>O164*H164</f>
        <v>0</v>
      </c>
      <c r="Q164" s="146">
        <v>0</v>
      </c>
      <c r="R164" s="146">
        <f>Q164*H164</f>
        <v>0</v>
      </c>
      <c r="S164" s="146">
        <v>4.1000000000000002E-2</v>
      </c>
      <c r="T164" s="147">
        <f>S164*H164</f>
        <v>0.11316</v>
      </c>
      <c r="AR164" s="148" t="s">
        <v>158</v>
      </c>
      <c r="AT164" s="148" t="s">
        <v>153</v>
      </c>
      <c r="AU164" s="148" t="s">
        <v>92</v>
      </c>
      <c r="AY164" s="17" t="s">
        <v>150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90</v>
      </c>
      <c r="BK164" s="149">
        <f>ROUND(I164*H164,2)</f>
        <v>0</v>
      </c>
      <c r="BL164" s="17" t="s">
        <v>158</v>
      </c>
      <c r="BM164" s="148" t="s">
        <v>196</v>
      </c>
    </row>
    <row r="165" spans="2:65" s="12" customFormat="1" ht="11.25">
      <c r="B165" s="150"/>
      <c r="D165" s="151" t="s">
        <v>160</v>
      </c>
      <c r="E165" s="152" t="s">
        <v>1</v>
      </c>
      <c r="F165" s="153" t="s">
        <v>197</v>
      </c>
      <c r="H165" s="152" t="s">
        <v>1</v>
      </c>
      <c r="I165" s="154"/>
      <c r="L165" s="150"/>
      <c r="M165" s="155"/>
      <c r="T165" s="156"/>
      <c r="AT165" s="152" t="s">
        <v>160</v>
      </c>
      <c r="AU165" s="152" t="s">
        <v>92</v>
      </c>
      <c r="AV165" s="12" t="s">
        <v>90</v>
      </c>
      <c r="AW165" s="12" t="s">
        <v>36</v>
      </c>
      <c r="AX165" s="12" t="s">
        <v>83</v>
      </c>
      <c r="AY165" s="152" t="s">
        <v>150</v>
      </c>
    </row>
    <row r="166" spans="2:65" s="12" customFormat="1" ht="11.25">
      <c r="B166" s="150"/>
      <c r="D166" s="151" t="s">
        <v>160</v>
      </c>
      <c r="E166" s="152" t="s">
        <v>1</v>
      </c>
      <c r="F166" s="153" t="s">
        <v>162</v>
      </c>
      <c r="H166" s="152" t="s">
        <v>1</v>
      </c>
      <c r="I166" s="154"/>
      <c r="L166" s="150"/>
      <c r="M166" s="155"/>
      <c r="T166" s="156"/>
      <c r="AT166" s="152" t="s">
        <v>160</v>
      </c>
      <c r="AU166" s="152" t="s">
        <v>92</v>
      </c>
      <c r="AV166" s="12" t="s">
        <v>90</v>
      </c>
      <c r="AW166" s="12" t="s">
        <v>36</v>
      </c>
      <c r="AX166" s="12" t="s">
        <v>83</v>
      </c>
      <c r="AY166" s="152" t="s">
        <v>150</v>
      </c>
    </row>
    <row r="167" spans="2:65" s="13" customFormat="1" ht="11.25">
      <c r="B167" s="157"/>
      <c r="D167" s="151" t="s">
        <v>160</v>
      </c>
      <c r="E167" s="158" t="s">
        <v>1</v>
      </c>
      <c r="F167" s="159" t="s">
        <v>198</v>
      </c>
      <c r="H167" s="160">
        <v>2.76</v>
      </c>
      <c r="I167" s="161"/>
      <c r="L167" s="157"/>
      <c r="M167" s="162"/>
      <c r="T167" s="163"/>
      <c r="AT167" s="158" t="s">
        <v>160</v>
      </c>
      <c r="AU167" s="158" t="s">
        <v>92</v>
      </c>
      <c r="AV167" s="13" t="s">
        <v>92</v>
      </c>
      <c r="AW167" s="13" t="s">
        <v>36</v>
      </c>
      <c r="AX167" s="13" t="s">
        <v>83</v>
      </c>
      <c r="AY167" s="158" t="s">
        <v>150</v>
      </c>
    </row>
    <row r="168" spans="2:65" s="14" customFormat="1" ht="11.25">
      <c r="B168" s="164"/>
      <c r="D168" s="151" t="s">
        <v>160</v>
      </c>
      <c r="E168" s="165" t="s">
        <v>1</v>
      </c>
      <c r="F168" s="166" t="s">
        <v>164</v>
      </c>
      <c r="H168" s="167">
        <v>2.76</v>
      </c>
      <c r="I168" s="168"/>
      <c r="L168" s="164"/>
      <c r="M168" s="169"/>
      <c r="T168" s="170"/>
      <c r="AT168" s="165" t="s">
        <v>160</v>
      </c>
      <c r="AU168" s="165" t="s">
        <v>92</v>
      </c>
      <c r="AV168" s="14" t="s">
        <v>158</v>
      </c>
      <c r="AW168" s="14" t="s">
        <v>36</v>
      </c>
      <c r="AX168" s="14" t="s">
        <v>90</v>
      </c>
      <c r="AY168" s="165" t="s">
        <v>150</v>
      </c>
    </row>
    <row r="169" spans="2:65" s="1" customFormat="1" ht="21.75" customHeight="1">
      <c r="B169" s="32"/>
      <c r="C169" s="137" t="s">
        <v>199</v>
      </c>
      <c r="D169" s="137" t="s">
        <v>153</v>
      </c>
      <c r="E169" s="138" t="s">
        <v>200</v>
      </c>
      <c r="F169" s="139" t="s">
        <v>201</v>
      </c>
      <c r="G169" s="140" t="s">
        <v>156</v>
      </c>
      <c r="H169" s="141">
        <v>17.372</v>
      </c>
      <c r="I169" s="142"/>
      <c r="J169" s="143">
        <f>ROUND(I169*H169,2)</f>
        <v>0</v>
      </c>
      <c r="K169" s="139" t="s">
        <v>157</v>
      </c>
      <c r="L169" s="32"/>
      <c r="M169" s="144" t="s">
        <v>1</v>
      </c>
      <c r="N169" s="145" t="s">
        <v>48</v>
      </c>
      <c r="P169" s="146">
        <f>O169*H169</f>
        <v>0</v>
      </c>
      <c r="Q169" s="146">
        <v>0</v>
      </c>
      <c r="R169" s="146">
        <f>Q169*H169</f>
        <v>0</v>
      </c>
      <c r="S169" s="146">
        <v>7.5999999999999998E-2</v>
      </c>
      <c r="T169" s="147">
        <f>S169*H169</f>
        <v>1.3202719999999999</v>
      </c>
      <c r="AR169" s="148" t="s">
        <v>158</v>
      </c>
      <c r="AT169" s="148" t="s">
        <v>153</v>
      </c>
      <c r="AU169" s="148" t="s">
        <v>92</v>
      </c>
      <c r="AY169" s="17" t="s">
        <v>150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90</v>
      </c>
      <c r="BK169" s="149">
        <f>ROUND(I169*H169,2)</f>
        <v>0</v>
      </c>
      <c r="BL169" s="17" t="s">
        <v>158</v>
      </c>
      <c r="BM169" s="148" t="s">
        <v>202</v>
      </c>
    </row>
    <row r="170" spans="2:65" s="12" customFormat="1" ht="11.25">
      <c r="B170" s="150"/>
      <c r="D170" s="151" t="s">
        <v>160</v>
      </c>
      <c r="E170" s="152" t="s">
        <v>1</v>
      </c>
      <c r="F170" s="153" t="s">
        <v>203</v>
      </c>
      <c r="H170" s="152" t="s">
        <v>1</v>
      </c>
      <c r="I170" s="154"/>
      <c r="L170" s="150"/>
      <c r="M170" s="155"/>
      <c r="T170" s="156"/>
      <c r="AT170" s="152" t="s">
        <v>160</v>
      </c>
      <c r="AU170" s="152" t="s">
        <v>92</v>
      </c>
      <c r="AV170" s="12" t="s">
        <v>90</v>
      </c>
      <c r="AW170" s="12" t="s">
        <v>36</v>
      </c>
      <c r="AX170" s="12" t="s">
        <v>83</v>
      </c>
      <c r="AY170" s="152" t="s">
        <v>150</v>
      </c>
    </row>
    <row r="171" spans="2:65" s="12" customFormat="1" ht="11.25">
      <c r="B171" s="150"/>
      <c r="D171" s="151" t="s">
        <v>160</v>
      </c>
      <c r="E171" s="152" t="s">
        <v>1</v>
      </c>
      <c r="F171" s="153" t="s">
        <v>162</v>
      </c>
      <c r="H171" s="152" t="s">
        <v>1</v>
      </c>
      <c r="I171" s="154"/>
      <c r="L171" s="150"/>
      <c r="M171" s="155"/>
      <c r="T171" s="156"/>
      <c r="AT171" s="152" t="s">
        <v>160</v>
      </c>
      <c r="AU171" s="152" t="s">
        <v>92</v>
      </c>
      <c r="AV171" s="12" t="s">
        <v>90</v>
      </c>
      <c r="AW171" s="12" t="s">
        <v>36</v>
      </c>
      <c r="AX171" s="12" t="s">
        <v>83</v>
      </c>
      <c r="AY171" s="152" t="s">
        <v>150</v>
      </c>
    </row>
    <row r="172" spans="2:65" s="13" customFormat="1" ht="11.25">
      <c r="B172" s="157"/>
      <c r="D172" s="151" t="s">
        <v>160</v>
      </c>
      <c r="E172" s="158" t="s">
        <v>1</v>
      </c>
      <c r="F172" s="159" t="s">
        <v>204</v>
      </c>
      <c r="H172" s="160">
        <v>17.372</v>
      </c>
      <c r="I172" s="161"/>
      <c r="L172" s="157"/>
      <c r="M172" s="162"/>
      <c r="T172" s="163"/>
      <c r="AT172" s="158" t="s">
        <v>160</v>
      </c>
      <c r="AU172" s="158" t="s">
        <v>92</v>
      </c>
      <c r="AV172" s="13" t="s">
        <v>92</v>
      </c>
      <c r="AW172" s="13" t="s">
        <v>36</v>
      </c>
      <c r="AX172" s="13" t="s">
        <v>83</v>
      </c>
      <c r="AY172" s="158" t="s">
        <v>150</v>
      </c>
    </row>
    <row r="173" spans="2:65" s="14" customFormat="1" ht="11.25">
      <c r="B173" s="164"/>
      <c r="D173" s="151" t="s">
        <v>160</v>
      </c>
      <c r="E173" s="165" t="s">
        <v>1</v>
      </c>
      <c r="F173" s="166" t="s">
        <v>164</v>
      </c>
      <c r="H173" s="167">
        <v>17.372</v>
      </c>
      <c r="I173" s="168"/>
      <c r="L173" s="164"/>
      <c r="M173" s="169"/>
      <c r="T173" s="170"/>
      <c r="AT173" s="165" t="s">
        <v>160</v>
      </c>
      <c r="AU173" s="165" t="s">
        <v>92</v>
      </c>
      <c r="AV173" s="14" t="s">
        <v>158</v>
      </c>
      <c r="AW173" s="14" t="s">
        <v>36</v>
      </c>
      <c r="AX173" s="14" t="s">
        <v>90</v>
      </c>
      <c r="AY173" s="165" t="s">
        <v>150</v>
      </c>
    </row>
    <row r="174" spans="2:65" s="1" customFormat="1" ht="21.75" customHeight="1">
      <c r="B174" s="32"/>
      <c r="C174" s="137" t="s">
        <v>151</v>
      </c>
      <c r="D174" s="137" t="s">
        <v>153</v>
      </c>
      <c r="E174" s="138" t="s">
        <v>205</v>
      </c>
      <c r="F174" s="139" t="s">
        <v>206</v>
      </c>
      <c r="G174" s="140" t="s">
        <v>156</v>
      </c>
      <c r="H174" s="141">
        <v>2.8279999999999998</v>
      </c>
      <c r="I174" s="142"/>
      <c r="J174" s="143">
        <f>ROUND(I174*H174,2)</f>
        <v>0</v>
      </c>
      <c r="K174" s="139" t="s">
        <v>157</v>
      </c>
      <c r="L174" s="32"/>
      <c r="M174" s="144" t="s">
        <v>1</v>
      </c>
      <c r="N174" s="145" t="s">
        <v>48</v>
      </c>
      <c r="P174" s="146">
        <f>O174*H174</f>
        <v>0</v>
      </c>
      <c r="Q174" s="146">
        <v>0</v>
      </c>
      <c r="R174" s="146">
        <f>Q174*H174</f>
        <v>0</v>
      </c>
      <c r="S174" s="146">
        <v>6.3E-2</v>
      </c>
      <c r="T174" s="147">
        <f>S174*H174</f>
        <v>0.17816399999999999</v>
      </c>
      <c r="AR174" s="148" t="s">
        <v>158</v>
      </c>
      <c r="AT174" s="148" t="s">
        <v>153</v>
      </c>
      <c r="AU174" s="148" t="s">
        <v>92</v>
      </c>
      <c r="AY174" s="17" t="s">
        <v>150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90</v>
      </c>
      <c r="BK174" s="149">
        <f>ROUND(I174*H174,2)</f>
        <v>0</v>
      </c>
      <c r="BL174" s="17" t="s">
        <v>158</v>
      </c>
      <c r="BM174" s="148" t="s">
        <v>207</v>
      </c>
    </row>
    <row r="175" spans="2:65" s="12" customFormat="1" ht="11.25">
      <c r="B175" s="150"/>
      <c r="D175" s="151" t="s">
        <v>160</v>
      </c>
      <c r="E175" s="152" t="s">
        <v>1</v>
      </c>
      <c r="F175" s="153" t="s">
        <v>203</v>
      </c>
      <c r="H175" s="152" t="s">
        <v>1</v>
      </c>
      <c r="I175" s="154"/>
      <c r="L175" s="150"/>
      <c r="M175" s="155"/>
      <c r="T175" s="156"/>
      <c r="AT175" s="152" t="s">
        <v>160</v>
      </c>
      <c r="AU175" s="152" t="s">
        <v>92</v>
      </c>
      <c r="AV175" s="12" t="s">
        <v>90</v>
      </c>
      <c r="AW175" s="12" t="s">
        <v>36</v>
      </c>
      <c r="AX175" s="12" t="s">
        <v>83</v>
      </c>
      <c r="AY175" s="152" t="s">
        <v>150</v>
      </c>
    </row>
    <row r="176" spans="2:65" s="12" customFormat="1" ht="11.25">
      <c r="B176" s="150"/>
      <c r="D176" s="151" t="s">
        <v>160</v>
      </c>
      <c r="E176" s="152" t="s">
        <v>1</v>
      </c>
      <c r="F176" s="153" t="s">
        <v>162</v>
      </c>
      <c r="H176" s="152" t="s">
        <v>1</v>
      </c>
      <c r="I176" s="154"/>
      <c r="L176" s="150"/>
      <c r="M176" s="155"/>
      <c r="T176" s="156"/>
      <c r="AT176" s="152" t="s">
        <v>160</v>
      </c>
      <c r="AU176" s="152" t="s">
        <v>92</v>
      </c>
      <c r="AV176" s="12" t="s">
        <v>90</v>
      </c>
      <c r="AW176" s="12" t="s">
        <v>36</v>
      </c>
      <c r="AX176" s="12" t="s">
        <v>83</v>
      </c>
      <c r="AY176" s="152" t="s">
        <v>150</v>
      </c>
    </row>
    <row r="177" spans="2:65" s="13" customFormat="1" ht="11.25">
      <c r="B177" s="157"/>
      <c r="D177" s="151" t="s">
        <v>160</v>
      </c>
      <c r="E177" s="158" t="s">
        <v>1</v>
      </c>
      <c r="F177" s="159" t="s">
        <v>208</v>
      </c>
      <c r="H177" s="160">
        <v>2.8279999999999998</v>
      </c>
      <c r="I177" s="161"/>
      <c r="L177" s="157"/>
      <c r="M177" s="162"/>
      <c r="T177" s="163"/>
      <c r="AT177" s="158" t="s">
        <v>160</v>
      </c>
      <c r="AU177" s="158" t="s">
        <v>92</v>
      </c>
      <c r="AV177" s="13" t="s">
        <v>92</v>
      </c>
      <c r="AW177" s="13" t="s">
        <v>36</v>
      </c>
      <c r="AX177" s="13" t="s">
        <v>83</v>
      </c>
      <c r="AY177" s="158" t="s">
        <v>150</v>
      </c>
    </row>
    <row r="178" spans="2:65" s="14" customFormat="1" ht="11.25">
      <c r="B178" s="164"/>
      <c r="D178" s="151" t="s">
        <v>160</v>
      </c>
      <c r="E178" s="165" t="s">
        <v>1</v>
      </c>
      <c r="F178" s="166" t="s">
        <v>164</v>
      </c>
      <c r="H178" s="167">
        <v>2.8279999999999998</v>
      </c>
      <c r="I178" s="168"/>
      <c r="L178" s="164"/>
      <c r="M178" s="169"/>
      <c r="T178" s="170"/>
      <c r="AT178" s="165" t="s">
        <v>160</v>
      </c>
      <c r="AU178" s="165" t="s">
        <v>92</v>
      </c>
      <c r="AV178" s="14" t="s">
        <v>158</v>
      </c>
      <c r="AW178" s="14" t="s">
        <v>36</v>
      </c>
      <c r="AX178" s="14" t="s">
        <v>90</v>
      </c>
      <c r="AY178" s="165" t="s">
        <v>150</v>
      </c>
    </row>
    <row r="179" spans="2:65" s="1" customFormat="1" ht="37.9" customHeight="1">
      <c r="B179" s="32"/>
      <c r="C179" s="137" t="s">
        <v>209</v>
      </c>
      <c r="D179" s="137" t="s">
        <v>153</v>
      </c>
      <c r="E179" s="138" t="s">
        <v>210</v>
      </c>
      <c r="F179" s="139" t="s">
        <v>211</v>
      </c>
      <c r="G179" s="140" t="s">
        <v>156</v>
      </c>
      <c r="H179" s="141">
        <v>281.2</v>
      </c>
      <c r="I179" s="142"/>
      <c r="J179" s="143">
        <f>ROUND(I179*H179,2)</f>
        <v>0</v>
      </c>
      <c r="K179" s="139" t="s">
        <v>157</v>
      </c>
      <c r="L179" s="32"/>
      <c r="M179" s="144" t="s">
        <v>1</v>
      </c>
      <c r="N179" s="145" t="s">
        <v>48</v>
      </c>
      <c r="P179" s="146">
        <f>O179*H179</f>
        <v>0</v>
      </c>
      <c r="Q179" s="146">
        <v>0</v>
      </c>
      <c r="R179" s="146">
        <f>Q179*H179</f>
        <v>0</v>
      </c>
      <c r="S179" s="146">
        <v>0.01</v>
      </c>
      <c r="T179" s="147">
        <f>S179*H179</f>
        <v>2.8119999999999998</v>
      </c>
      <c r="AR179" s="148" t="s">
        <v>158</v>
      </c>
      <c r="AT179" s="148" t="s">
        <v>153</v>
      </c>
      <c r="AU179" s="148" t="s">
        <v>92</v>
      </c>
      <c r="AY179" s="17" t="s">
        <v>150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90</v>
      </c>
      <c r="BK179" s="149">
        <f>ROUND(I179*H179,2)</f>
        <v>0</v>
      </c>
      <c r="BL179" s="17" t="s">
        <v>158</v>
      </c>
      <c r="BM179" s="148" t="s">
        <v>212</v>
      </c>
    </row>
    <row r="180" spans="2:65" s="12" customFormat="1" ht="11.25">
      <c r="B180" s="150"/>
      <c r="D180" s="151" t="s">
        <v>160</v>
      </c>
      <c r="E180" s="152" t="s">
        <v>1</v>
      </c>
      <c r="F180" s="153" t="s">
        <v>213</v>
      </c>
      <c r="H180" s="152" t="s">
        <v>1</v>
      </c>
      <c r="I180" s="154"/>
      <c r="L180" s="150"/>
      <c r="M180" s="155"/>
      <c r="T180" s="156"/>
      <c r="AT180" s="152" t="s">
        <v>160</v>
      </c>
      <c r="AU180" s="152" t="s">
        <v>92</v>
      </c>
      <c r="AV180" s="12" t="s">
        <v>90</v>
      </c>
      <c r="AW180" s="12" t="s">
        <v>36</v>
      </c>
      <c r="AX180" s="12" t="s">
        <v>83</v>
      </c>
      <c r="AY180" s="152" t="s">
        <v>150</v>
      </c>
    </row>
    <row r="181" spans="2:65" s="12" customFormat="1" ht="22.5">
      <c r="B181" s="150"/>
      <c r="D181" s="151" t="s">
        <v>160</v>
      </c>
      <c r="E181" s="152" t="s">
        <v>1</v>
      </c>
      <c r="F181" s="153" t="s">
        <v>214</v>
      </c>
      <c r="H181" s="152" t="s">
        <v>1</v>
      </c>
      <c r="I181" s="154"/>
      <c r="L181" s="150"/>
      <c r="M181" s="155"/>
      <c r="T181" s="156"/>
      <c r="AT181" s="152" t="s">
        <v>160</v>
      </c>
      <c r="AU181" s="152" t="s">
        <v>92</v>
      </c>
      <c r="AV181" s="12" t="s">
        <v>90</v>
      </c>
      <c r="AW181" s="12" t="s">
        <v>36</v>
      </c>
      <c r="AX181" s="12" t="s">
        <v>83</v>
      </c>
      <c r="AY181" s="152" t="s">
        <v>150</v>
      </c>
    </row>
    <row r="182" spans="2:65" s="13" customFormat="1" ht="33.75">
      <c r="B182" s="157"/>
      <c r="D182" s="151" t="s">
        <v>160</v>
      </c>
      <c r="E182" s="158" t="s">
        <v>1</v>
      </c>
      <c r="F182" s="159" t="s">
        <v>215</v>
      </c>
      <c r="H182" s="160">
        <v>281.2</v>
      </c>
      <c r="I182" s="161"/>
      <c r="L182" s="157"/>
      <c r="M182" s="162"/>
      <c r="T182" s="163"/>
      <c r="AT182" s="158" t="s">
        <v>160</v>
      </c>
      <c r="AU182" s="158" t="s">
        <v>92</v>
      </c>
      <c r="AV182" s="13" t="s">
        <v>92</v>
      </c>
      <c r="AW182" s="13" t="s">
        <v>36</v>
      </c>
      <c r="AX182" s="13" t="s">
        <v>83</v>
      </c>
      <c r="AY182" s="158" t="s">
        <v>150</v>
      </c>
    </row>
    <row r="183" spans="2:65" s="14" customFormat="1" ht="11.25">
      <c r="B183" s="164"/>
      <c r="D183" s="151" t="s">
        <v>160</v>
      </c>
      <c r="E183" s="165" t="s">
        <v>1</v>
      </c>
      <c r="F183" s="166" t="s">
        <v>164</v>
      </c>
      <c r="H183" s="167">
        <v>281.2</v>
      </c>
      <c r="I183" s="168"/>
      <c r="L183" s="164"/>
      <c r="M183" s="169"/>
      <c r="T183" s="170"/>
      <c r="AT183" s="165" t="s">
        <v>160</v>
      </c>
      <c r="AU183" s="165" t="s">
        <v>92</v>
      </c>
      <c r="AV183" s="14" t="s">
        <v>158</v>
      </c>
      <c r="AW183" s="14" t="s">
        <v>36</v>
      </c>
      <c r="AX183" s="14" t="s">
        <v>90</v>
      </c>
      <c r="AY183" s="165" t="s">
        <v>150</v>
      </c>
    </row>
    <row r="184" spans="2:65" s="1" customFormat="1" ht="37.9" customHeight="1">
      <c r="B184" s="32"/>
      <c r="C184" s="137" t="s">
        <v>216</v>
      </c>
      <c r="D184" s="137" t="s">
        <v>153</v>
      </c>
      <c r="E184" s="138" t="s">
        <v>217</v>
      </c>
      <c r="F184" s="139" t="s">
        <v>218</v>
      </c>
      <c r="G184" s="140" t="s">
        <v>156</v>
      </c>
      <c r="H184" s="141">
        <v>553.18600000000004</v>
      </c>
      <c r="I184" s="142"/>
      <c r="J184" s="143">
        <f>ROUND(I184*H184,2)</f>
        <v>0</v>
      </c>
      <c r="K184" s="139" t="s">
        <v>157</v>
      </c>
      <c r="L184" s="32"/>
      <c r="M184" s="144" t="s">
        <v>1</v>
      </c>
      <c r="N184" s="145" t="s">
        <v>48</v>
      </c>
      <c r="P184" s="146">
        <f>O184*H184</f>
        <v>0</v>
      </c>
      <c r="Q184" s="146">
        <v>0</v>
      </c>
      <c r="R184" s="146">
        <f>Q184*H184</f>
        <v>0</v>
      </c>
      <c r="S184" s="146">
        <v>0.01</v>
      </c>
      <c r="T184" s="147">
        <f>S184*H184</f>
        <v>5.5318600000000009</v>
      </c>
      <c r="AR184" s="148" t="s">
        <v>158</v>
      </c>
      <c r="AT184" s="148" t="s">
        <v>153</v>
      </c>
      <c r="AU184" s="148" t="s">
        <v>92</v>
      </c>
      <c r="AY184" s="17" t="s">
        <v>150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90</v>
      </c>
      <c r="BK184" s="149">
        <f>ROUND(I184*H184,2)</f>
        <v>0</v>
      </c>
      <c r="BL184" s="17" t="s">
        <v>158</v>
      </c>
      <c r="BM184" s="148" t="s">
        <v>219</v>
      </c>
    </row>
    <row r="185" spans="2:65" s="12" customFormat="1" ht="11.25">
      <c r="B185" s="150"/>
      <c r="D185" s="151" t="s">
        <v>160</v>
      </c>
      <c r="E185" s="152" t="s">
        <v>1</v>
      </c>
      <c r="F185" s="153" t="s">
        <v>220</v>
      </c>
      <c r="H185" s="152" t="s">
        <v>1</v>
      </c>
      <c r="I185" s="154"/>
      <c r="L185" s="150"/>
      <c r="M185" s="155"/>
      <c r="T185" s="156"/>
      <c r="AT185" s="152" t="s">
        <v>160</v>
      </c>
      <c r="AU185" s="152" t="s">
        <v>92</v>
      </c>
      <c r="AV185" s="12" t="s">
        <v>90</v>
      </c>
      <c r="AW185" s="12" t="s">
        <v>36</v>
      </c>
      <c r="AX185" s="12" t="s">
        <v>83</v>
      </c>
      <c r="AY185" s="152" t="s">
        <v>150</v>
      </c>
    </row>
    <row r="186" spans="2:65" s="12" customFormat="1" ht="11.25">
      <c r="B186" s="150"/>
      <c r="D186" s="151" t="s">
        <v>160</v>
      </c>
      <c r="E186" s="152" t="s">
        <v>1</v>
      </c>
      <c r="F186" s="153" t="s">
        <v>162</v>
      </c>
      <c r="H186" s="152" t="s">
        <v>1</v>
      </c>
      <c r="I186" s="154"/>
      <c r="L186" s="150"/>
      <c r="M186" s="155"/>
      <c r="T186" s="156"/>
      <c r="AT186" s="152" t="s">
        <v>160</v>
      </c>
      <c r="AU186" s="152" t="s">
        <v>92</v>
      </c>
      <c r="AV186" s="12" t="s">
        <v>90</v>
      </c>
      <c r="AW186" s="12" t="s">
        <v>36</v>
      </c>
      <c r="AX186" s="12" t="s">
        <v>83</v>
      </c>
      <c r="AY186" s="152" t="s">
        <v>150</v>
      </c>
    </row>
    <row r="187" spans="2:65" s="13" customFormat="1" ht="11.25">
      <c r="B187" s="157"/>
      <c r="D187" s="151" t="s">
        <v>160</v>
      </c>
      <c r="E187" s="158" t="s">
        <v>1</v>
      </c>
      <c r="F187" s="159" t="s">
        <v>221</v>
      </c>
      <c r="H187" s="160">
        <v>606.27200000000005</v>
      </c>
      <c r="I187" s="161"/>
      <c r="L187" s="157"/>
      <c r="M187" s="162"/>
      <c r="T187" s="163"/>
      <c r="AT187" s="158" t="s">
        <v>160</v>
      </c>
      <c r="AU187" s="158" t="s">
        <v>92</v>
      </c>
      <c r="AV187" s="13" t="s">
        <v>92</v>
      </c>
      <c r="AW187" s="13" t="s">
        <v>36</v>
      </c>
      <c r="AX187" s="13" t="s">
        <v>83</v>
      </c>
      <c r="AY187" s="158" t="s">
        <v>150</v>
      </c>
    </row>
    <row r="188" spans="2:65" s="13" customFormat="1" ht="11.25">
      <c r="B188" s="157"/>
      <c r="D188" s="151" t="s">
        <v>160</v>
      </c>
      <c r="E188" s="158" t="s">
        <v>1</v>
      </c>
      <c r="F188" s="159" t="s">
        <v>222</v>
      </c>
      <c r="H188" s="160">
        <v>-53.085999999999999</v>
      </c>
      <c r="I188" s="161"/>
      <c r="L188" s="157"/>
      <c r="M188" s="162"/>
      <c r="T188" s="163"/>
      <c r="AT188" s="158" t="s">
        <v>160</v>
      </c>
      <c r="AU188" s="158" t="s">
        <v>92</v>
      </c>
      <c r="AV188" s="13" t="s">
        <v>92</v>
      </c>
      <c r="AW188" s="13" t="s">
        <v>36</v>
      </c>
      <c r="AX188" s="13" t="s">
        <v>83</v>
      </c>
      <c r="AY188" s="158" t="s">
        <v>150</v>
      </c>
    </row>
    <row r="189" spans="2:65" s="14" customFormat="1" ht="11.25">
      <c r="B189" s="164"/>
      <c r="D189" s="151" t="s">
        <v>160</v>
      </c>
      <c r="E189" s="165" t="s">
        <v>1</v>
      </c>
      <c r="F189" s="166" t="s">
        <v>164</v>
      </c>
      <c r="H189" s="167">
        <v>553.18600000000004</v>
      </c>
      <c r="I189" s="168"/>
      <c r="L189" s="164"/>
      <c r="M189" s="169"/>
      <c r="T189" s="170"/>
      <c r="AT189" s="165" t="s">
        <v>160</v>
      </c>
      <c r="AU189" s="165" t="s">
        <v>92</v>
      </c>
      <c r="AV189" s="14" t="s">
        <v>158</v>
      </c>
      <c r="AW189" s="14" t="s">
        <v>36</v>
      </c>
      <c r="AX189" s="14" t="s">
        <v>90</v>
      </c>
      <c r="AY189" s="165" t="s">
        <v>150</v>
      </c>
    </row>
    <row r="190" spans="2:65" s="11" customFormat="1" ht="22.9" customHeight="1">
      <c r="B190" s="126"/>
      <c r="D190" s="127" t="s">
        <v>82</v>
      </c>
      <c r="E190" s="135" t="s">
        <v>223</v>
      </c>
      <c r="F190" s="135" t="s">
        <v>224</v>
      </c>
      <c r="I190" s="129"/>
      <c r="J190" s="136">
        <f>BK190</f>
        <v>0</v>
      </c>
      <c r="L190" s="126"/>
      <c r="M190" s="130"/>
      <c r="P190" s="131">
        <f>SUM(P191:P198)</f>
        <v>0</v>
      </c>
      <c r="R190" s="131">
        <f>SUM(R191:R198)</f>
        <v>0</v>
      </c>
      <c r="T190" s="132">
        <f>SUM(T191:T198)</f>
        <v>0</v>
      </c>
      <c r="AR190" s="127" t="s">
        <v>90</v>
      </c>
      <c r="AT190" s="133" t="s">
        <v>82</v>
      </c>
      <c r="AU190" s="133" t="s">
        <v>90</v>
      </c>
      <c r="AY190" s="127" t="s">
        <v>150</v>
      </c>
      <c r="BK190" s="134">
        <f>SUM(BK191:BK198)</f>
        <v>0</v>
      </c>
    </row>
    <row r="191" spans="2:65" s="1" customFormat="1" ht="16.5" customHeight="1">
      <c r="B191" s="32"/>
      <c r="C191" s="137" t="s">
        <v>8</v>
      </c>
      <c r="D191" s="137" t="s">
        <v>153</v>
      </c>
      <c r="E191" s="138" t="s">
        <v>225</v>
      </c>
      <c r="F191" s="139" t="s">
        <v>226</v>
      </c>
      <c r="G191" s="140" t="s">
        <v>227</v>
      </c>
      <c r="H191" s="141">
        <v>34.328000000000003</v>
      </c>
      <c r="I191" s="142"/>
      <c r="J191" s="143">
        <f t="shared" ref="J191:J196" si="0">ROUND(I191*H191,2)</f>
        <v>0</v>
      </c>
      <c r="K191" s="139" t="s">
        <v>157</v>
      </c>
      <c r="L191" s="32"/>
      <c r="M191" s="144" t="s">
        <v>1</v>
      </c>
      <c r="N191" s="145" t="s">
        <v>48</v>
      </c>
      <c r="P191" s="146">
        <f t="shared" ref="P191:P196" si="1">O191*H191</f>
        <v>0</v>
      </c>
      <c r="Q191" s="146">
        <v>0</v>
      </c>
      <c r="R191" s="146">
        <f t="shared" ref="R191:R196" si="2">Q191*H191</f>
        <v>0</v>
      </c>
      <c r="S191" s="146">
        <v>0</v>
      </c>
      <c r="T191" s="147">
        <f t="shared" ref="T191:T196" si="3">S191*H191</f>
        <v>0</v>
      </c>
      <c r="AR191" s="148" t="s">
        <v>158</v>
      </c>
      <c r="AT191" s="148" t="s">
        <v>153</v>
      </c>
      <c r="AU191" s="148" t="s">
        <v>92</v>
      </c>
      <c r="AY191" s="17" t="s">
        <v>150</v>
      </c>
      <c r="BE191" s="149">
        <f t="shared" ref="BE191:BE196" si="4">IF(N191="základní",J191,0)</f>
        <v>0</v>
      </c>
      <c r="BF191" s="149">
        <f t="shared" ref="BF191:BF196" si="5">IF(N191="snížená",J191,0)</f>
        <v>0</v>
      </c>
      <c r="BG191" s="149">
        <f t="shared" ref="BG191:BG196" si="6">IF(N191="zákl. přenesená",J191,0)</f>
        <v>0</v>
      </c>
      <c r="BH191" s="149">
        <f t="shared" ref="BH191:BH196" si="7">IF(N191="sníž. přenesená",J191,0)</f>
        <v>0</v>
      </c>
      <c r="BI191" s="149">
        <f t="shared" ref="BI191:BI196" si="8">IF(N191="nulová",J191,0)</f>
        <v>0</v>
      </c>
      <c r="BJ191" s="17" t="s">
        <v>90</v>
      </c>
      <c r="BK191" s="149">
        <f t="shared" ref="BK191:BK196" si="9">ROUND(I191*H191,2)</f>
        <v>0</v>
      </c>
      <c r="BL191" s="17" t="s">
        <v>158</v>
      </c>
      <c r="BM191" s="148" t="s">
        <v>228</v>
      </c>
    </row>
    <row r="192" spans="2:65" s="1" customFormat="1" ht="16.5" customHeight="1">
      <c r="B192" s="32"/>
      <c r="C192" s="137" t="s">
        <v>229</v>
      </c>
      <c r="D192" s="137" t="s">
        <v>153</v>
      </c>
      <c r="E192" s="138" t="s">
        <v>230</v>
      </c>
      <c r="F192" s="139" t="s">
        <v>231</v>
      </c>
      <c r="G192" s="140" t="s">
        <v>227</v>
      </c>
      <c r="H192" s="141">
        <v>34.328000000000003</v>
      </c>
      <c r="I192" s="142"/>
      <c r="J192" s="143">
        <f t="shared" si="0"/>
        <v>0</v>
      </c>
      <c r="K192" s="139" t="s">
        <v>157</v>
      </c>
      <c r="L192" s="32"/>
      <c r="M192" s="144" t="s">
        <v>1</v>
      </c>
      <c r="N192" s="145" t="s">
        <v>48</v>
      </c>
      <c r="P192" s="146">
        <f t="shared" si="1"/>
        <v>0</v>
      </c>
      <c r="Q192" s="146">
        <v>0</v>
      </c>
      <c r="R192" s="146">
        <f t="shared" si="2"/>
        <v>0</v>
      </c>
      <c r="S192" s="146">
        <v>0</v>
      </c>
      <c r="T192" s="147">
        <f t="shared" si="3"/>
        <v>0</v>
      </c>
      <c r="AR192" s="148" t="s">
        <v>158</v>
      </c>
      <c r="AT192" s="148" t="s">
        <v>153</v>
      </c>
      <c r="AU192" s="148" t="s">
        <v>92</v>
      </c>
      <c r="AY192" s="17" t="s">
        <v>150</v>
      </c>
      <c r="BE192" s="149">
        <f t="shared" si="4"/>
        <v>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17" t="s">
        <v>90</v>
      </c>
      <c r="BK192" s="149">
        <f t="shared" si="9"/>
        <v>0</v>
      </c>
      <c r="BL192" s="17" t="s">
        <v>158</v>
      </c>
      <c r="BM192" s="148" t="s">
        <v>232</v>
      </c>
    </row>
    <row r="193" spans="2:65" s="1" customFormat="1" ht="33" customHeight="1">
      <c r="B193" s="32"/>
      <c r="C193" s="137" t="s">
        <v>233</v>
      </c>
      <c r="D193" s="137" t="s">
        <v>153</v>
      </c>
      <c r="E193" s="138" t="s">
        <v>234</v>
      </c>
      <c r="F193" s="139" t="s">
        <v>235</v>
      </c>
      <c r="G193" s="140" t="s">
        <v>227</v>
      </c>
      <c r="H193" s="141">
        <v>34.328000000000003</v>
      </c>
      <c r="I193" s="142"/>
      <c r="J193" s="143">
        <f t="shared" si="0"/>
        <v>0</v>
      </c>
      <c r="K193" s="139" t="s">
        <v>157</v>
      </c>
      <c r="L193" s="32"/>
      <c r="M193" s="144" t="s">
        <v>1</v>
      </c>
      <c r="N193" s="145" t="s">
        <v>48</v>
      </c>
      <c r="P193" s="146">
        <f t="shared" si="1"/>
        <v>0</v>
      </c>
      <c r="Q193" s="146">
        <v>0</v>
      </c>
      <c r="R193" s="146">
        <f t="shared" si="2"/>
        <v>0</v>
      </c>
      <c r="S193" s="146">
        <v>0</v>
      </c>
      <c r="T193" s="147">
        <f t="shared" si="3"/>
        <v>0</v>
      </c>
      <c r="AR193" s="148" t="s">
        <v>158</v>
      </c>
      <c r="AT193" s="148" t="s">
        <v>153</v>
      </c>
      <c r="AU193" s="148" t="s">
        <v>92</v>
      </c>
      <c r="AY193" s="17" t="s">
        <v>150</v>
      </c>
      <c r="BE193" s="149">
        <f t="shared" si="4"/>
        <v>0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17" t="s">
        <v>90</v>
      </c>
      <c r="BK193" s="149">
        <f t="shared" si="9"/>
        <v>0</v>
      </c>
      <c r="BL193" s="17" t="s">
        <v>158</v>
      </c>
      <c r="BM193" s="148" t="s">
        <v>236</v>
      </c>
    </row>
    <row r="194" spans="2:65" s="1" customFormat="1" ht="33" customHeight="1">
      <c r="B194" s="32"/>
      <c r="C194" s="137" t="s">
        <v>237</v>
      </c>
      <c r="D194" s="137" t="s">
        <v>153</v>
      </c>
      <c r="E194" s="138" t="s">
        <v>238</v>
      </c>
      <c r="F194" s="139" t="s">
        <v>239</v>
      </c>
      <c r="G194" s="140" t="s">
        <v>227</v>
      </c>
      <c r="H194" s="141">
        <v>34.328000000000003</v>
      </c>
      <c r="I194" s="142"/>
      <c r="J194" s="143">
        <f t="shared" si="0"/>
        <v>0</v>
      </c>
      <c r="K194" s="139" t="s">
        <v>157</v>
      </c>
      <c r="L194" s="32"/>
      <c r="M194" s="144" t="s">
        <v>1</v>
      </c>
      <c r="N194" s="145" t="s">
        <v>48</v>
      </c>
      <c r="P194" s="146">
        <f t="shared" si="1"/>
        <v>0</v>
      </c>
      <c r="Q194" s="146">
        <v>0</v>
      </c>
      <c r="R194" s="146">
        <f t="shared" si="2"/>
        <v>0</v>
      </c>
      <c r="S194" s="146">
        <v>0</v>
      </c>
      <c r="T194" s="147">
        <f t="shared" si="3"/>
        <v>0</v>
      </c>
      <c r="AR194" s="148" t="s">
        <v>158</v>
      </c>
      <c r="AT194" s="148" t="s">
        <v>153</v>
      </c>
      <c r="AU194" s="148" t="s">
        <v>92</v>
      </c>
      <c r="AY194" s="17" t="s">
        <v>150</v>
      </c>
      <c r="BE194" s="149">
        <f t="shared" si="4"/>
        <v>0</v>
      </c>
      <c r="BF194" s="149">
        <f t="shared" si="5"/>
        <v>0</v>
      </c>
      <c r="BG194" s="149">
        <f t="shared" si="6"/>
        <v>0</v>
      </c>
      <c r="BH194" s="149">
        <f t="shared" si="7"/>
        <v>0</v>
      </c>
      <c r="BI194" s="149">
        <f t="shared" si="8"/>
        <v>0</v>
      </c>
      <c r="BJ194" s="17" t="s">
        <v>90</v>
      </c>
      <c r="BK194" s="149">
        <f t="shared" si="9"/>
        <v>0</v>
      </c>
      <c r="BL194" s="17" t="s">
        <v>158</v>
      </c>
      <c r="BM194" s="148" t="s">
        <v>240</v>
      </c>
    </row>
    <row r="195" spans="2:65" s="1" customFormat="1" ht="24.2" customHeight="1">
      <c r="B195" s="32"/>
      <c r="C195" s="137" t="s">
        <v>241</v>
      </c>
      <c r="D195" s="137" t="s">
        <v>153</v>
      </c>
      <c r="E195" s="138" t="s">
        <v>242</v>
      </c>
      <c r="F195" s="139" t="s">
        <v>243</v>
      </c>
      <c r="G195" s="140" t="s">
        <v>227</v>
      </c>
      <c r="H195" s="141">
        <v>34.328000000000003</v>
      </c>
      <c r="I195" s="142"/>
      <c r="J195" s="143">
        <f t="shared" si="0"/>
        <v>0</v>
      </c>
      <c r="K195" s="139" t="s">
        <v>157</v>
      </c>
      <c r="L195" s="32"/>
      <c r="M195" s="144" t="s">
        <v>1</v>
      </c>
      <c r="N195" s="145" t="s">
        <v>48</v>
      </c>
      <c r="P195" s="146">
        <f t="shared" si="1"/>
        <v>0</v>
      </c>
      <c r="Q195" s="146">
        <v>0</v>
      </c>
      <c r="R195" s="146">
        <f t="shared" si="2"/>
        <v>0</v>
      </c>
      <c r="S195" s="146">
        <v>0</v>
      </c>
      <c r="T195" s="147">
        <f t="shared" si="3"/>
        <v>0</v>
      </c>
      <c r="AR195" s="148" t="s">
        <v>158</v>
      </c>
      <c r="AT195" s="148" t="s">
        <v>153</v>
      </c>
      <c r="AU195" s="148" t="s">
        <v>92</v>
      </c>
      <c r="AY195" s="17" t="s">
        <v>150</v>
      </c>
      <c r="BE195" s="149">
        <f t="shared" si="4"/>
        <v>0</v>
      </c>
      <c r="BF195" s="149">
        <f t="shared" si="5"/>
        <v>0</v>
      </c>
      <c r="BG195" s="149">
        <f t="shared" si="6"/>
        <v>0</v>
      </c>
      <c r="BH195" s="149">
        <f t="shared" si="7"/>
        <v>0</v>
      </c>
      <c r="BI195" s="149">
        <f t="shared" si="8"/>
        <v>0</v>
      </c>
      <c r="BJ195" s="17" t="s">
        <v>90</v>
      </c>
      <c r="BK195" s="149">
        <f t="shared" si="9"/>
        <v>0</v>
      </c>
      <c r="BL195" s="17" t="s">
        <v>158</v>
      </c>
      <c r="BM195" s="148" t="s">
        <v>244</v>
      </c>
    </row>
    <row r="196" spans="2:65" s="1" customFormat="1" ht="24.2" customHeight="1">
      <c r="B196" s="32"/>
      <c r="C196" s="137" t="s">
        <v>245</v>
      </c>
      <c r="D196" s="137" t="s">
        <v>153</v>
      </c>
      <c r="E196" s="138" t="s">
        <v>246</v>
      </c>
      <c r="F196" s="139" t="s">
        <v>247</v>
      </c>
      <c r="G196" s="140" t="s">
        <v>227</v>
      </c>
      <c r="H196" s="141">
        <v>652.23199999999997</v>
      </c>
      <c r="I196" s="142"/>
      <c r="J196" s="143">
        <f t="shared" si="0"/>
        <v>0</v>
      </c>
      <c r="K196" s="139" t="s">
        <v>157</v>
      </c>
      <c r="L196" s="32"/>
      <c r="M196" s="144" t="s">
        <v>1</v>
      </c>
      <c r="N196" s="145" t="s">
        <v>48</v>
      </c>
      <c r="P196" s="146">
        <f t="shared" si="1"/>
        <v>0</v>
      </c>
      <c r="Q196" s="146">
        <v>0</v>
      </c>
      <c r="R196" s="146">
        <f t="shared" si="2"/>
        <v>0</v>
      </c>
      <c r="S196" s="146">
        <v>0</v>
      </c>
      <c r="T196" s="147">
        <f t="shared" si="3"/>
        <v>0</v>
      </c>
      <c r="AR196" s="148" t="s">
        <v>158</v>
      </c>
      <c r="AT196" s="148" t="s">
        <v>153</v>
      </c>
      <c r="AU196" s="148" t="s">
        <v>92</v>
      </c>
      <c r="AY196" s="17" t="s">
        <v>150</v>
      </c>
      <c r="BE196" s="149">
        <f t="shared" si="4"/>
        <v>0</v>
      </c>
      <c r="BF196" s="149">
        <f t="shared" si="5"/>
        <v>0</v>
      </c>
      <c r="BG196" s="149">
        <f t="shared" si="6"/>
        <v>0</v>
      </c>
      <c r="BH196" s="149">
        <f t="shared" si="7"/>
        <v>0</v>
      </c>
      <c r="BI196" s="149">
        <f t="shared" si="8"/>
        <v>0</v>
      </c>
      <c r="BJ196" s="17" t="s">
        <v>90</v>
      </c>
      <c r="BK196" s="149">
        <f t="shared" si="9"/>
        <v>0</v>
      </c>
      <c r="BL196" s="17" t="s">
        <v>158</v>
      </c>
      <c r="BM196" s="148" t="s">
        <v>248</v>
      </c>
    </row>
    <row r="197" spans="2:65" s="13" customFormat="1" ht="11.25">
      <c r="B197" s="157"/>
      <c r="D197" s="151" t="s">
        <v>160</v>
      </c>
      <c r="F197" s="159" t="s">
        <v>249</v>
      </c>
      <c r="H197" s="160">
        <v>652.23199999999997</v>
      </c>
      <c r="I197" s="161"/>
      <c r="L197" s="157"/>
      <c r="M197" s="162"/>
      <c r="T197" s="163"/>
      <c r="AT197" s="158" t="s">
        <v>160</v>
      </c>
      <c r="AU197" s="158" t="s">
        <v>92</v>
      </c>
      <c r="AV197" s="13" t="s">
        <v>92</v>
      </c>
      <c r="AW197" s="13" t="s">
        <v>4</v>
      </c>
      <c r="AX197" s="13" t="s">
        <v>90</v>
      </c>
      <c r="AY197" s="158" t="s">
        <v>150</v>
      </c>
    </row>
    <row r="198" spans="2:65" s="1" customFormat="1" ht="33" customHeight="1">
      <c r="B198" s="32"/>
      <c r="C198" s="137" t="s">
        <v>250</v>
      </c>
      <c r="D198" s="137" t="s">
        <v>153</v>
      </c>
      <c r="E198" s="138" t="s">
        <v>251</v>
      </c>
      <c r="F198" s="139" t="s">
        <v>252</v>
      </c>
      <c r="G198" s="140" t="s">
        <v>227</v>
      </c>
      <c r="H198" s="141">
        <v>34.328000000000003</v>
      </c>
      <c r="I198" s="142"/>
      <c r="J198" s="143">
        <f>ROUND(I198*H198,2)</f>
        <v>0</v>
      </c>
      <c r="K198" s="139" t="s">
        <v>157</v>
      </c>
      <c r="L198" s="32"/>
      <c r="M198" s="144" t="s">
        <v>1</v>
      </c>
      <c r="N198" s="145" t="s">
        <v>48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158</v>
      </c>
      <c r="AT198" s="148" t="s">
        <v>153</v>
      </c>
      <c r="AU198" s="148" t="s">
        <v>92</v>
      </c>
      <c r="AY198" s="17" t="s">
        <v>150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90</v>
      </c>
      <c r="BK198" s="149">
        <f>ROUND(I198*H198,2)</f>
        <v>0</v>
      </c>
      <c r="BL198" s="17" t="s">
        <v>158</v>
      </c>
      <c r="BM198" s="148" t="s">
        <v>253</v>
      </c>
    </row>
    <row r="199" spans="2:65" s="11" customFormat="1" ht="25.9" customHeight="1">
      <c r="B199" s="126"/>
      <c r="D199" s="127" t="s">
        <v>82</v>
      </c>
      <c r="E199" s="128" t="s">
        <v>254</v>
      </c>
      <c r="F199" s="128" t="s">
        <v>255</v>
      </c>
      <c r="I199" s="129"/>
      <c r="J199" s="117">
        <f>BK199</f>
        <v>0</v>
      </c>
      <c r="L199" s="126"/>
      <c r="M199" s="130"/>
      <c r="P199" s="131">
        <f>P200+P206+P228+P230+P236+P242+P254+P260+P266</f>
        <v>0</v>
      </c>
      <c r="R199" s="131">
        <f>R200+R206+R228+R230+R236+R242+R254+R260+R266</f>
        <v>0.83438599999999996</v>
      </c>
      <c r="T199" s="132">
        <f>T200+T206+T228+T230+T236+T242+T254+T260+T266</f>
        <v>10.76376666</v>
      </c>
      <c r="AR199" s="127" t="s">
        <v>92</v>
      </c>
      <c r="AT199" s="133" t="s">
        <v>82</v>
      </c>
      <c r="AU199" s="133" t="s">
        <v>83</v>
      </c>
      <c r="AY199" s="127" t="s">
        <v>150</v>
      </c>
      <c r="BK199" s="134">
        <f>BK200+BK206+BK228+BK230+BK236+BK242+BK254+BK260+BK266</f>
        <v>0</v>
      </c>
    </row>
    <row r="200" spans="2:65" s="11" customFormat="1" ht="22.9" customHeight="1">
      <c r="B200" s="126"/>
      <c r="D200" s="127" t="s">
        <v>82</v>
      </c>
      <c r="E200" s="135" t="s">
        <v>256</v>
      </c>
      <c r="F200" s="135" t="s">
        <v>257</v>
      </c>
      <c r="I200" s="129"/>
      <c r="J200" s="136">
        <f>BK200</f>
        <v>0</v>
      </c>
      <c r="L200" s="126"/>
      <c r="M200" s="130"/>
      <c r="P200" s="131">
        <f>SUM(P201:P205)</f>
        <v>0</v>
      </c>
      <c r="R200" s="131">
        <f>SUM(R201:R205)</f>
        <v>0</v>
      </c>
      <c r="T200" s="132">
        <f>SUM(T201:T205)</f>
        <v>3.1653000000000002</v>
      </c>
      <c r="AR200" s="127" t="s">
        <v>92</v>
      </c>
      <c r="AT200" s="133" t="s">
        <v>82</v>
      </c>
      <c r="AU200" s="133" t="s">
        <v>90</v>
      </c>
      <c r="AY200" s="127" t="s">
        <v>150</v>
      </c>
      <c r="BK200" s="134">
        <f>SUM(BK201:BK205)</f>
        <v>0</v>
      </c>
    </row>
    <row r="201" spans="2:65" s="1" customFormat="1" ht="24.2" customHeight="1">
      <c r="B201" s="32"/>
      <c r="C201" s="137" t="s">
        <v>258</v>
      </c>
      <c r="D201" s="137" t="s">
        <v>153</v>
      </c>
      <c r="E201" s="138" t="s">
        <v>259</v>
      </c>
      <c r="F201" s="139" t="s">
        <v>260</v>
      </c>
      <c r="G201" s="140" t="s">
        <v>156</v>
      </c>
      <c r="H201" s="141">
        <v>105.51</v>
      </c>
      <c r="I201" s="142"/>
      <c r="J201" s="143">
        <f>ROUND(I201*H201,2)</f>
        <v>0</v>
      </c>
      <c r="K201" s="139" t="s">
        <v>157</v>
      </c>
      <c r="L201" s="32"/>
      <c r="M201" s="144" t="s">
        <v>1</v>
      </c>
      <c r="N201" s="145" t="s">
        <v>48</v>
      </c>
      <c r="P201" s="146">
        <f>O201*H201</f>
        <v>0</v>
      </c>
      <c r="Q201" s="146">
        <v>0</v>
      </c>
      <c r="R201" s="146">
        <f>Q201*H201</f>
        <v>0</v>
      </c>
      <c r="S201" s="146">
        <v>0.03</v>
      </c>
      <c r="T201" s="147">
        <f>S201*H201</f>
        <v>3.1653000000000002</v>
      </c>
      <c r="AR201" s="148" t="s">
        <v>241</v>
      </c>
      <c r="AT201" s="148" t="s">
        <v>153</v>
      </c>
      <c r="AU201" s="148" t="s">
        <v>92</v>
      </c>
      <c r="AY201" s="17" t="s">
        <v>150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90</v>
      </c>
      <c r="BK201" s="149">
        <f>ROUND(I201*H201,2)</f>
        <v>0</v>
      </c>
      <c r="BL201" s="17" t="s">
        <v>241</v>
      </c>
      <c r="BM201" s="148" t="s">
        <v>261</v>
      </c>
    </row>
    <row r="202" spans="2:65" s="12" customFormat="1" ht="11.25">
      <c r="B202" s="150"/>
      <c r="D202" s="151" t="s">
        <v>160</v>
      </c>
      <c r="E202" s="152" t="s">
        <v>1</v>
      </c>
      <c r="F202" s="153" t="s">
        <v>262</v>
      </c>
      <c r="H202" s="152" t="s">
        <v>1</v>
      </c>
      <c r="I202" s="154"/>
      <c r="L202" s="150"/>
      <c r="M202" s="155"/>
      <c r="T202" s="156"/>
      <c r="AT202" s="152" t="s">
        <v>160</v>
      </c>
      <c r="AU202" s="152" t="s">
        <v>92</v>
      </c>
      <c r="AV202" s="12" t="s">
        <v>90</v>
      </c>
      <c r="AW202" s="12" t="s">
        <v>36</v>
      </c>
      <c r="AX202" s="12" t="s">
        <v>83</v>
      </c>
      <c r="AY202" s="152" t="s">
        <v>150</v>
      </c>
    </row>
    <row r="203" spans="2:65" s="12" customFormat="1" ht="11.25">
      <c r="B203" s="150"/>
      <c r="D203" s="151" t="s">
        <v>160</v>
      </c>
      <c r="E203" s="152" t="s">
        <v>1</v>
      </c>
      <c r="F203" s="153" t="s">
        <v>263</v>
      </c>
      <c r="H203" s="152" t="s">
        <v>1</v>
      </c>
      <c r="I203" s="154"/>
      <c r="L203" s="150"/>
      <c r="M203" s="155"/>
      <c r="T203" s="156"/>
      <c r="AT203" s="152" t="s">
        <v>160</v>
      </c>
      <c r="AU203" s="152" t="s">
        <v>92</v>
      </c>
      <c r="AV203" s="12" t="s">
        <v>90</v>
      </c>
      <c r="AW203" s="12" t="s">
        <v>36</v>
      </c>
      <c r="AX203" s="12" t="s">
        <v>83</v>
      </c>
      <c r="AY203" s="152" t="s">
        <v>150</v>
      </c>
    </row>
    <row r="204" spans="2:65" s="13" customFormat="1" ht="11.25">
      <c r="B204" s="157"/>
      <c r="D204" s="151" t="s">
        <v>160</v>
      </c>
      <c r="E204" s="158" t="s">
        <v>1</v>
      </c>
      <c r="F204" s="159" t="s">
        <v>264</v>
      </c>
      <c r="H204" s="160">
        <v>105.51</v>
      </c>
      <c r="I204" s="161"/>
      <c r="L204" s="157"/>
      <c r="M204" s="162"/>
      <c r="T204" s="163"/>
      <c r="AT204" s="158" t="s">
        <v>160</v>
      </c>
      <c r="AU204" s="158" t="s">
        <v>92</v>
      </c>
      <c r="AV204" s="13" t="s">
        <v>92</v>
      </c>
      <c r="AW204" s="13" t="s">
        <v>36</v>
      </c>
      <c r="AX204" s="13" t="s">
        <v>83</v>
      </c>
      <c r="AY204" s="158" t="s">
        <v>150</v>
      </c>
    </row>
    <row r="205" spans="2:65" s="14" customFormat="1" ht="11.25">
      <c r="B205" s="164"/>
      <c r="D205" s="151" t="s">
        <v>160</v>
      </c>
      <c r="E205" s="165" t="s">
        <v>1</v>
      </c>
      <c r="F205" s="166" t="s">
        <v>164</v>
      </c>
      <c r="H205" s="167">
        <v>105.51</v>
      </c>
      <c r="I205" s="168"/>
      <c r="L205" s="164"/>
      <c r="M205" s="169"/>
      <c r="T205" s="170"/>
      <c r="AT205" s="165" t="s">
        <v>160</v>
      </c>
      <c r="AU205" s="165" t="s">
        <v>92</v>
      </c>
      <c r="AV205" s="14" t="s">
        <v>158</v>
      </c>
      <c r="AW205" s="14" t="s">
        <v>36</v>
      </c>
      <c r="AX205" s="14" t="s">
        <v>90</v>
      </c>
      <c r="AY205" s="165" t="s">
        <v>150</v>
      </c>
    </row>
    <row r="206" spans="2:65" s="11" customFormat="1" ht="22.9" customHeight="1">
      <c r="B206" s="126"/>
      <c r="D206" s="127" t="s">
        <v>82</v>
      </c>
      <c r="E206" s="135" t="s">
        <v>265</v>
      </c>
      <c r="F206" s="135" t="s">
        <v>266</v>
      </c>
      <c r="I206" s="129"/>
      <c r="J206" s="136">
        <f>BK206</f>
        <v>0</v>
      </c>
      <c r="L206" s="126"/>
      <c r="M206" s="130"/>
      <c r="P206" s="131">
        <f>SUM(P207:P227)</f>
        <v>0</v>
      </c>
      <c r="R206" s="131">
        <f>SUM(R207:R227)</f>
        <v>0</v>
      </c>
      <c r="T206" s="132">
        <f>SUM(T207:T227)</f>
        <v>1.4222680000000001</v>
      </c>
      <c r="AR206" s="127" t="s">
        <v>92</v>
      </c>
      <c r="AT206" s="133" t="s">
        <v>82</v>
      </c>
      <c r="AU206" s="133" t="s">
        <v>90</v>
      </c>
      <c r="AY206" s="127" t="s">
        <v>150</v>
      </c>
      <c r="BK206" s="134">
        <f>SUM(BK207:BK227)</f>
        <v>0</v>
      </c>
    </row>
    <row r="207" spans="2:65" s="1" customFormat="1" ht="16.5" customHeight="1">
      <c r="B207" s="32"/>
      <c r="C207" s="137" t="s">
        <v>267</v>
      </c>
      <c r="D207" s="137" t="s">
        <v>153</v>
      </c>
      <c r="E207" s="138" t="s">
        <v>268</v>
      </c>
      <c r="F207" s="139" t="s">
        <v>269</v>
      </c>
      <c r="G207" s="140" t="s">
        <v>156</v>
      </c>
      <c r="H207" s="141">
        <v>16.600000000000001</v>
      </c>
      <c r="I207" s="142"/>
      <c r="J207" s="143">
        <f>ROUND(I207*H207,2)</f>
        <v>0</v>
      </c>
      <c r="K207" s="139" t="s">
        <v>157</v>
      </c>
      <c r="L207" s="32"/>
      <c r="M207" s="144" t="s">
        <v>1</v>
      </c>
      <c r="N207" s="145" t="s">
        <v>48</v>
      </c>
      <c r="P207" s="146">
        <f>O207*H207</f>
        <v>0</v>
      </c>
      <c r="Q207" s="146">
        <v>0</v>
      </c>
      <c r="R207" s="146">
        <f>Q207*H207</f>
        <v>0</v>
      </c>
      <c r="S207" s="146">
        <v>1.098E-2</v>
      </c>
      <c r="T207" s="147">
        <f>S207*H207</f>
        <v>0.18226800000000001</v>
      </c>
      <c r="AR207" s="148" t="s">
        <v>241</v>
      </c>
      <c r="AT207" s="148" t="s">
        <v>153</v>
      </c>
      <c r="AU207" s="148" t="s">
        <v>92</v>
      </c>
      <c r="AY207" s="17" t="s">
        <v>150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90</v>
      </c>
      <c r="BK207" s="149">
        <f>ROUND(I207*H207,2)</f>
        <v>0</v>
      </c>
      <c r="BL207" s="17" t="s">
        <v>241</v>
      </c>
      <c r="BM207" s="148" t="s">
        <v>270</v>
      </c>
    </row>
    <row r="208" spans="2:65" s="12" customFormat="1" ht="11.25">
      <c r="B208" s="150"/>
      <c r="D208" s="151" t="s">
        <v>160</v>
      </c>
      <c r="E208" s="152" t="s">
        <v>1</v>
      </c>
      <c r="F208" s="153" t="s">
        <v>271</v>
      </c>
      <c r="H208" s="152" t="s">
        <v>1</v>
      </c>
      <c r="I208" s="154"/>
      <c r="L208" s="150"/>
      <c r="M208" s="155"/>
      <c r="T208" s="156"/>
      <c r="AT208" s="152" t="s">
        <v>160</v>
      </c>
      <c r="AU208" s="152" t="s">
        <v>92</v>
      </c>
      <c r="AV208" s="12" t="s">
        <v>90</v>
      </c>
      <c r="AW208" s="12" t="s">
        <v>36</v>
      </c>
      <c r="AX208" s="12" t="s">
        <v>83</v>
      </c>
      <c r="AY208" s="152" t="s">
        <v>150</v>
      </c>
    </row>
    <row r="209" spans="2:65" s="12" customFormat="1" ht="11.25">
      <c r="B209" s="150"/>
      <c r="D209" s="151" t="s">
        <v>160</v>
      </c>
      <c r="E209" s="152" t="s">
        <v>1</v>
      </c>
      <c r="F209" s="153" t="s">
        <v>162</v>
      </c>
      <c r="H209" s="152" t="s">
        <v>1</v>
      </c>
      <c r="I209" s="154"/>
      <c r="L209" s="150"/>
      <c r="M209" s="155"/>
      <c r="T209" s="156"/>
      <c r="AT209" s="152" t="s">
        <v>160</v>
      </c>
      <c r="AU209" s="152" t="s">
        <v>92</v>
      </c>
      <c r="AV209" s="12" t="s">
        <v>90</v>
      </c>
      <c r="AW209" s="12" t="s">
        <v>36</v>
      </c>
      <c r="AX209" s="12" t="s">
        <v>83</v>
      </c>
      <c r="AY209" s="152" t="s">
        <v>150</v>
      </c>
    </row>
    <row r="210" spans="2:65" s="13" customFormat="1" ht="11.25">
      <c r="B210" s="157"/>
      <c r="D210" s="151" t="s">
        <v>160</v>
      </c>
      <c r="E210" s="158" t="s">
        <v>1</v>
      </c>
      <c r="F210" s="159" t="s">
        <v>272</v>
      </c>
      <c r="H210" s="160">
        <v>16.600000000000001</v>
      </c>
      <c r="I210" s="161"/>
      <c r="L210" s="157"/>
      <c r="M210" s="162"/>
      <c r="T210" s="163"/>
      <c r="AT210" s="158" t="s">
        <v>160</v>
      </c>
      <c r="AU210" s="158" t="s">
        <v>92</v>
      </c>
      <c r="AV210" s="13" t="s">
        <v>92</v>
      </c>
      <c r="AW210" s="13" t="s">
        <v>36</v>
      </c>
      <c r="AX210" s="13" t="s">
        <v>83</v>
      </c>
      <c r="AY210" s="158" t="s">
        <v>150</v>
      </c>
    </row>
    <row r="211" spans="2:65" s="14" customFormat="1" ht="11.25">
      <c r="B211" s="164"/>
      <c r="D211" s="151" t="s">
        <v>160</v>
      </c>
      <c r="E211" s="165" t="s">
        <v>1</v>
      </c>
      <c r="F211" s="166" t="s">
        <v>164</v>
      </c>
      <c r="H211" s="167">
        <v>16.600000000000001</v>
      </c>
      <c r="I211" s="168"/>
      <c r="L211" s="164"/>
      <c r="M211" s="169"/>
      <c r="T211" s="170"/>
      <c r="AT211" s="165" t="s">
        <v>160</v>
      </c>
      <c r="AU211" s="165" t="s">
        <v>92</v>
      </c>
      <c r="AV211" s="14" t="s">
        <v>158</v>
      </c>
      <c r="AW211" s="14" t="s">
        <v>36</v>
      </c>
      <c r="AX211" s="14" t="s">
        <v>90</v>
      </c>
      <c r="AY211" s="165" t="s">
        <v>150</v>
      </c>
    </row>
    <row r="212" spans="2:65" s="1" customFormat="1" ht="24.2" customHeight="1">
      <c r="B212" s="32"/>
      <c r="C212" s="137" t="s">
        <v>7</v>
      </c>
      <c r="D212" s="137" t="s">
        <v>153</v>
      </c>
      <c r="E212" s="138" t="s">
        <v>273</v>
      </c>
      <c r="F212" s="139" t="s">
        <v>274</v>
      </c>
      <c r="G212" s="140" t="s">
        <v>156</v>
      </c>
      <c r="H212" s="141">
        <v>16.600000000000001</v>
      </c>
      <c r="I212" s="142"/>
      <c r="J212" s="143">
        <f>ROUND(I212*H212,2)</f>
        <v>0</v>
      </c>
      <c r="K212" s="139" t="s">
        <v>157</v>
      </c>
      <c r="L212" s="32"/>
      <c r="M212" s="144" t="s">
        <v>1</v>
      </c>
      <c r="N212" s="145" t="s">
        <v>48</v>
      </c>
      <c r="P212" s="146">
        <f>O212*H212</f>
        <v>0</v>
      </c>
      <c r="Q212" s="146">
        <v>0</v>
      </c>
      <c r="R212" s="146">
        <f>Q212*H212</f>
        <v>0</v>
      </c>
      <c r="S212" s="146">
        <v>8.0000000000000002E-3</v>
      </c>
      <c r="T212" s="147">
        <f>S212*H212</f>
        <v>0.1328</v>
      </c>
      <c r="AR212" s="148" t="s">
        <v>241</v>
      </c>
      <c r="AT212" s="148" t="s">
        <v>153</v>
      </c>
      <c r="AU212" s="148" t="s">
        <v>92</v>
      </c>
      <c r="AY212" s="17" t="s">
        <v>150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90</v>
      </c>
      <c r="BK212" s="149">
        <f>ROUND(I212*H212,2)</f>
        <v>0</v>
      </c>
      <c r="BL212" s="17" t="s">
        <v>241</v>
      </c>
      <c r="BM212" s="148" t="s">
        <v>275</v>
      </c>
    </row>
    <row r="213" spans="2:65" s="1" customFormat="1" ht="24.2" customHeight="1">
      <c r="B213" s="32"/>
      <c r="C213" s="137" t="s">
        <v>276</v>
      </c>
      <c r="D213" s="137" t="s">
        <v>153</v>
      </c>
      <c r="E213" s="138" t="s">
        <v>277</v>
      </c>
      <c r="F213" s="139" t="s">
        <v>278</v>
      </c>
      <c r="G213" s="140" t="s">
        <v>279</v>
      </c>
      <c r="H213" s="141">
        <v>7</v>
      </c>
      <c r="I213" s="142"/>
      <c r="J213" s="143">
        <f>ROUND(I213*H213,2)</f>
        <v>0</v>
      </c>
      <c r="K213" s="139" t="s">
        <v>157</v>
      </c>
      <c r="L213" s="32"/>
      <c r="M213" s="144" t="s">
        <v>1</v>
      </c>
      <c r="N213" s="145" t="s">
        <v>48</v>
      </c>
      <c r="P213" s="146">
        <f>O213*H213</f>
        <v>0</v>
      </c>
      <c r="Q213" s="146">
        <v>0</v>
      </c>
      <c r="R213" s="146">
        <f>Q213*H213</f>
        <v>0</v>
      </c>
      <c r="S213" s="146">
        <v>2.4E-2</v>
      </c>
      <c r="T213" s="147">
        <f>S213*H213</f>
        <v>0.16800000000000001</v>
      </c>
      <c r="AR213" s="148" t="s">
        <v>241</v>
      </c>
      <c r="AT213" s="148" t="s">
        <v>153</v>
      </c>
      <c r="AU213" s="148" t="s">
        <v>92</v>
      </c>
      <c r="AY213" s="17" t="s">
        <v>150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90</v>
      </c>
      <c r="BK213" s="149">
        <f>ROUND(I213*H213,2)</f>
        <v>0</v>
      </c>
      <c r="BL213" s="17" t="s">
        <v>241</v>
      </c>
      <c r="BM213" s="148" t="s">
        <v>280</v>
      </c>
    </row>
    <row r="214" spans="2:65" s="12" customFormat="1" ht="11.25">
      <c r="B214" s="150"/>
      <c r="D214" s="151" t="s">
        <v>160</v>
      </c>
      <c r="E214" s="152" t="s">
        <v>1</v>
      </c>
      <c r="F214" s="153" t="s">
        <v>281</v>
      </c>
      <c r="H214" s="152" t="s">
        <v>1</v>
      </c>
      <c r="I214" s="154"/>
      <c r="L214" s="150"/>
      <c r="M214" s="155"/>
      <c r="T214" s="156"/>
      <c r="AT214" s="152" t="s">
        <v>160</v>
      </c>
      <c r="AU214" s="152" t="s">
        <v>92</v>
      </c>
      <c r="AV214" s="12" t="s">
        <v>90</v>
      </c>
      <c r="AW214" s="12" t="s">
        <v>36</v>
      </c>
      <c r="AX214" s="12" t="s">
        <v>83</v>
      </c>
      <c r="AY214" s="152" t="s">
        <v>150</v>
      </c>
    </row>
    <row r="215" spans="2:65" s="12" customFormat="1" ht="11.25">
      <c r="B215" s="150"/>
      <c r="D215" s="151" t="s">
        <v>160</v>
      </c>
      <c r="E215" s="152" t="s">
        <v>1</v>
      </c>
      <c r="F215" s="153" t="s">
        <v>162</v>
      </c>
      <c r="H215" s="152" t="s">
        <v>1</v>
      </c>
      <c r="I215" s="154"/>
      <c r="L215" s="150"/>
      <c r="M215" s="155"/>
      <c r="T215" s="156"/>
      <c r="AT215" s="152" t="s">
        <v>160</v>
      </c>
      <c r="AU215" s="152" t="s">
        <v>92</v>
      </c>
      <c r="AV215" s="12" t="s">
        <v>90</v>
      </c>
      <c r="AW215" s="12" t="s">
        <v>36</v>
      </c>
      <c r="AX215" s="12" t="s">
        <v>83</v>
      </c>
      <c r="AY215" s="152" t="s">
        <v>150</v>
      </c>
    </row>
    <row r="216" spans="2:65" s="13" customFormat="1" ht="11.25">
      <c r="B216" s="157"/>
      <c r="D216" s="151" t="s">
        <v>160</v>
      </c>
      <c r="E216" s="158" t="s">
        <v>1</v>
      </c>
      <c r="F216" s="159" t="s">
        <v>193</v>
      </c>
      <c r="H216" s="160">
        <v>7</v>
      </c>
      <c r="I216" s="161"/>
      <c r="L216" s="157"/>
      <c r="M216" s="162"/>
      <c r="T216" s="163"/>
      <c r="AT216" s="158" t="s">
        <v>160</v>
      </c>
      <c r="AU216" s="158" t="s">
        <v>92</v>
      </c>
      <c r="AV216" s="13" t="s">
        <v>92</v>
      </c>
      <c r="AW216" s="13" t="s">
        <v>36</v>
      </c>
      <c r="AX216" s="13" t="s">
        <v>83</v>
      </c>
      <c r="AY216" s="158" t="s">
        <v>150</v>
      </c>
    </row>
    <row r="217" spans="2:65" s="14" customFormat="1" ht="11.25">
      <c r="B217" s="164"/>
      <c r="D217" s="151" t="s">
        <v>160</v>
      </c>
      <c r="E217" s="165" t="s">
        <v>1</v>
      </c>
      <c r="F217" s="166" t="s">
        <v>164</v>
      </c>
      <c r="H217" s="167">
        <v>7</v>
      </c>
      <c r="I217" s="168"/>
      <c r="L217" s="164"/>
      <c r="M217" s="169"/>
      <c r="T217" s="170"/>
      <c r="AT217" s="165" t="s">
        <v>160</v>
      </c>
      <c r="AU217" s="165" t="s">
        <v>92</v>
      </c>
      <c r="AV217" s="14" t="s">
        <v>158</v>
      </c>
      <c r="AW217" s="14" t="s">
        <v>36</v>
      </c>
      <c r="AX217" s="14" t="s">
        <v>90</v>
      </c>
      <c r="AY217" s="165" t="s">
        <v>150</v>
      </c>
    </row>
    <row r="218" spans="2:65" s="1" customFormat="1" ht="24.2" customHeight="1">
      <c r="B218" s="32"/>
      <c r="C218" s="137" t="s">
        <v>282</v>
      </c>
      <c r="D218" s="137" t="s">
        <v>153</v>
      </c>
      <c r="E218" s="138" t="s">
        <v>283</v>
      </c>
      <c r="F218" s="139" t="s">
        <v>284</v>
      </c>
      <c r="G218" s="140" t="s">
        <v>279</v>
      </c>
      <c r="H218" s="141">
        <v>2</v>
      </c>
      <c r="I218" s="142"/>
      <c r="J218" s="143">
        <f>ROUND(I218*H218,2)</f>
        <v>0</v>
      </c>
      <c r="K218" s="139" t="s">
        <v>157</v>
      </c>
      <c r="L218" s="32"/>
      <c r="M218" s="144" t="s">
        <v>1</v>
      </c>
      <c r="N218" s="145" t="s">
        <v>48</v>
      </c>
      <c r="P218" s="146">
        <f>O218*H218</f>
        <v>0</v>
      </c>
      <c r="Q218" s="146">
        <v>0</v>
      </c>
      <c r="R218" s="146">
        <f>Q218*H218</f>
        <v>0</v>
      </c>
      <c r="S218" s="146">
        <v>2.8000000000000001E-2</v>
      </c>
      <c r="T218" s="147">
        <f>S218*H218</f>
        <v>5.6000000000000001E-2</v>
      </c>
      <c r="AR218" s="148" t="s">
        <v>241</v>
      </c>
      <c r="AT218" s="148" t="s">
        <v>153</v>
      </c>
      <c r="AU218" s="148" t="s">
        <v>92</v>
      </c>
      <c r="AY218" s="17" t="s">
        <v>150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90</v>
      </c>
      <c r="BK218" s="149">
        <f>ROUND(I218*H218,2)</f>
        <v>0</v>
      </c>
      <c r="BL218" s="17" t="s">
        <v>241</v>
      </c>
      <c r="BM218" s="148" t="s">
        <v>285</v>
      </c>
    </row>
    <row r="219" spans="2:65" s="12" customFormat="1" ht="11.25">
      <c r="B219" s="150"/>
      <c r="D219" s="151" t="s">
        <v>160</v>
      </c>
      <c r="E219" s="152" t="s">
        <v>1</v>
      </c>
      <c r="F219" s="153" t="s">
        <v>281</v>
      </c>
      <c r="H219" s="152" t="s">
        <v>1</v>
      </c>
      <c r="I219" s="154"/>
      <c r="L219" s="150"/>
      <c r="M219" s="155"/>
      <c r="T219" s="156"/>
      <c r="AT219" s="152" t="s">
        <v>160</v>
      </c>
      <c r="AU219" s="152" t="s">
        <v>92</v>
      </c>
      <c r="AV219" s="12" t="s">
        <v>90</v>
      </c>
      <c r="AW219" s="12" t="s">
        <v>36</v>
      </c>
      <c r="AX219" s="12" t="s">
        <v>83</v>
      </c>
      <c r="AY219" s="152" t="s">
        <v>150</v>
      </c>
    </row>
    <row r="220" spans="2:65" s="12" customFormat="1" ht="11.25">
      <c r="B220" s="150"/>
      <c r="D220" s="151" t="s">
        <v>160</v>
      </c>
      <c r="E220" s="152" t="s">
        <v>1</v>
      </c>
      <c r="F220" s="153" t="s">
        <v>162</v>
      </c>
      <c r="H220" s="152" t="s">
        <v>1</v>
      </c>
      <c r="I220" s="154"/>
      <c r="L220" s="150"/>
      <c r="M220" s="155"/>
      <c r="T220" s="156"/>
      <c r="AT220" s="152" t="s">
        <v>160</v>
      </c>
      <c r="AU220" s="152" t="s">
        <v>92</v>
      </c>
      <c r="AV220" s="12" t="s">
        <v>90</v>
      </c>
      <c r="AW220" s="12" t="s">
        <v>36</v>
      </c>
      <c r="AX220" s="12" t="s">
        <v>83</v>
      </c>
      <c r="AY220" s="152" t="s">
        <v>150</v>
      </c>
    </row>
    <row r="221" spans="2:65" s="13" customFormat="1" ht="11.25">
      <c r="B221" s="157"/>
      <c r="D221" s="151" t="s">
        <v>160</v>
      </c>
      <c r="E221" s="158" t="s">
        <v>1</v>
      </c>
      <c r="F221" s="159" t="s">
        <v>92</v>
      </c>
      <c r="H221" s="160">
        <v>2</v>
      </c>
      <c r="I221" s="161"/>
      <c r="L221" s="157"/>
      <c r="M221" s="162"/>
      <c r="T221" s="163"/>
      <c r="AT221" s="158" t="s">
        <v>160</v>
      </c>
      <c r="AU221" s="158" t="s">
        <v>92</v>
      </c>
      <c r="AV221" s="13" t="s">
        <v>92</v>
      </c>
      <c r="AW221" s="13" t="s">
        <v>36</v>
      </c>
      <c r="AX221" s="13" t="s">
        <v>83</v>
      </c>
      <c r="AY221" s="158" t="s">
        <v>150</v>
      </c>
    </row>
    <row r="222" spans="2:65" s="14" customFormat="1" ht="11.25">
      <c r="B222" s="164"/>
      <c r="D222" s="151" t="s">
        <v>160</v>
      </c>
      <c r="E222" s="165" t="s">
        <v>1</v>
      </c>
      <c r="F222" s="166" t="s">
        <v>164</v>
      </c>
      <c r="H222" s="167">
        <v>2</v>
      </c>
      <c r="I222" s="168"/>
      <c r="L222" s="164"/>
      <c r="M222" s="169"/>
      <c r="T222" s="170"/>
      <c r="AT222" s="165" t="s">
        <v>160</v>
      </c>
      <c r="AU222" s="165" t="s">
        <v>92</v>
      </c>
      <c r="AV222" s="14" t="s">
        <v>158</v>
      </c>
      <c r="AW222" s="14" t="s">
        <v>36</v>
      </c>
      <c r="AX222" s="14" t="s">
        <v>90</v>
      </c>
      <c r="AY222" s="165" t="s">
        <v>150</v>
      </c>
    </row>
    <row r="223" spans="2:65" s="1" customFormat="1" ht="24.2" customHeight="1">
      <c r="B223" s="32"/>
      <c r="C223" s="137" t="s">
        <v>286</v>
      </c>
      <c r="D223" s="137" t="s">
        <v>153</v>
      </c>
      <c r="E223" s="138" t="s">
        <v>287</v>
      </c>
      <c r="F223" s="139" t="s">
        <v>288</v>
      </c>
      <c r="G223" s="140" t="s">
        <v>279</v>
      </c>
      <c r="H223" s="141">
        <v>8</v>
      </c>
      <c r="I223" s="142"/>
      <c r="J223" s="143">
        <f>ROUND(I223*H223,2)</f>
        <v>0</v>
      </c>
      <c r="K223" s="139" t="s">
        <v>157</v>
      </c>
      <c r="L223" s="32"/>
      <c r="M223" s="144" t="s">
        <v>1</v>
      </c>
      <c r="N223" s="145" t="s">
        <v>48</v>
      </c>
      <c r="P223" s="146">
        <f>O223*H223</f>
        <v>0</v>
      </c>
      <c r="Q223" s="146">
        <v>0</v>
      </c>
      <c r="R223" s="146">
        <f>Q223*H223</f>
        <v>0</v>
      </c>
      <c r="S223" s="146">
        <v>0.1104</v>
      </c>
      <c r="T223" s="147">
        <f>S223*H223</f>
        <v>0.88319999999999999</v>
      </c>
      <c r="AR223" s="148" t="s">
        <v>241</v>
      </c>
      <c r="AT223" s="148" t="s">
        <v>153</v>
      </c>
      <c r="AU223" s="148" t="s">
        <v>92</v>
      </c>
      <c r="AY223" s="17" t="s">
        <v>150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90</v>
      </c>
      <c r="BK223" s="149">
        <f>ROUND(I223*H223,2)</f>
        <v>0</v>
      </c>
      <c r="BL223" s="17" t="s">
        <v>241</v>
      </c>
      <c r="BM223" s="148" t="s">
        <v>289</v>
      </c>
    </row>
    <row r="224" spans="2:65" s="12" customFormat="1" ht="11.25">
      <c r="B224" s="150"/>
      <c r="D224" s="151" t="s">
        <v>160</v>
      </c>
      <c r="E224" s="152" t="s">
        <v>1</v>
      </c>
      <c r="F224" s="153" t="s">
        <v>290</v>
      </c>
      <c r="H224" s="152" t="s">
        <v>1</v>
      </c>
      <c r="I224" s="154"/>
      <c r="L224" s="150"/>
      <c r="M224" s="155"/>
      <c r="T224" s="156"/>
      <c r="AT224" s="152" t="s">
        <v>160</v>
      </c>
      <c r="AU224" s="152" t="s">
        <v>92</v>
      </c>
      <c r="AV224" s="12" t="s">
        <v>90</v>
      </c>
      <c r="AW224" s="12" t="s">
        <v>36</v>
      </c>
      <c r="AX224" s="12" t="s">
        <v>83</v>
      </c>
      <c r="AY224" s="152" t="s">
        <v>150</v>
      </c>
    </row>
    <row r="225" spans="2:65" s="12" customFormat="1" ht="11.25">
      <c r="B225" s="150"/>
      <c r="D225" s="151" t="s">
        <v>160</v>
      </c>
      <c r="E225" s="152" t="s">
        <v>1</v>
      </c>
      <c r="F225" s="153" t="s">
        <v>162</v>
      </c>
      <c r="H225" s="152" t="s">
        <v>1</v>
      </c>
      <c r="I225" s="154"/>
      <c r="L225" s="150"/>
      <c r="M225" s="155"/>
      <c r="T225" s="156"/>
      <c r="AT225" s="152" t="s">
        <v>160</v>
      </c>
      <c r="AU225" s="152" t="s">
        <v>92</v>
      </c>
      <c r="AV225" s="12" t="s">
        <v>90</v>
      </c>
      <c r="AW225" s="12" t="s">
        <v>36</v>
      </c>
      <c r="AX225" s="12" t="s">
        <v>83</v>
      </c>
      <c r="AY225" s="152" t="s">
        <v>150</v>
      </c>
    </row>
    <row r="226" spans="2:65" s="13" customFormat="1" ht="11.25">
      <c r="B226" s="157"/>
      <c r="D226" s="151" t="s">
        <v>160</v>
      </c>
      <c r="E226" s="158" t="s">
        <v>1</v>
      </c>
      <c r="F226" s="159" t="s">
        <v>199</v>
      </c>
      <c r="H226" s="160">
        <v>8</v>
      </c>
      <c r="I226" s="161"/>
      <c r="L226" s="157"/>
      <c r="M226" s="162"/>
      <c r="T226" s="163"/>
      <c r="AT226" s="158" t="s">
        <v>160</v>
      </c>
      <c r="AU226" s="158" t="s">
        <v>92</v>
      </c>
      <c r="AV226" s="13" t="s">
        <v>92</v>
      </c>
      <c r="AW226" s="13" t="s">
        <v>36</v>
      </c>
      <c r="AX226" s="13" t="s">
        <v>83</v>
      </c>
      <c r="AY226" s="158" t="s">
        <v>150</v>
      </c>
    </row>
    <row r="227" spans="2:65" s="14" customFormat="1" ht="11.25">
      <c r="B227" s="164"/>
      <c r="D227" s="151" t="s">
        <v>160</v>
      </c>
      <c r="E227" s="165" t="s">
        <v>1</v>
      </c>
      <c r="F227" s="166" t="s">
        <v>164</v>
      </c>
      <c r="H227" s="167">
        <v>8</v>
      </c>
      <c r="I227" s="168"/>
      <c r="L227" s="164"/>
      <c r="M227" s="169"/>
      <c r="T227" s="170"/>
      <c r="AT227" s="165" t="s">
        <v>160</v>
      </c>
      <c r="AU227" s="165" t="s">
        <v>92</v>
      </c>
      <c r="AV227" s="14" t="s">
        <v>158</v>
      </c>
      <c r="AW227" s="14" t="s">
        <v>36</v>
      </c>
      <c r="AX227" s="14" t="s">
        <v>90</v>
      </c>
      <c r="AY227" s="165" t="s">
        <v>150</v>
      </c>
    </row>
    <row r="228" spans="2:65" s="11" customFormat="1" ht="22.9" customHeight="1">
      <c r="B228" s="126"/>
      <c r="D228" s="127" t="s">
        <v>82</v>
      </c>
      <c r="E228" s="135" t="s">
        <v>291</v>
      </c>
      <c r="F228" s="135" t="s">
        <v>292</v>
      </c>
      <c r="I228" s="129"/>
      <c r="J228" s="136">
        <f>BK228</f>
        <v>0</v>
      </c>
      <c r="L228" s="126"/>
      <c r="M228" s="130"/>
      <c r="P228" s="131">
        <f>P229</f>
        <v>0</v>
      </c>
      <c r="R228" s="131">
        <f>R229</f>
        <v>0</v>
      </c>
      <c r="T228" s="132">
        <f>T229</f>
        <v>8.7999999999999995E-2</v>
      </c>
      <c r="AR228" s="127" t="s">
        <v>92</v>
      </c>
      <c r="AT228" s="133" t="s">
        <v>82</v>
      </c>
      <c r="AU228" s="133" t="s">
        <v>90</v>
      </c>
      <c r="AY228" s="127" t="s">
        <v>150</v>
      </c>
      <c r="BK228" s="134">
        <f>BK229</f>
        <v>0</v>
      </c>
    </row>
    <row r="229" spans="2:65" s="1" customFormat="1" ht="24.2" customHeight="1">
      <c r="B229" s="32"/>
      <c r="C229" s="137" t="s">
        <v>293</v>
      </c>
      <c r="D229" s="137" t="s">
        <v>153</v>
      </c>
      <c r="E229" s="138" t="s">
        <v>294</v>
      </c>
      <c r="F229" s="139" t="s">
        <v>295</v>
      </c>
      <c r="G229" s="140" t="s">
        <v>296</v>
      </c>
      <c r="H229" s="141">
        <v>5.5</v>
      </c>
      <c r="I229" s="142"/>
      <c r="J229" s="143">
        <f>ROUND(I229*H229,2)</f>
        <v>0</v>
      </c>
      <c r="K229" s="139" t="s">
        <v>157</v>
      </c>
      <c r="L229" s="32"/>
      <c r="M229" s="144" t="s">
        <v>1</v>
      </c>
      <c r="N229" s="145" t="s">
        <v>48</v>
      </c>
      <c r="P229" s="146">
        <f>O229*H229</f>
        <v>0</v>
      </c>
      <c r="Q229" s="146">
        <v>0</v>
      </c>
      <c r="R229" s="146">
        <f>Q229*H229</f>
        <v>0</v>
      </c>
      <c r="S229" s="146">
        <v>1.6E-2</v>
      </c>
      <c r="T229" s="147">
        <f>S229*H229</f>
        <v>8.7999999999999995E-2</v>
      </c>
      <c r="AR229" s="148" t="s">
        <v>241</v>
      </c>
      <c r="AT229" s="148" t="s">
        <v>153</v>
      </c>
      <c r="AU229" s="148" t="s">
        <v>92</v>
      </c>
      <c r="AY229" s="17" t="s">
        <v>150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90</v>
      </c>
      <c r="BK229" s="149">
        <f>ROUND(I229*H229,2)</f>
        <v>0</v>
      </c>
      <c r="BL229" s="17" t="s">
        <v>241</v>
      </c>
      <c r="BM229" s="148" t="s">
        <v>297</v>
      </c>
    </row>
    <row r="230" spans="2:65" s="11" customFormat="1" ht="22.9" customHeight="1">
      <c r="B230" s="126"/>
      <c r="D230" s="127" t="s">
        <v>82</v>
      </c>
      <c r="E230" s="135" t="s">
        <v>298</v>
      </c>
      <c r="F230" s="135" t="s">
        <v>299</v>
      </c>
      <c r="I230" s="129"/>
      <c r="J230" s="136">
        <f>BK230</f>
        <v>0</v>
      </c>
      <c r="L230" s="126"/>
      <c r="M230" s="130"/>
      <c r="P230" s="131">
        <f>SUM(P231:P235)</f>
        <v>0</v>
      </c>
      <c r="R230" s="131">
        <f>SUM(R231:R235)</f>
        <v>0</v>
      </c>
      <c r="T230" s="132">
        <f>SUM(T231:T235)</f>
        <v>0.57715499999999997</v>
      </c>
      <c r="AR230" s="127" t="s">
        <v>92</v>
      </c>
      <c r="AT230" s="133" t="s">
        <v>82</v>
      </c>
      <c r="AU230" s="133" t="s">
        <v>90</v>
      </c>
      <c r="AY230" s="127" t="s">
        <v>150</v>
      </c>
      <c r="BK230" s="134">
        <f>SUM(BK231:BK235)</f>
        <v>0</v>
      </c>
    </row>
    <row r="231" spans="2:65" s="1" customFormat="1" ht="16.5" customHeight="1">
      <c r="B231" s="32"/>
      <c r="C231" s="137" t="s">
        <v>300</v>
      </c>
      <c r="D231" s="137" t="s">
        <v>153</v>
      </c>
      <c r="E231" s="138" t="s">
        <v>301</v>
      </c>
      <c r="F231" s="139" t="s">
        <v>302</v>
      </c>
      <c r="G231" s="140" t="s">
        <v>156</v>
      </c>
      <c r="H231" s="141">
        <v>16.350000000000001</v>
      </c>
      <c r="I231" s="142"/>
      <c r="J231" s="143">
        <f>ROUND(I231*H231,2)</f>
        <v>0</v>
      </c>
      <c r="K231" s="139" t="s">
        <v>157</v>
      </c>
      <c r="L231" s="32"/>
      <c r="M231" s="144" t="s">
        <v>1</v>
      </c>
      <c r="N231" s="145" t="s">
        <v>48</v>
      </c>
      <c r="P231" s="146">
        <f>O231*H231</f>
        <v>0</v>
      </c>
      <c r="Q231" s="146">
        <v>0</v>
      </c>
      <c r="R231" s="146">
        <f>Q231*H231</f>
        <v>0</v>
      </c>
      <c r="S231" s="146">
        <v>3.5299999999999998E-2</v>
      </c>
      <c r="T231" s="147">
        <f>S231*H231</f>
        <v>0.57715499999999997</v>
      </c>
      <c r="AR231" s="148" t="s">
        <v>241</v>
      </c>
      <c r="AT231" s="148" t="s">
        <v>153</v>
      </c>
      <c r="AU231" s="148" t="s">
        <v>92</v>
      </c>
      <c r="AY231" s="17" t="s">
        <v>150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90</v>
      </c>
      <c r="BK231" s="149">
        <f>ROUND(I231*H231,2)</f>
        <v>0</v>
      </c>
      <c r="BL231" s="17" t="s">
        <v>241</v>
      </c>
      <c r="BM231" s="148" t="s">
        <v>303</v>
      </c>
    </row>
    <row r="232" spans="2:65" s="12" customFormat="1" ht="11.25">
      <c r="B232" s="150"/>
      <c r="D232" s="151" t="s">
        <v>160</v>
      </c>
      <c r="E232" s="152" t="s">
        <v>1</v>
      </c>
      <c r="F232" s="153" t="s">
        <v>304</v>
      </c>
      <c r="H232" s="152" t="s">
        <v>1</v>
      </c>
      <c r="I232" s="154"/>
      <c r="L232" s="150"/>
      <c r="M232" s="155"/>
      <c r="T232" s="156"/>
      <c r="AT232" s="152" t="s">
        <v>160</v>
      </c>
      <c r="AU232" s="152" t="s">
        <v>92</v>
      </c>
      <c r="AV232" s="12" t="s">
        <v>90</v>
      </c>
      <c r="AW232" s="12" t="s">
        <v>36</v>
      </c>
      <c r="AX232" s="12" t="s">
        <v>83</v>
      </c>
      <c r="AY232" s="152" t="s">
        <v>150</v>
      </c>
    </row>
    <row r="233" spans="2:65" s="12" customFormat="1" ht="11.25">
      <c r="B233" s="150"/>
      <c r="D233" s="151" t="s">
        <v>160</v>
      </c>
      <c r="E233" s="152" t="s">
        <v>1</v>
      </c>
      <c r="F233" s="153" t="s">
        <v>305</v>
      </c>
      <c r="H233" s="152" t="s">
        <v>1</v>
      </c>
      <c r="I233" s="154"/>
      <c r="L233" s="150"/>
      <c r="M233" s="155"/>
      <c r="T233" s="156"/>
      <c r="AT233" s="152" t="s">
        <v>160</v>
      </c>
      <c r="AU233" s="152" t="s">
        <v>92</v>
      </c>
      <c r="AV233" s="12" t="s">
        <v>90</v>
      </c>
      <c r="AW233" s="12" t="s">
        <v>36</v>
      </c>
      <c r="AX233" s="12" t="s">
        <v>83</v>
      </c>
      <c r="AY233" s="152" t="s">
        <v>150</v>
      </c>
    </row>
    <row r="234" spans="2:65" s="13" customFormat="1" ht="11.25">
      <c r="B234" s="157"/>
      <c r="D234" s="151" t="s">
        <v>160</v>
      </c>
      <c r="E234" s="158" t="s">
        <v>1</v>
      </c>
      <c r="F234" s="159" t="s">
        <v>306</v>
      </c>
      <c r="H234" s="160">
        <v>16.350000000000001</v>
      </c>
      <c r="I234" s="161"/>
      <c r="L234" s="157"/>
      <c r="M234" s="162"/>
      <c r="T234" s="163"/>
      <c r="AT234" s="158" t="s">
        <v>160</v>
      </c>
      <c r="AU234" s="158" t="s">
        <v>92</v>
      </c>
      <c r="AV234" s="13" t="s">
        <v>92</v>
      </c>
      <c r="AW234" s="13" t="s">
        <v>36</v>
      </c>
      <c r="AX234" s="13" t="s">
        <v>83</v>
      </c>
      <c r="AY234" s="158" t="s">
        <v>150</v>
      </c>
    </row>
    <row r="235" spans="2:65" s="14" customFormat="1" ht="11.25">
      <c r="B235" s="164"/>
      <c r="D235" s="151" t="s">
        <v>160</v>
      </c>
      <c r="E235" s="165" t="s">
        <v>1</v>
      </c>
      <c r="F235" s="166" t="s">
        <v>164</v>
      </c>
      <c r="H235" s="167">
        <v>16.350000000000001</v>
      </c>
      <c r="I235" s="168"/>
      <c r="L235" s="164"/>
      <c r="M235" s="169"/>
      <c r="T235" s="170"/>
      <c r="AT235" s="165" t="s">
        <v>160</v>
      </c>
      <c r="AU235" s="165" t="s">
        <v>92</v>
      </c>
      <c r="AV235" s="14" t="s">
        <v>158</v>
      </c>
      <c r="AW235" s="14" t="s">
        <v>36</v>
      </c>
      <c r="AX235" s="14" t="s">
        <v>90</v>
      </c>
      <c r="AY235" s="165" t="s">
        <v>150</v>
      </c>
    </row>
    <row r="236" spans="2:65" s="11" customFormat="1" ht="22.9" customHeight="1">
      <c r="B236" s="126"/>
      <c r="D236" s="127" t="s">
        <v>82</v>
      </c>
      <c r="E236" s="135" t="s">
        <v>307</v>
      </c>
      <c r="F236" s="135" t="s">
        <v>308</v>
      </c>
      <c r="I236" s="129"/>
      <c r="J236" s="136">
        <f>BK236</f>
        <v>0</v>
      </c>
      <c r="L236" s="126"/>
      <c r="M236" s="130"/>
      <c r="P236" s="131">
        <f>SUM(P237:P241)</f>
        <v>0</v>
      </c>
      <c r="R236" s="131">
        <f>SUM(R237:R241)</f>
        <v>0</v>
      </c>
      <c r="T236" s="132">
        <f>SUM(T237:T241)</f>
        <v>2.6901999999999999</v>
      </c>
      <c r="AR236" s="127" t="s">
        <v>92</v>
      </c>
      <c r="AT236" s="133" t="s">
        <v>82</v>
      </c>
      <c r="AU236" s="133" t="s">
        <v>90</v>
      </c>
      <c r="AY236" s="127" t="s">
        <v>150</v>
      </c>
      <c r="BK236" s="134">
        <f>SUM(BK237:BK241)</f>
        <v>0</v>
      </c>
    </row>
    <row r="237" spans="2:65" s="1" customFormat="1" ht="21.75" customHeight="1">
      <c r="B237" s="32"/>
      <c r="C237" s="137" t="s">
        <v>309</v>
      </c>
      <c r="D237" s="137" t="s">
        <v>153</v>
      </c>
      <c r="E237" s="138" t="s">
        <v>310</v>
      </c>
      <c r="F237" s="139" t="s">
        <v>311</v>
      </c>
      <c r="G237" s="140" t="s">
        <v>156</v>
      </c>
      <c r="H237" s="141">
        <v>134.51</v>
      </c>
      <c r="I237" s="142"/>
      <c r="J237" s="143">
        <f>ROUND(I237*H237,2)</f>
        <v>0</v>
      </c>
      <c r="K237" s="139" t="s">
        <v>157</v>
      </c>
      <c r="L237" s="32"/>
      <c r="M237" s="144" t="s">
        <v>1</v>
      </c>
      <c r="N237" s="145" t="s">
        <v>48</v>
      </c>
      <c r="P237" s="146">
        <f>O237*H237</f>
        <v>0</v>
      </c>
      <c r="Q237" s="146">
        <v>0</v>
      </c>
      <c r="R237" s="146">
        <f>Q237*H237</f>
        <v>0</v>
      </c>
      <c r="S237" s="146">
        <v>0.02</v>
      </c>
      <c r="T237" s="147">
        <f>S237*H237</f>
        <v>2.6901999999999999</v>
      </c>
      <c r="AR237" s="148" t="s">
        <v>241</v>
      </c>
      <c r="AT237" s="148" t="s">
        <v>153</v>
      </c>
      <c r="AU237" s="148" t="s">
        <v>92</v>
      </c>
      <c r="AY237" s="17" t="s">
        <v>150</v>
      </c>
      <c r="BE237" s="149">
        <f>IF(N237="základní",J237,0)</f>
        <v>0</v>
      </c>
      <c r="BF237" s="149">
        <f>IF(N237="snížená",J237,0)</f>
        <v>0</v>
      </c>
      <c r="BG237" s="149">
        <f>IF(N237="zákl. přenesená",J237,0)</f>
        <v>0</v>
      </c>
      <c r="BH237" s="149">
        <f>IF(N237="sníž. přenesená",J237,0)</f>
        <v>0</v>
      </c>
      <c r="BI237" s="149">
        <f>IF(N237="nulová",J237,0)</f>
        <v>0</v>
      </c>
      <c r="BJ237" s="17" t="s">
        <v>90</v>
      </c>
      <c r="BK237" s="149">
        <f>ROUND(I237*H237,2)</f>
        <v>0</v>
      </c>
      <c r="BL237" s="17" t="s">
        <v>241</v>
      </c>
      <c r="BM237" s="148" t="s">
        <v>312</v>
      </c>
    </row>
    <row r="238" spans="2:65" s="12" customFormat="1" ht="11.25">
      <c r="B238" s="150"/>
      <c r="D238" s="151" t="s">
        <v>160</v>
      </c>
      <c r="E238" s="152" t="s">
        <v>1</v>
      </c>
      <c r="F238" s="153" t="s">
        <v>313</v>
      </c>
      <c r="H238" s="152" t="s">
        <v>1</v>
      </c>
      <c r="I238" s="154"/>
      <c r="L238" s="150"/>
      <c r="M238" s="155"/>
      <c r="T238" s="156"/>
      <c r="AT238" s="152" t="s">
        <v>160</v>
      </c>
      <c r="AU238" s="152" t="s">
        <v>92</v>
      </c>
      <c r="AV238" s="12" t="s">
        <v>90</v>
      </c>
      <c r="AW238" s="12" t="s">
        <v>36</v>
      </c>
      <c r="AX238" s="12" t="s">
        <v>83</v>
      </c>
      <c r="AY238" s="152" t="s">
        <v>150</v>
      </c>
    </row>
    <row r="239" spans="2:65" s="12" customFormat="1" ht="11.25">
      <c r="B239" s="150"/>
      <c r="D239" s="151" t="s">
        <v>160</v>
      </c>
      <c r="E239" s="152" t="s">
        <v>1</v>
      </c>
      <c r="F239" s="153" t="s">
        <v>314</v>
      </c>
      <c r="H239" s="152" t="s">
        <v>1</v>
      </c>
      <c r="I239" s="154"/>
      <c r="L239" s="150"/>
      <c r="M239" s="155"/>
      <c r="T239" s="156"/>
      <c r="AT239" s="152" t="s">
        <v>160</v>
      </c>
      <c r="AU239" s="152" t="s">
        <v>92</v>
      </c>
      <c r="AV239" s="12" t="s">
        <v>90</v>
      </c>
      <c r="AW239" s="12" t="s">
        <v>36</v>
      </c>
      <c r="AX239" s="12" t="s">
        <v>83</v>
      </c>
      <c r="AY239" s="152" t="s">
        <v>150</v>
      </c>
    </row>
    <row r="240" spans="2:65" s="13" customFormat="1" ht="11.25">
      <c r="B240" s="157"/>
      <c r="D240" s="151" t="s">
        <v>160</v>
      </c>
      <c r="E240" s="158" t="s">
        <v>1</v>
      </c>
      <c r="F240" s="159" t="s">
        <v>315</v>
      </c>
      <c r="H240" s="160">
        <v>134.51</v>
      </c>
      <c r="I240" s="161"/>
      <c r="L240" s="157"/>
      <c r="M240" s="162"/>
      <c r="T240" s="163"/>
      <c r="AT240" s="158" t="s">
        <v>160</v>
      </c>
      <c r="AU240" s="158" t="s">
        <v>92</v>
      </c>
      <c r="AV240" s="13" t="s">
        <v>92</v>
      </c>
      <c r="AW240" s="13" t="s">
        <v>36</v>
      </c>
      <c r="AX240" s="13" t="s">
        <v>83</v>
      </c>
      <c r="AY240" s="158" t="s">
        <v>150</v>
      </c>
    </row>
    <row r="241" spans="2:65" s="14" customFormat="1" ht="11.25">
      <c r="B241" s="164"/>
      <c r="D241" s="151" t="s">
        <v>160</v>
      </c>
      <c r="E241" s="165" t="s">
        <v>1</v>
      </c>
      <c r="F241" s="166" t="s">
        <v>164</v>
      </c>
      <c r="H241" s="167">
        <v>134.51</v>
      </c>
      <c r="I241" s="168"/>
      <c r="L241" s="164"/>
      <c r="M241" s="169"/>
      <c r="T241" s="170"/>
      <c r="AT241" s="165" t="s">
        <v>160</v>
      </c>
      <c r="AU241" s="165" t="s">
        <v>92</v>
      </c>
      <c r="AV241" s="14" t="s">
        <v>158</v>
      </c>
      <c r="AW241" s="14" t="s">
        <v>36</v>
      </c>
      <c r="AX241" s="14" t="s">
        <v>90</v>
      </c>
      <c r="AY241" s="165" t="s">
        <v>150</v>
      </c>
    </row>
    <row r="242" spans="2:65" s="11" customFormat="1" ht="22.9" customHeight="1">
      <c r="B242" s="126"/>
      <c r="D242" s="127" t="s">
        <v>82</v>
      </c>
      <c r="E242" s="135" t="s">
        <v>316</v>
      </c>
      <c r="F242" s="135" t="s">
        <v>317</v>
      </c>
      <c r="I242" s="129"/>
      <c r="J242" s="136">
        <f>BK242</f>
        <v>0</v>
      </c>
      <c r="L242" s="126"/>
      <c r="M242" s="130"/>
      <c r="P242" s="131">
        <f>SUM(P243:P253)</f>
        <v>0</v>
      </c>
      <c r="R242" s="131">
        <f>SUM(R243:R253)</f>
        <v>0</v>
      </c>
      <c r="T242" s="132">
        <f>SUM(T243:T253)</f>
        <v>1.1758</v>
      </c>
      <c r="AR242" s="127" t="s">
        <v>92</v>
      </c>
      <c r="AT242" s="133" t="s">
        <v>82</v>
      </c>
      <c r="AU242" s="133" t="s">
        <v>90</v>
      </c>
      <c r="AY242" s="127" t="s">
        <v>150</v>
      </c>
      <c r="BK242" s="134">
        <f>SUM(BK243:BK253)</f>
        <v>0</v>
      </c>
    </row>
    <row r="243" spans="2:65" s="1" customFormat="1" ht="24.2" customHeight="1">
      <c r="B243" s="32"/>
      <c r="C243" s="137" t="s">
        <v>318</v>
      </c>
      <c r="D243" s="137" t="s">
        <v>153</v>
      </c>
      <c r="E243" s="138" t="s">
        <v>319</v>
      </c>
      <c r="F243" s="139" t="s">
        <v>320</v>
      </c>
      <c r="G243" s="140" t="s">
        <v>156</v>
      </c>
      <c r="H243" s="141">
        <v>443.28</v>
      </c>
      <c r="I243" s="142"/>
      <c r="J243" s="143">
        <f>ROUND(I243*H243,2)</f>
        <v>0</v>
      </c>
      <c r="K243" s="139" t="s">
        <v>157</v>
      </c>
      <c r="L243" s="32"/>
      <c r="M243" s="144" t="s">
        <v>1</v>
      </c>
      <c r="N243" s="145" t="s">
        <v>48</v>
      </c>
      <c r="P243" s="146">
        <f>O243*H243</f>
        <v>0</v>
      </c>
      <c r="Q243" s="146">
        <v>0</v>
      </c>
      <c r="R243" s="146">
        <f>Q243*H243</f>
        <v>0</v>
      </c>
      <c r="S243" s="146">
        <v>2.5000000000000001E-3</v>
      </c>
      <c r="T243" s="147">
        <f>S243*H243</f>
        <v>1.1081999999999999</v>
      </c>
      <c r="AR243" s="148" t="s">
        <v>241</v>
      </c>
      <c r="AT243" s="148" t="s">
        <v>153</v>
      </c>
      <c r="AU243" s="148" t="s">
        <v>92</v>
      </c>
      <c r="AY243" s="17" t="s">
        <v>150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90</v>
      </c>
      <c r="BK243" s="149">
        <f>ROUND(I243*H243,2)</f>
        <v>0</v>
      </c>
      <c r="BL243" s="17" t="s">
        <v>241</v>
      </c>
      <c r="BM243" s="148" t="s">
        <v>321</v>
      </c>
    </row>
    <row r="244" spans="2:65" s="12" customFormat="1" ht="11.25">
      <c r="B244" s="150"/>
      <c r="D244" s="151" t="s">
        <v>160</v>
      </c>
      <c r="E244" s="152" t="s">
        <v>1</v>
      </c>
      <c r="F244" s="153" t="s">
        <v>322</v>
      </c>
      <c r="H244" s="152" t="s">
        <v>1</v>
      </c>
      <c r="I244" s="154"/>
      <c r="L244" s="150"/>
      <c r="M244" s="155"/>
      <c r="T244" s="156"/>
      <c r="AT244" s="152" t="s">
        <v>160</v>
      </c>
      <c r="AU244" s="152" t="s">
        <v>92</v>
      </c>
      <c r="AV244" s="12" t="s">
        <v>90</v>
      </c>
      <c r="AW244" s="12" t="s">
        <v>36</v>
      </c>
      <c r="AX244" s="12" t="s">
        <v>83</v>
      </c>
      <c r="AY244" s="152" t="s">
        <v>150</v>
      </c>
    </row>
    <row r="245" spans="2:65" s="12" customFormat="1" ht="22.5">
      <c r="B245" s="150"/>
      <c r="D245" s="151" t="s">
        <v>160</v>
      </c>
      <c r="E245" s="152" t="s">
        <v>1</v>
      </c>
      <c r="F245" s="153" t="s">
        <v>323</v>
      </c>
      <c r="H245" s="152" t="s">
        <v>1</v>
      </c>
      <c r="I245" s="154"/>
      <c r="L245" s="150"/>
      <c r="M245" s="155"/>
      <c r="T245" s="156"/>
      <c r="AT245" s="152" t="s">
        <v>160</v>
      </c>
      <c r="AU245" s="152" t="s">
        <v>92</v>
      </c>
      <c r="AV245" s="12" t="s">
        <v>90</v>
      </c>
      <c r="AW245" s="12" t="s">
        <v>36</v>
      </c>
      <c r="AX245" s="12" t="s">
        <v>83</v>
      </c>
      <c r="AY245" s="152" t="s">
        <v>150</v>
      </c>
    </row>
    <row r="246" spans="2:65" s="13" customFormat="1" ht="33.75">
      <c r="B246" s="157"/>
      <c r="D246" s="151" t="s">
        <v>160</v>
      </c>
      <c r="E246" s="158" t="s">
        <v>1</v>
      </c>
      <c r="F246" s="159" t="s">
        <v>324</v>
      </c>
      <c r="H246" s="160">
        <v>443.28</v>
      </c>
      <c r="I246" s="161"/>
      <c r="L246" s="157"/>
      <c r="M246" s="162"/>
      <c r="T246" s="163"/>
      <c r="AT246" s="158" t="s">
        <v>160</v>
      </c>
      <c r="AU246" s="158" t="s">
        <v>92</v>
      </c>
      <c r="AV246" s="13" t="s">
        <v>92</v>
      </c>
      <c r="AW246" s="13" t="s">
        <v>36</v>
      </c>
      <c r="AX246" s="13" t="s">
        <v>83</v>
      </c>
      <c r="AY246" s="158" t="s">
        <v>150</v>
      </c>
    </row>
    <row r="247" spans="2:65" s="14" customFormat="1" ht="11.25">
      <c r="B247" s="164"/>
      <c r="D247" s="151" t="s">
        <v>160</v>
      </c>
      <c r="E247" s="165" t="s">
        <v>1</v>
      </c>
      <c r="F247" s="166" t="s">
        <v>164</v>
      </c>
      <c r="H247" s="167">
        <v>443.28</v>
      </c>
      <c r="I247" s="168"/>
      <c r="L247" s="164"/>
      <c r="M247" s="169"/>
      <c r="T247" s="170"/>
      <c r="AT247" s="165" t="s">
        <v>160</v>
      </c>
      <c r="AU247" s="165" t="s">
        <v>92</v>
      </c>
      <c r="AV247" s="14" t="s">
        <v>158</v>
      </c>
      <c r="AW247" s="14" t="s">
        <v>36</v>
      </c>
      <c r="AX247" s="14" t="s">
        <v>90</v>
      </c>
      <c r="AY247" s="165" t="s">
        <v>150</v>
      </c>
    </row>
    <row r="248" spans="2:65" s="1" customFormat="1" ht="24.2" customHeight="1">
      <c r="B248" s="32"/>
      <c r="C248" s="137" t="s">
        <v>325</v>
      </c>
      <c r="D248" s="137" t="s">
        <v>153</v>
      </c>
      <c r="E248" s="138" t="s">
        <v>326</v>
      </c>
      <c r="F248" s="139" t="s">
        <v>327</v>
      </c>
      <c r="G248" s="140" t="s">
        <v>296</v>
      </c>
      <c r="H248" s="141">
        <v>26</v>
      </c>
      <c r="I248" s="142"/>
      <c r="J248" s="143">
        <f>ROUND(I248*H248,2)</f>
        <v>0</v>
      </c>
      <c r="K248" s="139" t="s">
        <v>157</v>
      </c>
      <c r="L248" s="32"/>
      <c r="M248" s="144" t="s">
        <v>1</v>
      </c>
      <c r="N248" s="145" t="s">
        <v>48</v>
      </c>
      <c r="P248" s="146">
        <f>O248*H248</f>
        <v>0</v>
      </c>
      <c r="Q248" s="146">
        <v>0</v>
      </c>
      <c r="R248" s="146">
        <f>Q248*H248</f>
        <v>0</v>
      </c>
      <c r="S248" s="146">
        <v>2.3E-3</v>
      </c>
      <c r="T248" s="147">
        <f>S248*H248</f>
        <v>5.9799999999999999E-2</v>
      </c>
      <c r="AR248" s="148" t="s">
        <v>241</v>
      </c>
      <c r="AT248" s="148" t="s">
        <v>153</v>
      </c>
      <c r="AU248" s="148" t="s">
        <v>92</v>
      </c>
      <c r="AY248" s="17" t="s">
        <v>150</v>
      </c>
      <c r="BE248" s="149">
        <f>IF(N248="základní",J248,0)</f>
        <v>0</v>
      </c>
      <c r="BF248" s="149">
        <f>IF(N248="snížená",J248,0)</f>
        <v>0</v>
      </c>
      <c r="BG248" s="149">
        <f>IF(N248="zákl. přenesená",J248,0)</f>
        <v>0</v>
      </c>
      <c r="BH248" s="149">
        <f>IF(N248="sníž. přenesená",J248,0)</f>
        <v>0</v>
      </c>
      <c r="BI248" s="149">
        <f>IF(N248="nulová",J248,0)</f>
        <v>0</v>
      </c>
      <c r="BJ248" s="17" t="s">
        <v>90</v>
      </c>
      <c r="BK248" s="149">
        <f>ROUND(I248*H248,2)</f>
        <v>0</v>
      </c>
      <c r="BL248" s="17" t="s">
        <v>241</v>
      </c>
      <c r="BM248" s="148" t="s">
        <v>328</v>
      </c>
    </row>
    <row r="249" spans="2:65" s="12" customFormat="1" ht="11.25">
      <c r="B249" s="150"/>
      <c r="D249" s="151" t="s">
        <v>160</v>
      </c>
      <c r="E249" s="152" t="s">
        <v>1</v>
      </c>
      <c r="F249" s="153" t="s">
        <v>329</v>
      </c>
      <c r="H249" s="152" t="s">
        <v>1</v>
      </c>
      <c r="I249" s="154"/>
      <c r="L249" s="150"/>
      <c r="M249" s="155"/>
      <c r="T249" s="156"/>
      <c r="AT249" s="152" t="s">
        <v>160</v>
      </c>
      <c r="AU249" s="152" t="s">
        <v>92</v>
      </c>
      <c r="AV249" s="12" t="s">
        <v>90</v>
      </c>
      <c r="AW249" s="12" t="s">
        <v>36</v>
      </c>
      <c r="AX249" s="12" t="s">
        <v>83</v>
      </c>
      <c r="AY249" s="152" t="s">
        <v>150</v>
      </c>
    </row>
    <row r="250" spans="2:65" s="12" customFormat="1" ht="11.25">
      <c r="B250" s="150"/>
      <c r="D250" s="151" t="s">
        <v>160</v>
      </c>
      <c r="E250" s="152" t="s">
        <v>1</v>
      </c>
      <c r="F250" s="153" t="s">
        <v>330</v>
      </c>
      <c r="H250" s="152" t="s">
        <v>1</v>
      </c>
      <c r="I250" s="154"/>
      <c r="L250" s="150"/>
      <c r="M250" s="155"/>
      <c r="T250" s="156"/>
      <c r="AT250" s="152" t="s">
        <v>160</v>
      </c>
      <c r="AU250" s="152" t="s">
        <v>92</v>
      </c>
      <c r="AV250" s="12" t="s">
        <v>90</v>
      </c>
      <c r="AW250" s="12" t="s">
        <v>36</v>
      </c>
      <c r="AX250" s="12" t="s">
        <v>83</v>
      </c>
      <c r="AY250" s="152" t="s">
        <v>150</v>
      </c>
    </row>
    <row r="251" spans="2:65" s="13" customFormat="1" ht="11.25">
      <c r="B251" s="157"/>
      <c r="D251" s="151" t="s">
        <v>160</v>
      </c>
      <c r="E251" s="158" t="s">
        <v>1</v>
      </c>
      <c r="F251" s="159" t="s">
        <v>331</v>
      </c>
      <c r="H251" s="160">
        <v>26</v>
      </c>
      <c r="I251" s="161"/>
      <c r="L251" s="157"/>
      <c r="M251" s="162"/>
      <c r="T251" s="163"/>
      <c r="AT251" s="158" t="s">
        <v>160</v>
      </c>
      <c r="AU251" s="158" t="s">
        <v>92</v>
      </c>
      <c r="AV251" s="13" t="s">
        <v>92</v>
      </c>
      <c r="AW251" s="13" t="s">
        <v>36</v>
      </c>
      <c r="AX251" s="13" t="s">
        <v>83</v>
      </c>
      <c r="AY251" s="158" t="s">
        <v>150</v>
      </c>
    </row>
    <row r="252" spans="2:65" s="14" customFormat="1" ht="11.25">
      <c r="B252" s="164"/>
      <c r="D252" s="151" t="s">
        <v>160</v>
      </c>
      <c r="E252" s="165" t="s">
        <v>1</v>
      </c>
      <c r="F252" s="166" t="s">
        <v>164</v>
      </c>
      <c r="H252" s="167">
        <v>26</v>
      </c>
      <c r="I252" s="168"/>
      <c r="L252" s="164"/>
      <c r="M252" s="169"/>
      <c r="T252" s="170"/>
      <c r="AT252" s="165" t="s">
        <v>160</v>
      </c>
      <c r="AU252" s="165" t="s">
        <v>92</v>
      </c>
      <c r="AV252" s="14" t="s">
        <v>158</v>
      </c>
      <c r="AW252" s="14" t="s">
        <v>36</v>
      </c>
      <c r="AX252" s="14" t="s">
        <v>90</v>
      </c>
      <c r="AY252" s="165" t="s">
        <v>150</v>
      </c>
    </row>
    <row r="253" spans="2:65" s="1" customFormat="1" ht="16.5" customHeight="1">
      <c r="B253" s="32"/>
      <c r="C253" s="137" t="s">
        <v>332</v>
      </c>
      <c r="D253" s="137" t="s">
        <v>153</v>
      </c>
      <c r="E253" s="138" t="s">
        <v>333</v>
      </c>
      <c r="F253" s="139" t="s">
        <v>334</v>
      </c>
      <c r="G253" s="140" t="s">
        <v>296</v>
      </c>
      <c r="H253" s="141">
        <v>26</v>
      </c>
      <c r="I253" s="142"/>
      <c r="J253" s="143">
        <f>ROUND(I253*H253,2)</f>
        <v>0</v>
      </c>
      <c r="K253" s="139" t="s">
        <v>157</v>
      </c>
      <c r="L253" s="32"/>
      <c r="M253" s="144" t="s">
        <v>1</v>
      </c>
      <c r="N253" s="145" t="s">
        <v>48</v>
      </c>
      <c r="P253" s="146">
        <f>O253*H253</f>
        <v>0</v>
      </c>
      <c r="Q253" s="146">
        <v>0</v>
      </c>
      <c r="R253" s="146">
        <f>Q253*H253</f>
        <v>0</v>
      </c>
      <c r="S253" s="146">
        <v>2.9999999999999997E-4</v>
      </c>
      <c r="T253" s="147">
        <f>S253*H253</f>
        <v>7.7999999999999996E-3</v>
      </c>
      <c r="AR253" s="148" t="s">
        <v>241</v>
      </c>
      <c r="AT253" s="148" t="s">
        <v>153</v>
      </c>
      <c r="AU253" s="148" t="s">
        <v>92</v>
      </c>
      <c r="AY253" s="17" t="s">
        <v>150</v>
      </c>
      <c r="BE253" s="149">
        <f>IF(N253="základní",J253,0)</f>
        <v>0</v>
      </c>
      <c r="BF253" s="149">
        <f>IF(N253="snížená",J253,0)</f>
        <v>0</v>
      </c>
      <c r="BG253" s="149">
        <f>IF(N253="zákl. přenesená",J253,0)</f>
        <v>0</v>
      </c>
      <c r="BH253" s="149">
        <f>IF(N253="sníž. přenesená",J253,0)</f>
        <v>0</v>
      </c>
      <c r="BI253" s="149">
        <f>IF(N253="nulová",J253,0)</f>
        <v>0</v>
      </c>
      <c r="BJ253" s="17" t="s">
        <v>90</v>
      </c>
      <c r="BK253" s="149">
        <f>ROUND(I253*H253,2)</f>
        <v>0</v>
      </c>
      <c r="BL253" s="17" t="s">
        <v>241</v>
      </c>
      <c r="BM253" s="148" t="s">
        <v>335</v>
      </c>
    </row>
    <row r="254" spans="2:65" s="11" customFormat="1" ht="22.9" customHeight="1">
      <c r="B254" s="126"/>
      <c r="D254" s="127" t="s">
        <v>82</v>
      </c>
      <c r="E254" s="135" t="s">
        <v>336</v>
      </c>
      <c r="F254" s="135" t="s">
        <v>337</v>
      </c>
      <c r="I254" s="129"/>
      <c r="J254" s="136">
        <f>BK254</f>
        <v>0</v>
      </c>
      <c r="L254" s="126"/>
      <c r="M254" s="130"/>
      <c r="P254" s="131">
        <f>SUM(P255:P259)</f>
        <v>0</v>
      </c>
      <c r="R254" s="131">
        <f>SUM(R255:R259)</f>
        <v>0</v>
      </c>
      <c r="T254" s="132">
        <f>SUM(T255:T259)</f>
        <v>1.3863839999999998</v>
      </c>
      <c r="AR254" s="127" t="s">
        <v>92</v>
      </c>
      <c r="AT254" s="133" t="s">
        <v>82</v>
      </c>
      <c r="AU254" s="133" t="s">
        <v>90</v>
      </c>
      <c r="AY254" s="127" t="s">
        <v>150</v>
      </c>
      <c r="BK254" s="134">
        <f>SUM(BK255:BK259)</f>
        <v>0</v>
      </c>
    </row>
    <row r="255" spans="2:65" s="1" customFormat="1" ht="24.2" customHeight="1">
      <c r="B255" s="32"/>
      <c r="C255" s="137" t="s">
        <v>338</v>
      </c>
      <c r="D255" s="137" t="s">
        <v>153</v>
      </c>
      <c r="E255" s="138" t="s">
        <v>339</v>
      </c>
      <c r="F255" s="139" t="s">
        <v>340</v>
      </c>
      <c r="G255" s="140" t="s">
        <v>156</v>
      </c>
      <c r="H255" s="141">
        <v>50.97</v>
      </c>
      <c r="I255" s="142"/>
      <c r="J255" s="143">
        <f>ROUND(I255*H255,2)</f>
        <v>0</v>
      </c>
      <c r="K255" s="139" t="s">
        <v>157</v>
      </c>
      <c r="L255" s="32"/>
      <c r="M255" s="144" t="s">
        <v>1</v>
      </c>
      <c r="N255" s="145" t="s">
        <v>48</v>
      </c>
      <c r="P255" s="146">
        <f>O255*H255</f>
        <v>0</v>
      </c>
      <c r="Q255" s="146">
        <v>0</v>
      </c>
      <c r="R255" s="146">
        <f>Q255*H255</f>
        <v>0</v>
      </c>
      <c r="S255" s="146">
        <v>2.7199999999999998E-2</v>
      </c>
      <c r="T255" s="147">
        <f>S255*H255</f>
        <v>1.3863839999999998</v>
      </c>
      <c r="AR255" s="148" t="s">
        <v>241</v>
      </c>
      <c r="AT255" s="148" t="s">
        <v>153</v>
      </c>
      <c r="AU255" s="148" t="s">
        <v>92</v>
      </c>
      <c r="AY255" s="17" t="s">
        <v>150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90</v>
      </c>
      <c r="BK255" s="149">
        <f>ROUND(I255*H255,2)</f>
        <v>0</v>
      </c>
      <c r="BL255" s="17" t="s">
        <v>241</v>
      </c>
      <c r="BM255" s="148" t="s">
        <v>341</v>
      </c>
    </row>
    <row r="256" spans="2:65" s="12" customFormat="1" ht="11.25">
      <c r="B256" s="150"/>
      <c r="D256" s="151" t="s">
        <v>160</v>
      </c>
      <c r="E256" s="152" t="s">
        <v>1</v>
      </c>
      <c r="F256" s="153" t="s">
        <v>342</v>
      </c>
      <c r="H256" s="152" t="s">
        <v>1</v>
      </c>
      <c r="I256" s="154"/>
      <c r="L256" s="150"/>
      <c r="M256" s="155"/>
      <c r="T256" s="156"/>
      <c r="AT256" s="152" t="s">
        <v>160</v>
      </c>
      <c r="AU256" s="152" t="s">
        <v>92</v>
      </c>
      <c r="AV256" s="12" t="s">
        <v>90</v>
      </c>
      <c r="AW256" s="12" t="s">
        <v>36</v>
      </c>
      <c r="AX256" s="12" t="s">
        <v>83</v>
      </c>
      <c r="AY256" s="152" t="s">
        <v>150</v>
      </c>
    </row>
    <row r="257" spans="2:65" s="12" customFormat="1" ht="11.25">
      <c r="B257" s="150"/>
      <c r="D257" s="151" t="s">
        <v>160</v>
      </c>
      <c r="E257" s="152" t="s">
        <v>1</v>
      </c>
      <c r="F257" s="153" t="s">
        <v>162</v>
      </c>
      <c r="H257" s="152" t="s">
        <v>1</v>
      </c>
      <c r="I257" s="154"/>
      <c r="L257" s="150"/>
      <c r="M257" s="155"/>
      <c r="T257" s="156"/>
      <c r="AT257" s="152" t="s">
        <v>160</v>
      </c>
      <c r="AU257" s="152" t="s">
        <v>92</v>
      </c>
      <c r="AV257" s="12" t="s">
        <v>90</v>
      </c>
      <c r="AW257" s="12" t="s">
        <v>36</v>
      </c>
      <c r="AX257" s="12" t="s">
        <v>83</v>
      </c>
      <c r="AY257" s="152" t="s">
        <v>150</v>
      </c>
    </row>
    <row r="258" spans="2:65" s="13" customFormat="1" ht="11.25">
      <c r="B258" s="157"/>
      <c r="D258" s="151" t="s">
        <v>160</v>
      </c>
      <c r="E258" s="158" t="s">
        <v>1</v>
      </c>
      <c r="F258" s="159" t="s">
        <v>343</v>
      </c>
      <c r="H258" s="160">
        <v>50.97</v>
      </c>
      <c r="I258" s="161"/>
      <c r="L258" s="157"/>
      <c r="M258" s="162"/>
      <c r="T258" s="163"/>
      <c r="AT258" s="158" t="s">
        <v>160</v>
      </c>
      <c r="AU258" s="158" t="s">
        <v>92</v>
      </c>
      <c r="AV258" s="13" t="s">
        <v>92</v>
      </c>
      <c r="AW258" s="13" t="s">
        <v>36</v>
      </c>
      <c r="AX258" s="13" t="s">
        <v>83</v>
      </c>
      <c r="AY258" s="158" t="s">
        <v>150</v>
      </c>
    </row>
    <row r="259" spans="2:65" s="14" customFormat="1" ht="11.25">
      <c r="B259" s="164"/>
      <c r="D259" s="151" t="s">
        <v>160</v>
      </c>
      <c r="E259" s="165" t="s">
        <v>1</v>
      </c>
      <c r="F259" s="166" t="s">
        <v>164</v>
      </c>
      <c r="H259" s="167">
        <v>50.97</v>
      </c>
      <c r="I259" s="168"/>
      <c r="L259" s="164"/>
      <c r="M259" s="169"/>
      <c r="T259" s="170"/>
      <c r="AT259" s="165" t="s">
        <v>160</v>
      </c>
      <c r="AU259" s="165" t="s">
        <v>92</v>
      </c>
      <c r="AV259" s="14" t="s">
        <v>158</v>
      </c>
      <c r="AW259" s="14" t="s">
        <v>36</v>
      </c>
      <c r="AX259" s="14" t="s">
        <v>90</v>
      </c>
      <c r="AY259" s="165" t="s">
        <v>150</v>
      </c>
    </row>
    <row r="260" spans="2:65" s="11" customFormat="1" ht="22.9" customHeight="1">
      <c r="B260" s="126"/>
      <c r="D260" s="127" t="s">
        <v>82</v>
      </c>
      <c r="E260" s="135" t="s">
        <v>344</v>
      </c>
      <c r="F260" s="135" t="s">
        <v>345</v>
      </c>
      <c r="I260" s="129"/>
      <c r="J260" s="136">
        <f>BK260</f>
        <v>0</v>
      </c>
      <c r="L260" s="126"/>
      <c r="M260" s="130"/>
      <c r="P260" s="131">
        <f>SUM(P261:P265)</f>
        <v>0</v>
      </c>
      <c r="R260" s="131">
        <f>SUM(R261:R265)</f>
        <v>0</v>
      </c>
      <c r="T260" s="132">
        <f>SUM(T261:T265)</f>
        <v>0</v>
      </c>
      <c r="AR260" s="127" t="s">
        <v>92</v>
      </c>
      <c r="AT260" s="133" t="s">
        <v>82</v>
      </c>
      <c r="AU260" s="133" t="s">
        <v>90</v>
      </c>
      <c r="AY260" s="127" t="s">
        <v>150</v>
      </c>
      <c r="BK260" s="134">
        <f>SUM(BK261:BK265)</f>
        <v>0</v>
      </c>
    </row>
    <row r="261" spans="2:65" s="1" customFormat="1" ht="16.5" customHeight="1">
      <c r="B261" s="32"/>
      <c r="C261" s="137" t="s">
        <v>346</v>
      </c>
      <c r="D261" s="137" t="s">
        <v>153</v>
      </c>
      <c r="E261" s="138" t="s">
        <v>347</v>
      </c>
      <c r="F261" s="139" t="s">
        <v>348</v>
      </c>
      <c r="G261" s="140" t="s">
        <v>156</v>
      </c>
      <c r="H261" s="141">
        <v>34.840000000000003</v>
      </c>
      <c r="I261" s="142"/>
      <c r="J261" s="143">
        <f>ROUND(I261*H261,2)</f>
        <v>0</v>
      </c>
      <c r="K261" s="139" t="s">
        <v>157</v>
      </c>
      <c r="L261" s="32"/>
      <c r="M261" s="144" t="s">
        <v>1</v>
      </c>
      <c r="N261" s="145" t="s">
        <v>48</v>
      </c>
      <c r="P261" s="146">
        <f>O261*H261</f>
        <v>0</v>
      </c>
      <c r="Q261" s="146">
        <v>0</v>
      </c>
      <c r="R261" s="146">
        <f>Q261*H261</f>
        <v>0</v>
      </c>
      <c r="S261" s="146">
        <v>0</v>
      </c>
      <c r="T261" s="147">
        <f>S261*H261</f>
        <v>0</v>
      </c>
      <c r="AR261" s="148" t="s">
        <v>241</v>
      </c>
      <c r="AT261" s="148" t="s">
        <v>153</v>
      </c>
      <c r="AU261" s="148" t="s">
        <v>92</v>
      </c>
      <c r="AY261" s="17" t="s">
        <v>150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90</v>
      </c>
      <c r="BK261" s="149">
        <f>ROUND(I261*H261,2)</f>
        <v>0</v>
      </c>
      <c r="BL261" s="17" t="s">
        <v>241</v>
      </c>
      <c r="BM261" s="148" t="s">
        <v>349</v>
      </c>
    </row>
    <row r="262" spans="2:65" s="12" customFormat="1" ht="11.25">
      <c r="B262" s="150"/>
      <c r="D262" s="151" t="s">
        <v>160</v>
      </c>
      <c r="E262" s="152" t="s">
        <v>1</v>
      </c>
      <c r="F262" s="153" t="s">
        <v>350</v>
      </c>
      <c r="H262" s="152" t="s">
        <v>1</v>
      </c>
      <c r="I262" s="154"/>
      <c r="L262" s="150"/>
      <c r="M262" s="155"/>
      <c r="T262" s="156"/>
      <c r="AT262" s="152" t="s">
        <v>160</v>
      </c>
      <c r="AU262" s="152" t="s">
        <v>92</v>
      </c>
      <c r="AV262" s="12" t="s">
        <v>90</v>
      </c>
      <c r="AW262" s="12" t="s">
        <v>36</v>
      </c>
      <c r="AX262" s="12" t="s">
        <v>83</v>
      </c>
      <c r="AY262" s="152" t="s">
        <v>150</v>
      </c>
    </row>
    <row r="263" spans="2:65" s="12" customFormat="1" ht="11.25">
      <c r="B263" s="150"/>
      <c r="D263" s="151" t="s">
        <v>160</v>
      </c>
      <c r="E263" s="152" t="s">
        <v>1</v>
      </c>
      <c r="F263" s="153" t="s">
        <v>162</v>
      </c>
      <c r="H263" s="152" t="s">
        <v>1</v>
      </c>
      <c r="I263" s="154"/>
      <c r="L263" s="150"/>
      <c r="M263" s="155"/>
      <c r="T263" s="156"/>
      <c r="AT263" s="152" t="s">
        <v>160</v>
      </c>
      <c r="AU263" s="152" t="s">
        <v>92</v>
      </c>
      <c r="AV263" s="12" t="s">
        <v>90</v>
      </c>
      <c r="AW263" s="12" t="s">
        <v>36</v>
      </c>
      <c r="AX263" s="12" t="s">
        <v>83</v>
      </c>
      <c r="AY263" s="152" t="s">
        <v>150</v>
      </c>
    </row>
    <row r="264" spans="2:65" s="13" customFormat="1" ht="11.25">
      <c r="B264" s="157"/>
      <c r="D264" s="151" t="s">
        <v>160</v>
      </c>
      <c r="E264" s="158" t="s">
        <v>1</v>
      </c>
      <c r="F264" s="159" t="s">
        <v>351</v>
      </c>
      <c r="H264" s="160">
        <v>34.840000000000003</v>
      </c>
      <c r="I264" s="161"/>
      <c r="L264" s="157"/>
      <c r="M264" s="162"/>
      <c r="T264" s="163"/>
      <c r="AT264" s="158" t="s">
        <v>160</v>
      </c>
      <c r="AU264" s="158" t="s">
        <v>92</v>
      </c>
      <c r="AV264" s="13" t="s">
        <v>92</v>
      </c>
      <c r="AW264" s="13" t="s">
        <v>36</v>
      </c>
      <c r="AX264" s="13" t="s">
        <v>83</v>
      </c>
      <c r="AY264" s="158" t="s">
        <v>150</v>
      </c>
    </row>
    <row r="265" spans="2:65" s="14" customFormat="1" ht="11.25">
      <c r="B265" s="164"/>
      <c r="D265" s="151" t="s">
        <v>160</v>
      </c>
      <c r="E265" s="165" t="s">
        <v>1</v>
      </c>
      <c r="F265" s="166" t="s">
        <v>164</v>
      </c>
      <c r="H265" s="167">
        <v>34.840000000000003</v>
      </c>
      <c r="I265" s="168"/>
      <c r="L265" s="164"/>
      <c r="M265" s="169"/>
      <c r="T265" s="170"/>
      <c r="AT265" s="165" t="s">
        <v>160</v>
      </c>
      <c r="AU265" s="165" t="s">
        <v>92</v>
      </c>
      <c r="AV265" s="14" t="s">
        <v>158</v>
      </c>
      <c r="AW265" s="14" t="s">
        <v>36</v>
      </c>
      <c r="AX265" s="14" t="s">
        <v>90</v>
      </c>
      <c r="AY265" s="165" t="s">
        <v>150</v>
      </c>
    </row>
    <row r="266" spans="2:65" s="11" customFormat="1" ht="22.9" customHeight="1">
      <c r="B266" s="126"/>
      <c r="D266" s="127" t="s">
        <v>82</v>
      </c>
      <c r="E266" s="135" t="s">
        <v>352</v>
      </c>
      <c r="F266" s="135" t="s">
        <v>353</v>
      </c>
      <c r="I266" s="129"/>
      <c r="J266" s="136">
        <f>BK266</f>
        <v>0</v>
      </c>
      <c r="L266" s="126"/>
      <c r="M266" s="130"/>
      <c r="P266" s="131">
        <f>SUM(P267:P276)</f>
        <v>0</v>
      </c>
      <c r="R266" s="131">
        <f>SUM(R267:R276)</f>
        <v>0.83438599999999996</v>
      </c>
      <c r="T266" s="132">
        <f>SUM(T267:T276)</f>
        <v>0.25865966000000001</v>
      </c>
      <c r="AR266" s="127" t="s">
        <v>92</v>
      </c>
      <c r="AT266" s="133" t="s">
        <v>82</v>
      </c>
      <c r="AU266" s="133" t="s">
        <v>90</v>
      </c>
      <c r="AY266" s="127" t="s">
        <v>150</v>
      </c>
      <c r="BK266" s="134">
        <f>SUM(BK267:BK276)</f>
        <v>0</v>
      </c>
    </row>
    <row r="267" spans="2:65" s="1" customFormat="1" ht="16.5" customHeight="1">
      <c r="B267" s="32"/>
      <c r="C267" s="137" t="s">
        <v>354</v>
      </c>
      <c r="D267" s="137" t="s">
        <v>153</v>
      </c>
      <c r="E267" s="138" t="s">
        <v>355</v>
      </c>
      <c r="F267" s="139" t="s">
        <v>356</v>
      </c>
      <c r="G267" s="140" t="s">
        <v>156</v>
      </c>
      <c r="H267" s="141">
        <v>834.38599999999997</v>
      </c>
      <c r="I267" s="142"/>
      <c r="J267" s="143">
        <f>ROUND(I267*H267,2)</f>
        <v>0</v>
      </c>
      <c r="K267" s="139" t="s">
        <v>157</v>
      </c>
      <c r="L267" s="32"/>
      <c r="M267" s="144" t="s">
        <v>1</v>
      </c>
      <c r="N267" s="145" t="s">
        <v>48</v>
      </c>
      <c r="P267" s="146">
        <f>O267*H267</f>
        <v>0</v>
      </c>
      <c r="Q267" s="146">
        <v>1E-3</v>
      </c>
      <c r="R267" s="146">
        <f>Q267*H267</f>
        <v>0.83438599999999996</v>
      </c>
      <c r="S267" s="146">
        <v>3.1E-4</v>
      </c>
      <c r="T267" s="147">
        <f>S267*H267</f>
        <v>0.25865966000000001</v>
      </c>
      <c r="AR267" s="148" t="s">
        <v>241</v>
      </c>
      <c r="AT267" s="148" t="s">
        <v>153</v>
      </c>
      <c r="AU267" s="148" t="s">
        <v>92</v>
      </c>
      <c r="AY267" s="17" t="s">
        <v>150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90</v>
      </c>
      <c r="BK267" s="149">
        <f>ROUND(I267*H267,2)</f>
        <v>0</v>
      </c>
      <c r="BL267" s="17" t="s">
        <v>241</v>
      </c>
      <c r="BM267" s="148" t="s">
        <v>357</v>
      </c>
    </row>
    <row r="268" spans="2:65" s="12" customFormat="1" ht="11.25">
      <c r="B268" s="150"/>
      <c r="D268" s="151" t="s">
        <v>160</v>
      </c>
      <c r="E268" s="152" t="s">
        <v>1</v>
      </c>
      <c r="F268" s="153" t="s">
        <v>358</v>
      </c>
      <c r="H268" s="152" t="s">
        <v>1</v>
      </c>
      <c r="I268" s="154"/>
      <c r="L268" s="150"/>
      <c r="M268" s="155"/>
      <c r="T268" s="156"/>
      <c r="AT268" s="152" t="s">
        <v>160</v>
      </c>
      <c r="AU268" s="152" t="s">
        <v>92</v>
      </c>
      <c r="AV268" s="12" t="s">
        <v>90</v>
      </c>
      <c r="AW268" s="12" t="s">
        <v>36</v>
      </c>
      <c r="AX268" s="12" t="s">
        <v>83</v>
      </c>
      <c r="AY268" s="152" t="s">
        <v>150</v>
      </c>
    </row>
    <row r="269" spans="2:65" s="12" customFormat="1" ht="11.25">
      <c r="B269" s="150"/>
      <c r="D269" s="151" t="s">
        <v>160</v>
      </c>
      <c r="E269" s="152" t="s">
        <v>1</v>
      </c>
      <c r="F269" s="153" t="s">
        <v>359</v>
      </c>
      <c r="H269" s="152" t="s">
        <v>1</v>
      </c>
      <c r="I269" s="154"/>
      <c r="L269" s="150"/>
      <c r="M269" s="155"/>
      <c r="T269" s="156"/>
      <c r="AT269" s="152" t="s">
        <v>160</v>
      </c>
      <c r="AU269" s="152" t="s">
        <v>92</v>
      </c>
      <c r="AV269" s="12" t="s">
        <v>90</v>
      </c>
      <c r="AW269" s="12" t="s">
        <v>36</v>
      </c>
      <c r="AX269" s="12" t="s">
        <v>83</v>
      </c>
      <c r="AY269" s="152" t="s">
        <v>150</v>
      </c>
    </row>
    <row r="270" spans="2:65" s="12" customFormat="1" ht="22.5">
      <c r="B270" s="150"/>
      <c r="D270" s="151" t="s">
        <v>160</v>
      </c>
      <c r="E270" s="152" t="s">
        <v>1</v>
      </c>
      <c r="F270" s="153" t="s">
        <v>214</v>
      </c>
      <c r="H270" s="152" t="s">
        <v>1</v>
      </c>
      <c r="I270" s="154"/>
      <c r="L270" s="150"/>
      <c r="M270" s="155"/>
      <c r="T270" s="156"/>
      <c r="AT270" s="152" t="s">
        <v>160</v>
      </c>
      <c r="AU270" s="152" t="s">
        <v>92</v>
      </c>
      <c r="AV270" s="12" t="s">
        <v>90</v>
      </c>
      <c r="AW270" s="12" t="s">
        <v>36</v>
      </c>
      <c r="AX270" s="12" t="s">
        <v>83</v>
      </c>
      <c r="AY270" s="152" t="s">
        <v>150</v>
      </c>
    </row>
    <row r="271" spans="2:65" s="13" customFormat="1" ht="33.75">
      <c r="B271" s="157"/>
      <c r="D271" s="151" t="s">
        <v>160</v>
      </c>
      <c r="E271" s="158" t="s">
        <v>1</v>
      </c>
      <c r="F271" s="159" t="s">
        <v>215</v>
      </c>
      <c r="H271" s="160">
        <v>281.2</v>
      </c>
      <c r="I271" s="161"/>
      <c r="L271" s="157"/>
      <c r="M271" s="162"/>
      <c r="T271" s="163"/>
      <c r="AT271" s="158" t="s">
        <v>160</v>
      </c>
      <c r="AU271" s="158" t="s">
        <v>92</v>
      </c>
      <c r="AV271" s="13" t="s">
        <v>92</v>
      </c>
      <c r="AW271" s="13" t="s">
        <v>36</v>
      </c>
      <c r="AX271" s="13" t="s">
        <v>83</v>
      </c>
      <c r="AY271" s="158" t="s">
        <v>150</v>
      </c>
    </row>
    <row r="272" spans="2:65" s="12" customFormat="1" ht="11.25">
      <c r="B272" s="150"/>
      <c r="D272" s="151" t="s">
        <v>160</v>
      </c>
      <c r="E272" s="152" t="s">
        <v>1</v>
      </c>
      <c r="F272" s="153" t="s">
        <v>360</v>
      </c>
      <c r="H272" s="152" t="s">
        <v>1</v>
      </c>
      <c r="I272" s="154"/>
      <c r="L272" s="150"/>
      <c r="M272" s="155"/>
      <c r="T272" s="156"/>
      <c r="AT272" s="152" t="s">
        <v>160</v>
      </c>
      <c r="AU272" s="152" t="s">
        <v>92</v>
      </c>
      <c r="AV272" s="12" t="s">
        <v>90</v>
      </c>
      <c r="AW272" s="12" t="s">
        <v>36</v>
      </c>
      <c r="AX272" s="12" t="s">
        <v>83</v>
      </c>
      <c r="AY272" s="152" t="s">
        <v>150</v>
      </c>
    </row>
    <row r="273" spans="2:65" s="12" customFormat="1" ht="11.25">
      <c r="B273" s="150"/>
      <c r="D273" s="151" t="s">
        <v>160</v>
      </c>
      <c r="E273" s="152" t="s">
        <v>1</v>
      </c>
      <c r="F273" s="153" t="s">
        <v>162</v>
      </c>
      <c r="H273" s="152" t="s">
        <v>1</v>
      </c>
      <c r="I273" s="154"/>
      <c r="L273" s="150"/>
      <c r="M273" s="155"/>
      <c r="T273" s="156"/>
      <c r="AT273" s="152" t="s">
        <v>160</v>
      </c>
      <c r="AU273" s="152" t="s">
        <v>92</v>
      </c>
      <c r="AV273" s="12" t="s">
        <v>90</v>
      </c>
      <c r="AW273" s="12" t="s">
        <v>36</v>
      </c>
      <c r="AX273" s="12" t="s">
        <v>83</v>
      </c>
      <c r="AY273" s="152" t="s">
        <v>150</v>
      </c>
    </row>
    <row r="274" spans="2:65" s="13" customFormat="1" ht="11.25">
      <c r="B274" s="157"/>
      <c r="D274" s="151" t="s">
        <v>160</v>
      </c>
      <c r="E274" s="158" t="s">
        <v>1</v>
      </c>
      <c r="F274" s="159" t="s">
        <v>221</v>
      </c>
      <c r="H274" s="160">
        <v>606.27200000000005</v>
      </c>
      <c r="I274" s="161"/>
      <c r="L274" s="157"/>
      <c r="M274" s="162"/>
      <c r="T274" s="163"/>
      <c r="AT274" s="158" t="s">
        <v>160</v>
      </c>
      <c r="AU274" s="158" t="s">
        <v>92</v>
      </c>
      <c r="AV274" s="13" t="s">
        <v>92</v>
      </c>
      <c r="AW274" s="13" t="s">
        <v>36</v>
      </c>
      <c r="AX274" s="13" t="s">
        <v>83</v>
      </c>
      <c r="AY274" s="158" t="s">
        <v>150</v>
      </c>
    </row>
    <row r="275" spans="2:65" s="13" customFormat="1" ht="11.25">
      <c r="B275" s="157"/>
      <c r="D275" s="151" t="s">
        <v>160</v>
      </c>
      <c r="E275" s="158" t="s">
        <v>1</v>
      </c>
      <c r="F275" s="159" t="s">
        <v>222</v>
      </c>
      <c r="H275" s="160">
        <v>-53.085999999999999</v>
      </c>
      <c r="I275" s="161"/>
      <c r="L275" s="157"/>
      <c r="M275" s="162"/>
      <c r="T275" s="163"/>
      <c r="AT275" s="158" t="s">
        <v>160</v>
      </c>
      <c r="AU275" s="158" t="s">
        <v>92</v>
      </c>
      <c r="AV275" s="13" t="s">
        <v>92</v>
      </c>
      <c r="AW275" s="13" t="s">
        <v>36</v>
      </c>
      <c r="AX275" s="13" t="s">
        <v>83</v>
      </c>
      <c r="AY275" s="158" t="s">
        <v>150</v>
      </c>
    </row>
    <row r="276" spans="2:65" s="14" customFormat="1" ht="11.25">
      <c r="B276" s="164"/>
      <c r="D276" s="151" t="s">
        <v>160</v>
      </c>
      <c r="E276" s="165" t="s">
        <v>1</v>
      </c>
      <c r="F276" s="166" t="s">
        <v>164</v>
      </c>
      <c r="H276" s="167">
        <v>834.38599999999997</v>
      </c>
      <c r="I276" s="168"/>
      <c r="L276" s="164"/>
      <c r="M276" s="169"/>
      <c r="T276" s="170"/>
      <c r="AT276" s="165" t="s">
        <v>160</v>
      </c>
      <c r="AU276" s="165" t="s">
        <v>92</v>
      </c>
      <c r="AV276" s="14" t="s">
        <v>158</v>
      </c>
      <c r="AW276" s="14" t="s">
        <v>36</v>
      </c>
      <c r="AX276" s="14" t="s">
        <v>90</v>
      </c>
      <c r="AY276" s="165" t="s">
        <v>150</v>
      </c>
    </row>
    <row r="277" spans="2:65" s="11" customFormat="1" ht="25.9" customHeight="1">
      <c r="B277" s="126"/>
      <c r="D277" s="127" t="s">
        <v>82</v>
      </c>
      <c r="E277" s="128" t="s">
        <v>361</v>
      </c>
      <c r="F277" s="128" t="s">
        <v>362</v>
      </c>
      <c r="I277" s="129"/>
      <c r="J277" s="117">
        <f>BK277</f>
        <v>0</v>
      </c>
      <c r="L277" s="126"/>
      <c r="M277" s="130"/>
      <c r="P277" s="131">
        <f>P278</f>
        <v>0</v>
      </c>
      <c r="R277" s="131">
        <f>R278</f>
        <v>0</v>
      </c>
      <c r="T277" s="132">
        <f>T278</f>
        <v>0</v>
      </c>
      <c r="AR277" s="127" t="s">
        <v>158</v>
      </c>
      <c r="AT277" s="133" t="s">
        <v>82</v>
      </c>
      <c r="AU277" s="133" t="s">
        <v>83</v>
      </c>
      <c r="AY277" s="127" t="s">
        <v>150</v>
      </c>
      <c r="BK277" s="134">
        <f>BK278</f>
        <v>0</v>
      </c>
    </row>
    <row r="278" spans="2:65" s="1" customFormat="1" ht="21.75" customHeight="1">
      <c r="B278" s="32"/>
      <c r="C278" s="137" t="s">
        <v>363</v>
      </c>
      <c r="D278" s="137" t="s">
        <v>153</v>
      </c>
      <c r="E278" s="138" t="s">
        <v>364</v>
      </c>
      <c r="F278" s="139" t="s">
        <v>365</v>
      </c>
      <c r="G278" s="140" t="s">
        <v>366</v>
      </c>
      <c r="H278" s="141">
        <v>1</v>
      </c>
      <c r="I278" s="142"/>
      <c r="J278" s="143">
        <f>ROUND(I278*H278,2)</f>
        <v>0</v>
      </c>
      <c r="K278" s="139" t="s">
        <v>1</v>
      </c>
      <c r="L278" s="32"/>
      <c r="M278" s="144" t="s">
        <v>1</v>
      </c>
      <c r="N278" s="145" t="s">
        <v>48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367</v>
      </c>
      <c r="AT278" s="148" t="s">
        <v>153</v>
      </c>
      <c r="AU278" s="148" t="s">
        <v>90</v>
      </c>
      <c r="AY278" s="17" t="s">
        <v>150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90</v>
      </c>
      <c r="BK278" s="149">
        <f>ROUND(I278*H278,2)</f>
        <v>0</v>
      </c>
      <c r="BL278" s="17" t="s">
        <v>367</v>
      </c>
      <c r="BM278" s="148" t="s">
        <v>368</v>
      </c>
    </row>
    <row r="279" spans="2:65" s="1" customFormat="1" ht="49.9" customHeight="1">
      <c r="B279" s="32"/>
      <c r="E279" s="128" t="s">
        <v>369</v>
      </c>
      <c r="F279" s="128" t="s">
        <v>370</v>
      </c>
      <c r="J279" s="117">
        <f t="shared" ref="J279:J284" si="10">BK279</f>
        <v>0</v>
      </c>
      <c r="L279" s="32"/>
      <c r="M279" s="171"/>
      <c r="T279" s="56"/>
      <c r="AT279" s="17" t="s">
        <v>82</v>
      </c>
      <c r="AU279" s="17" t="s">
        <v>83</v>
      </c>
      <c r="AY279" s="17" t="s">
        <v>371</v>
      </c>
      <c r="BK279" s="149">
        <f>SUM(BK280:BK284)</f>
        <v>0</v>
      </c>
    </row>
    <row r="280" spans="2:65" s="1" customFormat="1" ht="16.350000000000001" customHeight="1">
      <c r="B280" s="32"/>
      <c r="C280" s="172"/>
      <c r="D280" s="172"/>
      <c r="E280" s="173"/>
      <c r="F280" s="174" t="s">
        <v>1010</v>
      </c>
      <c r="G280" s="175" t="s">
        <v>1</v>
      </c>
      <c r="H280" s="176"/>
      <c r="I280" s="177"/>
      <c r="J280" s="178">
        <f t="shared" si="10"/>
        <v>0</v>
      </c>
      <c r="K280" s="179"/>
      <c r="L280" s="32"/>
      <c r="M280" s="180" t="s">
        <v>1</v>
      </c>
      <c r="N280" s="181" t="s">
        <v>48</v>
      </c>
      <c r="T280" s="56"/>
      <c r="AT280" s="17" t="s">
        <v>371</v>
      </c>
      <c r="AU280" s="17" t="s">
        <v>90</v>
      </c>
      <c r="AY280" s="17" t="s">
        <v>371</v>
      </c>
      <c r="BE280" s="149">
        <f>IF(N280="základní",J280,0)</f>
        <v>0</v>
      </c>
      <c r="BF280" s="149">
        <f>IF(N280="snížená",J280,0)</f>
        <v>0</v>
      </c>
      <c r="BG280" s="149">
        <f>IF(N280="zákl. přenesená",J280,0)</f>
        <v>0</v>
      </c>
      <c r="BH280" s="149">
        <f>IF(N280="sníž. přenesená",J280,0)</f>
        <v>0</v>
      </c>
      <c r="BI280" s="149">
        <f>IF(N280="nulová",J280,0)</f>
        <v>0</v>
      </c>
      <c r="BJ280" s="17" t="s">
        <v>90</v>
      </c>
      <c r="BK280" s="149">
        <f>I280*H280</f>
        <v>0</v>
      </c>
    </row>
    <row r="281" spans="2:65" s="1" customFormat="1" ht="16.350000000000001" customHeight="1">
      <c r="B281" s="32"/>
      <c r="C281" s="172"/>
      <c r="D281" s="172"/>
      <c r="E281" s="173"/>
      <c r="F281" s="174" t="s">
        <v>1010</v>
      </c>
      <c r="G281" s="175" t="s">
        <v>1</v>
      </c>
      <c r="H281" s="176"/>
      <c r="I281" s="177"/>
      <c r="J281" s="178">
        <f t="shared" si="10"/>
        <v>0</v>
      </c>
      <c r="K281" s="179"/>
      <c r="L281" s="32"/>
      <c r="M281" s="180" t="s">
        <v>1</v>
      </c>
      <c r="N281" s="181" t="s">
        <v>48</v>
      </c>
      <c r="T281" s="56"/>
      <c r="AT281" s="17" t="s">
        <v>371</v>
      </c>
      <c r="AU281" s="17" t="s">
        <v>90</v>
      </c>
      <c r="AY281" s="17" t="s">
        <v>371</v>
      </c>
      <c r="BE281" s="149">
        <f>IF(N281="základní",J281,0)</f>
        <v>0</v>
      </c>
      <c r="BF281" s="149">
        <f>IF(N281="snížená",J281,0)</f>
        <v>0</v>
      </c>
      <c r="BG281" s="149">
        <f>IF(N281="zákl. přenesená",J281,0)</f>
        <v>0</v>
      </c>
      <c r="BH281" s="149">
        <f>IF(N281="sníž. přenesená",J281,0)</f>
        <v>0</v>
      </c>
      <c r="BI281" s="149">
        <f>IF(N281="nulová",J281,0)</f>
        <v>0</v>
      </c>
      <c r="BJ281" s="17" t="s">
        <v>90</v>
      </c>
      <c r="BK281" s="149">
        <f>I281*H281</f>
        <v>0</v>
      </c>
    </row>
    <row r="282" spans="2:65" s="1" customFormat="1" ht="16.350000000000001" customHeight="1">
      <c r="B282" s="32"/>
      <c r="C282" s="172"/>
      <c r="D282" s="172"/>
      <c r="E282" s="173"/>
      <c r="F282" s="174" t="s">
        <v>1010</v>
      </c>
      <c r="G282" s="175" t="s">
        <v>1</v>
      </c>
      <c r="H282" s="176"/>
      <c r="I282" s="177"/>
      <c r="J282" s="178">
        <f t="shared" si="10"/>
        <v>0</v>
      </c>
      <c r="K282" s="179"/>
      <c r="L282" s="32"/>
      <c r="M282" s="180" t="s">
        <v>1</v>
      </c>
      <c r="N282" s="181" t="s">
        <v>48</v>
      </c>
      <c r="T282" s="56"/>
      <c r="AT282" s="17" t="s">
        <v>371</v>
      </c>
      <c r="AU282" s="17" t="s">
        <v>90</v>
      </c>
      <c r="AY282" s="17" t="s">
        <v>371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90</v>
      </c>
      <c r="BK282" s="149">
        <f>I282*H282</f>
        <v>0</v>
      </c>
    </row>
    <row r="283" spans="2:65" s="1" customFormat="1" ht="16.350000000000001" customHeight="1">
      <c r="B283" s="32"/>
      <c r="C283" s="172"/>
      <c r="D283" s="172"/>
      <c r="E283" s="173"/>
      <c r="F283" s="174" t="s">
        <v>1010</v>
      </c>
      <c r="G283" s="175" t="s">
        <v>1</v>
      </c>
      <c r="H283" s="176"/>
      <c r="I283" s="177"/>
      <c r="J283" s="178">
        <f t="shared" si="10"/>
        <v>0</v>
      </c>
      <c r="K283" s="179"/>
      <c r="L283" s="32"/>
      <c r="M283" s="180" t="s">
        <v>1</v>
      </c>
      <c r="N283" s="181" t="s">
        <v>48</v>
      </c>
      <c r="T283" s="56"/>
      <c r="AT283" s="17" t="s">
        <v>371</v>
      </c>
      <c r="AU283" s="17" t="s">
        <v>90</v>
      </c>
      <c r="AY283" s="17" t="s">
        <v>371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90</v>
      </c>
      <c r="BK283" s="149">
        <f>I283*H283</f>
        <v>0</v>
      </c>
    </row>
    <row r="284" spans="2:65" s="1" customFormat="1" ht="16.350000000000001" customHeight="1">
      <c r="B284" s="32"/>
      <c r="C284" s="172"/>
      <c r="D284" s="172"/>
      <c r="E284" s="173"/>
      <c r="F284" s="174" t="s">
        <v>1010</v>
      </c>
      <c r="G284" s="175" t="s">
        <v>1</v>
      </c>
      <c r="H284" s="176"/>
      <c r="I284" s="177"/>
      <c r="J284" s="178">
        <f t="shared" si="10"/>
        <v>0</v>
      </c>
      <c r="K284" s="179"/>
      <c r="L284" s="32"/>
      <c r="M284" s="180" t="s">
        <v>1</v>
      </c>
      <c r="N284" s="181" t="s">
        <v>48</v>
      </c>
      <c r="O284" s="182"/>
      <c r="P284" s="182"/>
      <c r="Q284" s="182"/>
      <c r="R284" s="182"/>
      <c r="S284" s="182"/>
      <c r="T284" s="183"/>
      <c r="AT284" s="17" t="s">
        <v>371</v>
      </c>
      <c r="AU284" s="17" t="s">
        <v>90</v>
      </c>
      <c r="AY284" s="17" t="s">
        <v>371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90</v>
      </c>
      <c r="BK284" s="149">
        <f>I284*H284</f>
        <v>0</v>
      </c>
    </row>
    <row r="285" spans="2:65" s="1" customFormat="1" ht="6.95" customHeight="1">
      <c r="B285" s="44"/>
      <c r="C285" s="45"/>
      <c r="D285" s="45"/>
      <c r="E285" s="45"/>
      <c r="F285" s="45"/>
      <c r="G285" s="45"/>
      <c r="H285" s="45"/>
      <c r="I285" s="45"/>
      <c r="J285" s="45"/>
      <c r="K285" s="45"/>
      <c r="L285" s="32"/>
    </row>
  </sheetData>
  <sheetProtection algorithmName="SHA-512" hashValue="oJwT0N64/IEdvrlGApHu1BxF1tdjmSZW0TlY+kBCM9mwyMNblvXTfq9wi55/s39AzJ94JAAOj65eO9LyjRjZaA==" saltValue="39MmRU/AUx09XhMNLNEvjjwTMzv64fflD5aIW1LO1+O9+WEPu3eUHgz7+w/6MbHC1hKoc95GNARDchZNjQmMeQ==" spinCount="100000" sheet="1" objects="1" scenarios="1" formatColumns="0" formatRows="0" autoFilter="0"/>
  <autoFilter ref="C134:K284" xr:uid="{00000000-0009-0000-0000-000001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y jsou hodnoty K, M." sqref="D280:D285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280:N285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51"/>
  <sheetViews>
    <sheetView showGridLines="0" topLeftCell="A541" workbookViewId="0">
      <selection activeCell="F546" sqref="F546:F55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100</v>
      </c>
      <c r="AZ2" s="184" t="s">
        <v>372</v>
      </c>
      <c r="BA2" s="184" t="s">
        <v>1</v>
      </c>
      <c r="BB2" s="184" t="s">
        <v>1</v>
      </c>
      <c r="BC2" s="184" t="s">
        <v>373</v>
      </c>
      <c r="BD2" s="184" t="s">
        <v>92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  <c r="AZ3" s="184" t="s">
        <v>374</v>
      </c>
      <c r="BA3" s="184" t="s">
        <v>1</v>
      </c>
      <c r="BB3" s="184" t="s">
        <v>1</v>
      </c>
      <c r="BC3" s="184" t="s">
        <v>375</v>
      </c>
      <c r="BD3" s="184" t="s">
        <v>92</v>
      </c>
    </row>
    <row r="4" spans="2:56" ht="24.95" customHeight="1">
      <c r="B4" s="20"/>
      <c r="D4" s="21" t="s">
        <v>110</v>
      </c>
      <c r="L4" s="20"/>
      <c r="M4" s="93" t="s">
        <v>10</v>
      </c>
      <c r="AT4" s="17" t="s">
        <v>4</v>
      </c>
      <c r="AZ4" s="184" t="s">
        <v>376</v>
      </c>
      <c r="BA4" s="184" t="s">
        <v>377</v>
      </c>
      <c r="BB4" s="184" t="s">
        <v>156</v>
      </c>
      <c r="BC4" s="184" t="s">
        <v>378</v>
      </c>
      <c r="BD4" s="184" t="s">
        <v>92</v>
      </c>
    </row>
    <row r="5" spans="2:56" ht="6.95" customHeight="1">
      <c r="B5" s="20"/>
      <c r="L5" s="20"/>
      <c r="AZ5" s="184" t="s">
        <v>379</v>
      </c>
      <c r="BA5" s="184" t="s">
        <v>1</v>
      </c>
      <c r="BB5" s="184" t="s">
        <v>1</v>
      </c>
      <c r="BC5" s="184" t="s">
        <v>380</v>
      </c>
      <c r="BD5" s="184" t="s">
        <v>92</v>
      </c>
    </row>
    <row r="6" spans="2:56" ht="12" customHeight="1">
      <c r="B6" s="20"/>
      <c r="D6" s="27" t="s">
        <v>16</v>
      </c>
      <c r="L6" s="20"/>
      <c r="AZ6" s="184" t="s">
        <v>381</v>
      </c>
      <c r="BA6" s="184" t="s">
        <v>1</v>
      </c>
      <c r="BB6" s="184" t="s">
        <v>1</v>
      </c>
      <c r="BC6" s="184" t="s">
        <v>382</v>
      </c>
      <c r="BD6" s="184" t="s">
        <v>92</v>
      </c>
    </row>
    <row r="7" spans="2:56" ht="16.5" customHeight="1">
      <c r="B7" s="20"/>
      <c r="E7" s="254" t="str">
        <f>'Rekapitulace stavby'!K6</f>
        <v>Škola Elpis Brno - cvičný byt pro vzdělávání</v>
      </c>
      <c r="F7" s="255"/>
      <c r="G7" s="255"/>
      <c r="H7" s="255"/>
      <c r="L7" s="20"/>
      <c r="AZ7" s="184" t="s">
        <v>383</v>
      </c>
      <c r="BA7" s="184" t="s">
        <v>1</v>
      </c>
      <c r="BB7" s="184" t="s">
        <v>1</v>
      </c>
      <c r="BC7" s="184" t="s">
        <v>384</v>
      </c>
      <c r="BD7" s="184" t="s">
        <v>92</v>
      </c>
    </row>
    <row r="8" spans="2:56" ht="12" customHeight="1">
      <c r="B8" s="20"/>
      <c r="D8" s="27" t="s">
        <v>111</v>
      </c>
      <c r="L8" s="20"/>
      <c r="AZ8" s="184" t="s">
        <v>385</v>
      </c>
      <c r="BA8" s="184" t="s">
        <v>1</v>
      </c>
      <c r="BB8" s="184" t="s">
        <v>1</v>
      </c>
      <c r="BC8" s="184" t="s">
        <v>386</v>
      </c>
      <c r="BD8" s="184" t="s">
        <v>92</v>
      </c>
    </row>
    <row r="9" spans="2:56" s="1" customFormat="1" ht="16.5" customHeight="1">
      <c r="B9" s="32"/>
      <c r="E9" s="254" t="s">
        <v>112</v>
      </c>
      <c r="F9" s="256"/>
      <c r="G9" s="256"/>
      <c r="H9" s="256"/>
      <c r="L9" s="32"/>
      <c r="AZ9" s="184" t="s">
        <v>387</v>
      </c>
      <c r="BA9" s="184" t="s">
        <v>1</v>
      </c>
      <c r="BB9" s="184" t="s">
        <v>1</v>
      </c>
      <c r="BC9" s="184" t="s">
        <v>388</v>
      </c>
      <c r="BD9" s="184" t="s">
        <v>92</v>
      </c>
    </row>
    <row r="10" spans="2:56" s="1" customFormat="1" ht="12" customHeight="1">
      <c r="B10" s="32"/>
      <c r="D10" s="27" t="s">
        <v>113</v>
      </c>
      <c r="L10" s="32"/>
      <c r="AZ10" s="184" t="s">
        <v>389</v>
      </c>
      <c r="BA10" s="184" t="s">
        <v>1</v>
      </c>
      <c r="BB10" s="184" t="s">
        <v>1</v>
      </c>
      <c r="BC10" s="184" t="s">
        <v>390</v>
      </c>
      <c r="BD10" s="184" t="s">
        <v>92</v>
      </c>
    </row>
    <row r="11" spans="2:56" s="1" customFormat="1" ht="16.5" customHeight="1">
      <c r="B11" s="32"/>
      <c r="E11" s="212" t="s">
        <v>391</v>
      </c>
      <c r="F11" s="256"/>
      <c r="G11" s="256"/>
      <c r="H11" s="256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5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17. 7. 2024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7" t="str">
        <f>'Rekapitulace stavby'!E14</f>
        <v>Vyplň údaj</v>
      </c>
      <c r="F20" s="238"/>
      <c r="G20" s="238"/>
      <c r="H20" s="238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">
        <v>38</v>
      </c>
      <c r="L25" s="32"/>
    </row>
    <row r="26" spans="2:12" s="1" customFormat="1" ht="18" customHeight="1">
      <c r="B26" s="32"/>
      <c r="E26" s="25" t="s">
        <v>39</v>
      </c>
      <c r="I26" s="27" t="s">
        <v>28</v>
      </c>
      <c r="J26" s="25" t="s">
        <v>40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41</v>
      </c>
      <c r="L28" s="32"/>
    </row>
    <row r="29" spans="2:12" s="7" customFormat="1" ht="107.25" customHeight="1">
      <c r="B29" s="94"/>
      <c r="E29" s="243" t="s">
        <v>42</v>
      </c>
      <c r="F29" s="243"/>
      <c r="G29" s="243"/>
      <c r="H29" s="243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43</v>
      </c>
      <c r="J32" s="66">
        <f>ROUND(J136,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45</v>
      </c>
      <c r="I34" s="35" t="s">
        <v>44</v>
      </c>
      <c r="J34" s="35" t="s">
        <v>46</v>
      </c>
      <c r="L34" s="32"/>
    </row>
    <row r="35" spans="2:12" s="1" customFormat="1" ht="14.45" customHeight="1">
      <c r="B35" s="32"/>
      <c r="D35" s="55" t="s">
        <v>47</v>
      </c>
      <c r="E35" s="27" t="s">
        <v>48</v>
      </c>
      <c r="F35" s="86">
        <f>ROUND((ROUND((SUM(BE136:BE544)),  2) + SUM(BE546:BE550)), 2)</f>
        <v>0</v>
      </c>
      <c r="I35" s="96">
        <v>0.21</v>
      </c>
      <c r="J35" s="86">
        <f>ROUND((ROUND(((SUM(BE136:BE544))*I35),  2) + (SUM(BE546:BE550)*I35)), 2)</f>
        <v>0</v>
      </c>
      <c r="L35" s="32"/>
    </row>
    <row r="36" spans="2:12" s="1" customFormat="1" ht="14.45" customHeight="1">
      <c r="B36" s="32"/>
      <c r="E36" s="27" t="s">
        <v>49</v>
      </c>
      <c r="F36" s="86">
        <f>ROUND((ROUND((SUM(BF136:BF544)),  2) + SUM(BF546:BF550)), 2)</f>
        <v>0</v>
      </c>
      <c r="I36" s="96">
        <v>0.12</v>
      </c>
      <c r="J36" s="86">
        <f>ROUND((ROUND(((SUM(BF136:BF544))*I36),  2) + (SUM(BF546:BF550)*I36)), 2)</f>
        <v>0</v>
      </c>
      <c r="L36" s="32"/>
    </row>
    <row r="37" spans="2:12" s="1" customFormat="1" ht="14.45" hidden="1" customHeight="1">
      <c r="B37" s="32"/>
      <c r="E37" s="27" t="s">
        <v>50</v>
      </c>
      <c r="F37" s="86">
        <f>ROUND((ROUND((SUM(BG136:BG544)),  2) + SUM(BG546:BG550)),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51</v>
      </c>
      <c r="F38" s="86">
        <f>ROUND((ROUND((SUM(BH136:BH544)),  2) + SUM(BH546:BH550)),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52</v>
      </c>
      <c r="F39" s="86">
        <f>ROUND((ROUND((SUM(BI136:BI544)),  2) + SUM(BI546:BI550)),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53</v>
      </c>
      <c r="E41" s="57"/>
      <c r="F41" s="57"/>
      <c r="G41" s="99" t="s">
        <v>54</v>
      </c>
      <c r="H41" s="100" t="s">
        <v>55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3" t="s">
        <v>59</v>
      </c>
      <c r="G61" s="43" t="s">
        <v>58</v>
      </c>
      <c r="H61" s="34"/>
      <c r="I61" s="34"/>
      <c r="J61" s="104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3" t="s">
        <v>59</v>
      </c>
      <c r="G76" s="43" t="s">
        <v>58</v>
      </c>
      <c r="H76" s="34"/>
      <c r="I76" s="34"/>
      <c r="J76" s="104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54" t="str">
        <f>E7</f>
        <v>Škola Elpis Brno - cvičný byt pro vzdělávání</v>
      </c>
      <c r="F85" s="255"/>
      <c r="G85" s="255"/>
      <c r="H85" s="255"/>
      <c r="L85" s="32"/>
    </row>
    <row r="86" spans="2:12" ht="12" customHeight="1">
      <c r="B86" s="20"/>
      <c r="C86" s="27" t="s">
        <v>111</v>
      </c>
      <c r="L86" s="20"/>
    </row>
    <row r="87" spans="2:12" s="1" customFormat="1" ht="16.5" customHeight="1">
      <c r="B87" s="32"/>
      <c r="E87" s="254" t="s">
        <v>112</v>
      </c>
      <c r="F87" s="256"/>
      <c r="G87" s="256"/>
      <c r="H87" s="256"/>
      <c r="L87" s="32"/>
    </row>
    <row r="88" spans="2:12" s="1" customFormat="1" ht="12" customHeight="1">
      <c r="B88" s="32"/>
      <c r="C88" s="27" t="s">
        <v>113</v>
      </c>
      <c r="L88" s="32"/>
    </row>
    <row r="89" spans="2:12" s="1" customFormat="1" ht="16.5" customHeight="1">
      <c r="B89" s="32"/>
      <c r="E89" s="212" t="str">
        <f>E11</f>
        <v>01.2 - Nové konstrukce</v>
      </c>
      <c r="F89" s="256"/>
      <c r="G89" s="256"/>
      <c r="H89" s="256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Židenice</v>
      </c>
      <c r="I91" s="27" t="s">
        <v>22</v>
      </c>
      <c r="J91" s="52" t="str">
        <f>IF(J14="","",J14)</f>
        <v>17. 7. 2024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>MŠ speciální, ZŠ speciální a PŠ Elpis Brno, p.o.</v>
      </c>
      <c r="I93" s="27" t="s">
        <v>32</v>
      </c>
      <c r="J93" s="30" t="str">
        <f>E23</f>
        <v>Pro budovy, s.r.o.</v>
      </c>
      <c r="L93" s="32"/>
    </row>
    <row r="94" spans="2:12" s="1" customFormat="1" ht="25.7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>STAGA stavební agentura s.r.o.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116</v>
      </c>
      <c r="D96" s="97"/>
      <c r="E96" s="97"/>
      <c r="F96" s="97"/>
      <c r="G96" s="97"/>
      <c r="H96" s="97"/>
      <c r="I96" s="97"/>
      <c r="J96" s="106" t="s">
        <v>117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118</v>
      </c>
      <c r="J98" s="66">
        <f>J136</f>
        <v>0</v>
      </c>
      <c r="L98" s="32"/>
      <c r="AU98" s="17" t="s">
        <v>119</v>
      </c>
    </row>
    <row r="99" spans="2:47" s="8" customFormat="1" ht="24.95" customHeight="1">
      <c r="B99" s="108"/>
      <c r="D99" s="109" t="s">
        <v>120</v>
      </c>
      <c r="E99" s="110"/>
      <c r="F99" s="110"/>
      <c r="G99" s="110"/>
      <c r="H99" s="110"/>
      <c r="I99" s="110"/>
      <c r="J99" s="111">
        <f>J137</f>
        <v>0</v>
      </c>
      <c r="L99" s="108"/>
    </row>
    <row r="100" spans="2:47" s="9" customFormat="1" ht="19.899999999999999" customHeight="1">
      <c r="B100" s="112"/>
      <c r="D100" s="113" t="s">
        <v>392</v>
      </c>
      <c r="E100" s="114"/>
      <c r="F100" s="114"/>
      <c r="G100" s="114"/>
      <c r="H100" s="114"/>
      <c r="I100" s="114"/>
      <c r="J100" s="115">
        <f>J138</f>
        <v>0</v>
      </c>
      <c r="L100" s="112"/>
    </row>
    <row r="101" spans="2:47" s="9" customFormat="1" ht="19.899999999999999" customHeight="1">
      <c r="B101" s="112"/>
      <c r="D101" s="113" t="s">
        <v>393</v>
      </c>
      <c r="E101" s="114"/>
      <c r="F101" s="114"/>
      <c r="G101" s="114"/>
      <c r="H101" s="114"/>
      <c r="I101" s="114"/>
      <c r="J101" s="115">
        <f>J162</f>
        <v>0</v>
      </c>
      <c r="L101" s="112"/>
    </row>
    <row r="102" spans="2:47" s="9" customFormat="1" ht="19.899999999999999" customHeight="1">
      <c r="B102" s="112"/>
      <c r="D102" s="113" t="s">
        <v>121</v>
      </c>
      <c r="E102" s="114"/>
      <c r="F102" s="114"/>
      <c r="G102" s="114"/>
      <c r="H102" s="114"/>
      <c r="I102" s="114"/>
      <c r="J102" s="115">
        <f>J231</f>
        <v>0</v>
      </c>
      <c r="L102" s="112"/>
    </row>
    <row r="103" spans="2:47" s="9" customFormat="1" ht="19.899999999999999" customHeight="1">
      <c r="B103" s="112"/>
      <c r="D103" s="113" t="s">
        <v>394</v>
      </c>
      <c r="E103" s="114"/>
      <c r="F103" s="114"/>
      <c r="G103" s="114"/>
      <c r="H103" s="114"/>
      <c r="I103" s="114"/>
      <c r="J103" s="115">
        <f>J234</f>
        <v>0</v>
      </c>
      <c r="L103" s="112"/>
    </row>
    <row r="104" spans="2:47" s="8" customFormat="1" ht="24.95" customHeight="1">
      <c r="B104" s="108"/>
      <c r="D104" s="109" t="s">
        <v>123</v>
      </c>
      <c r="E104" s="110"/>
      <c r="F104" s="110"/>
      <c r="G104" s="110"/>
      <c r="H104" s="110"/>
      <c r="I104" s="110"/>
      <c r="J104" s="111">
        <f>J236</f>
        <v>0</v>
      </c>
      <c r="L104" s="108"/>
    </row>
    <row r="105" spans="2:47" s="9" customFormat="1" ht="19.899999999999999" customHeight="1">
      <c r="B105" s="112"/>
      <c r="D105" s="113" t="s">
        <v>395</v>
      </c>
      <c r="E105" s="114"/>
      <c r="F105" s="114"/>
      <c r="G105" s="114"/>
      <c r="H105" s="114"/>
      <c r="I105" s="114"/>
      <c r="J105" s="115">
        <f>J237</f>
        <v>0</v>
      </c>
      <c r="L105" s="112"/>
    </row>
    <row r="106" spans="2:47" s="9" customFormat="1" ht="19.899999999999999" customHeight="1">
      <c r="B106" s="112"/>
      <c r="D106" s="113" t="s">
        <v>396</v>
      </c>
      <c r="E106" s="114"/>
      <c r="F106" s="114"/>
      <c r="G106" s="114"/>
      <c r="H106" s="114"/>
      <c r="I106" s="114"/>
      <c r="J106" s="115">
        <f>J261</f>
        <v>0</v>
      </c>
      <c r="L106" s="112"/>
    </row>
    <row r="107" spans="2:47" s="9" customFormat="1" ht="19.899999999999999" customHeight="1">
      <c r="B107" s="112"/>
      <c r="D107" s="113" t="s">
        <v>125</v>
      </c>
      <c r="E107" s="114"/>
      <c r="F107" s="114"/>
      <c r="G107" s="114"/>
      <c r="H107" s="114"/>
      <c r="I107" s="114"/>
      <c r="J107" s="115">
        <f>J289</f>
        <v>0</v>
      </c>
      <c r="L107" s="112"/>
    </row>
    <row r="108" spans="2:47" s="9" customFormat="1" ht="19.899999999999999" customHeight="1">
      <c r="B108" s="112"/>
      <c r="D108" s="113" t="s">
        <v>126</v>
      </c>
      <c r="E108" s="114"/>
      <c r="F108" s="114"/>
      <c r="G108" s="114"/>
      <c r="H108" s="114"/>
      <c r="I108" s="114"/>
      <c r="J108" s="115">
        <f>J302</f>
        <v>0</v>
      </c>
      <c r="L108" s="112"/>
    </row>
    <row r="109" spans="2:47" s="9" customFormat="1" ht="19.899999999999999" customHeight="1">
      <c r="B109" s="112"/>
      <c r="D109" s="113" t="s">
        <v>127</v>
      </c>
      <c r="E109" s="114"/>
      <c r="F109" s="114"/>
      <c r="G109" s="114"/>
      <c r="H109" s="114"/>
      <c r="I109" s="114"/>
      <c r="J109" s="115">
        <f>J309</f>
        <v>0</v>
      </c>
      <c r="L109" s="112"/>
    </row>
    <row r="110" spans="2:47" s="9" customFormat="1" ht="19.899999999999999" customHeight="1">
      <c r="B110" s="112"/>
      <c r="D110" s="113" t="s">
        <v>129</v>
      </c>
      <c r="E110" s="114"/>
      <c r="F110" s="114"/>
      <c r="G110" s="114"/>
      <c r="H110" s="114"/>
      <c r="I110" s="114"/>
      <c r="J110" s="115">
        <f>J383</f>
        <v>0</v>
      </c>
      <c r="L110" s="112"/>
    </row>
    <row r="111" spans="2:47" s="9" customFormat="1" ht="19.899999999999999" customHeight="1">
      <c r="B111" s="112"/>
      <c r="D111" s="113" t="s">
        <v>130</v>
      </c>
      <c r="E111" s="114"/>
      <c r="F111" s="114"/>
      <c r="G111" s="114"/>
      <c r="H111" s="114"/>
      <c r="I111" s="114"/>
      <c r="J111" s="115">
        <f>J478</f>
        <v>0</v>
      </c>
      <c r="L111" s="112"/>
    </row>
    <row r="112" spans="2:47" s="9" customFormat="1" ht="19.899999999999999" customHeight="1">
      <c r="B112" s="112"/>
      <c r="D112" s="113" t="s">
        <v>132</v>
      </c>
      <c r="E112" s="114"/>
      <c r="F112" s="114"/>
      <c r="G112" s="114"/>
      <c r="H112" s="114"/>
      <c r="I112" s="114"/>
      <c r="J112" s="115">
        <f>J525</f>
        <v>0</v>
      </c>
      <c r="L112" s="112"/>
    </row>
    <row r="113" spans="2:12" s="8" customFormat="1" ht="24.95" customHeight="1">
      <c r="B113" s="108"/>
      <c r="D113" s="109" t="s">
        <v>133</v>
      </c>
      <c r="E113" s="110"/>
      <c r="F113" s="110"/>
      <c r="G113" s="110"/>
      <c r="H113" s="110"/>
      <c r="I113" s="110"/>
      <c r="J113" s="111">
        <f>J538</f>
        <v>0</v>
      </c>
      <c r="L113" s="108"/>
    </row>
    <row r="114" spans="2:12" s="8" customFormat="1" ht="21.75" customHeight="1">
      <c r="B114" s="108"/>
      <c r="D114" s="116" t="s">
        <v>134</v>
      </c>
      <c r="J114" s="117">
        <f>J545</f>
        <v>0</v>
      </c>
      <c r="L114" s="108"/>
    </row>
    <row r="115" spans="2:12" s="1" customFormat="1" ht="21.75" customHeight="1">
      <c r="B115" s="32"/>
      <c r="L115" s="32"/>
    </row>
    <row r="116" spans="2:12" s="1" customFormat="1" ht="6.95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2"/>
    </row>
    <row r="120" spans="2:12" s="1" customFormat="1" ht="6.95" customHeight="1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2"/>
    </row>
    <row r="121" spans="2:12" s="1" customFormat="1" ht="24.95" customHeight="1">
      <c r="B121" s="32"/>
      <c r="C121" s="21" t="s">
        <v>135</v>
      </c>
      <c r="L121" s="32"/>
    </row>
    <row r="122" spans="2:12" s="1" customFormat="1" ht="6.95" customHeight="1">
      <c r="B122" s="32"/>
      <c r="L122" s="32"/>
    </row>
    <row r="123" spans="2:12" s="1" customFormat="1" ht="12" customHeight="1">
      <c r="B123" s="32"/>
      <c r="C123" s="27" t="s">
        <v>16</v>
      </c>
      <c r="L123" s="32"/>
    </row>
    <row r="124" spans="2:12" s="1" customFormat="1" ht="16.5" customHeight="1">
      <c r="B124" s="32"/>
      <c r="E124" s="254" t="str">
        <f>E7</f>
        <v>Škola Elpis Brno - cvičný byt pro vzdělávání</v>
      </c>
      <c r="F124" s="255"/>
      <c r="G124" s="255"/>
      <c r="H124" s="255"/>
      <c r="L124" s="32"/>
    </row>
    <row r="125" spans="2:12" ht="12" customHeight="1">
      <c r="B125" s="20"/>
      <c r="C125" s="27" t="s">
        <v>111</v>
      </c>
      <c r="L125" s="20"/>
    </row>
    <row r="126" spans="2:12" s="1" customFormat="1" ht="16.5" customHeight="1">
      <c r="B126" s="32"/>
      <c r="E126" s="254" t="s">
        <v>112</v>
      </c>
      <c r="F126" s="256"/>
      <c r="G126" s="256"/>
      <c r="H126" s="256"/>
      <c r="L126" s="32"/>
    </row>
    <row r="127" spans="2:12" s="1" customFormat="1" ht="12" customHeight="1">
      <c r="B127" s="32"/>
      <c r="C127" s="27" t="s">
        <v>113</v>
      </c>
      <c r="L127" s="32"/>
    </row>
    <row r="128" spans="2:12" s="1" customFormat="1" ht="16.5" customHeight="1">
      <c r="B128" s="32"/>
      <c r="E128" s="212" t="str">
        <f>E11</f>
        <v>01.2 - Nové konstrukce</v>
      </c>
      <c r="F128" s="256"/>
      <c r="G128" s="256"/>
      <c r="H128" s="256"/>
      <c r="L128" s="32"/>
    </row>
    <row r="129" spans="2:65" s="1" customFormat="1" ht="6.95" customHeight="1">
      <c r="B129" s="32"/>
      <c r="L129" s="32"/>
    </row>
    <row r="130" spans="2:65" s="1" customFormat="1" ht="12" customHeight="1">
      <c r="B130" s="32"/>
      <c r="C130" s="27" t="s">
        <v>20</v>
      </c>
      <c r="F130" s="25" t="str">
        <f>F14</f>
        <v>Židenice</v>
      </c>
      <c r="I130" s="27" t="s">
        <v>22</v>
      </c>
      <c r="J130" s="52" t="str">
        <f>IF(J14="","",J14)</f>
        <v>17. 7. 2024</v>
      </c>
      <c r="L130" s="32"/>
    </row>
    <row r="131" spans="2:65" s="1" customFormat="1" ht="6.95" customHeight="1">
      <c r="B131" s="32"/>
      <c r="L131" s="32"/>
    </row>
    <row r="132" spans="2:65" s="1" customFormat="1" ht="15.2" customHeight="1">
      <c r="B132" s="32"/>
      <c r="C132" s="27" t="s">
        <v>24</v>
      </c>
      <c r="F132" s="25" t="str">
        <f>E17</f>
        <v>MŠ speciální, ZŠ speciální a PŠ Elpis Brno, p.o.</v>
      </c>
      <c r="I132" s="27" t="s">
        <v>32</v>
      </c>
      <c r="J132" s="30" t="str">
        <f>E23</f>
        <v>Pro budovy, s.r.o.</v>
      </c>
      <c r="L132" s="32"/>
    </row>
    <row r="133" spans="2:65" s="1" customFormat="1" ht="25.7" customHeight="1">
      <c r="B133" s="32"/>
      <c r="C133" s="27" t="s">
        <v>30</v>
      </c>
      <c r="F133" s="25" t="str">
        <f>IF(E20="","",E20)</f>
        <v>Vyplň údaj</v>
      </c>
      <c r="I133" s="27" t="s">
        <v>37</v>
      </c>
      <c r="J133" s="30" t="str">
        <f>E26</f>
        <v>STAGA stavební agentura s.r.o.</v>
      </c>
      <c r="L133" s="32"/>
    </row>
    <row r="134" spans="2:65" s="1" customFormat="1" ht="10.35" customHeight="1">
      <c r="B134" s="32"/>
      <c r="L134" s="32"/>
    </row>
    <row r="135" spans="2:65" s="10" customFormat="1" ht="29.25" customHeight="1">
      <c r="B135" s="118"/>
      <c r="C135" s="119" t="s">
        <v>136</v>
      </c>
      <c r="D135" s="120" t="s">
        <v>68</v>
      </c>
      <c r="E135" s="120" t="s">
        <v>64</v>
      </c>
      <c r="F135" s="120" t="s">
        <v>65</v>
      </c>
      <c r="G135" s="120" t="s">
        <v>137</v>
      </c>
      <c r="H135" s="120" t="s">
        <v>138</v>
      </c>
      <c r="I135" s="120" t="s">
        <v>139</v>
      </c>
      <c r="J135" s="120" t="s">
        <v>117</v>
      </c>
      <c r="K135" s="121" t="s">
        <v>140</v>
      </c>
      <c r="L135" s="118"/>
      <c r="M135" s="59" t="s">
        <v>1</v>
      </c>
      <c r="N135" s="60" t="s">
        <v>47</v>
      </c>
      <c r="O135" s="60" t="s">
        <v>141</v>
      </c>
      <c r="P135" s="60" t="s">
        <v>142</v>
      </c>
      <c r="Q135" s="60" t="s">
        <v>143</v>
      </c>
      <c r="R135" s="60" t="s">
        <v>144</v>
      </c>
      <c r="S135" s="60" t="s">
        <v>145</v>
      </c>
      <c r="T135" s="61" t="s">
        <v>146</v>
      </c>
    </row>
    <row r="136" spans="2:65" s="1" customFormat="1" ht="22.9" customHeight="1">
      <c r="B136" s="32"/>
      <c r="C136" s="64" t="s">
        <v>147</v>
      </c>
      <c r="J136" s="122">
        <f>BK136</f>
        <v>0</v>
      </c>
      <c r="L136" s="32"/>
      <c r="M136" s="62"/>
      <c r="N136" s="53"/>
      <c r="O136" s="53"/>
      <c r="P136" s="123">
        <f>P137+P236+P538+P545</f>
        <v>0</v>
      </c>
      <c r="Q136" s="53"/>
      <c r="R136" s="123">
        <f>R137+R236+R538+R545</f>
        <v>41.219431950000001</v>
      </c>
      <c r="S136" s="53"/>
      <c r="T136" s="124">
        <f>T137+T236+T538+T545</f>
        <v>0</v>
      </c>
      <c r="AT136" s="17" t="s">
        <v>82</v>
      </c>
      <c r="AU136" s="17" t="s">
        <v>119</v>
      </c>
      <c r="BK136" s="125">
        <f>BK137+BK236+BK538+BK545</f>
        <v>0</v>
      </c>
    </row>
    <row r="137" spans="2:65" s="11" customFormat="1" ht="25.9" customHeight="1">
      <c r="B137" s="126"/>
      <c r="D137" s="127" t="s">
        <v>82</v>
      </c>
      <c r="E137" s="128" t="s">
        <v>148</v>
      </c>
      <c r="F137" s="128" t="s">
        <v>149</v>
      </c>
      <c r="I137" s="129"/>
      <c r="J137" s="117">
        <f>BK137</f>
        <v>0</v>
      </c>
      <c r="L137" s="126"/>
      <c r="M137" s="130"/>
      <c r="P137" s="131">
        <f>P138+P162+P231+P234</f>
        <v>0</v>
      </c>
      <c r="R137" s="131">
        <f>R138+R162+R231+R234</f>
        <v>29.039384140000003</v>
      </c>
      <c r="T137" s="132">
        <f>T138+T162+T231+T234</f>
        <v>0</v>
      </c>
      <c r="AR137" s="127" t="s">
        <v>90</v>
      </c>
      <c r="AT137" s="133" t="s">
        <v>82</v>
      </c>
      <c r="AU137" s="133" t="s">
        <v>83</v>
      </c>
      <c r="AY137" s="127" t="s">
        <v>150</v>
      </c>
      <c r="BK137" s="134">
        <f>BK138+BK162+BK231+BK234</f>
        <v>0</v>
      </c>
    </row>
    <row r="138" spans="2:65" s="11" customFormat="1" ht="22.9" customHeight="1">
      <c r="B138" s="126"/>
      <c r="D138" s="127" t="s">
        <v>82</v>
      </c>
      <c r="E138" s="135" t="s">
        <v>169</v>
      </c>
      <c r="F138" s="135" t="s">
        <v>397</v>
      </c>
      <c r="I138" s="129"/>
      <c r="J138" s="136">
        <f>BK138</f>
        <v>0</v>
      </c>
      <c r="L138" s="126"/>
      <c r="M138" s="130"/>
      <c r="P138" s="131">
        <f>SUM(P139:P161)</f>
        <v>0</v>
      </c>
      <c r="R138" s="131">
        <f>SUM(R139:R161)</f>
        <v>1.2517010399999999</v>
      </c>
      <c r="T138" s="132">
        <f>SUM(T139:T161)</f>
        <v>0</v>
      </c>
      <c r="AR138" s="127" t="s">
        <v>90</v>
      </c>
      <c r="AT138" s="133" t="s">
        <v>82</v>
      </c>
      <c r="AU138" s="133" t="s">
        <v>90</v>
      </c>
      <c r="AY138" s="127" t="s">
        <v>150</v>
      </c>
      <c r="BK138" s="134">
        <f>SUM(BK139:BK161)</f>
        <v>0</v>
      </c>
    </row>
    <row r="139" spans="2:65" s="1" customFormat="1" ht="33" customHeight="1">
      <c r="B139" s="32"/>
      <c r="C139" s="137" t="s">
        <v>90</v>
      </c>
      <c r="D139" s="137" t="s">
        <v>153</v>
      </c>
      <c r="E139" s="138" t="s">
        <v>398</v>
      </c>
      <c r="F139" s="139" t="s">
        <v>399</v>
      </c>
      <c r="G139" s="140" t="s">
        <v>156</v>
      </c>
      <c r="H139" s="141">
        <v>1.9319999999999999</v>
      </c>
      <c r="I139" s="142"/>
      <c r="J139" s="143">
        <f>ROUND(I139*H139,2)</f>
        <v>0</v>
      </c>
      <c r="K139" s="139" t="s">
        <v>157</v>
      </c>
      <c r="L139" s="32"/>
      <c r="M139" s="144" t="s">
        <v>1</v>
      </c>
      <c r="N139" s="145" t="s">
        <v>48</v>
      </c>
      <c r="P139" s="146">
        <f>O139*H139</f>
        <v>0</v>
      </c>
      <c r="Q139" s="146">
        <v>0.17462</v>
      </c>
      <c r="R139" s="146">
        <f>Q139*H139</f>
        <v>0.33736583999999997</v>
      </c>
      <c r="S139" s="146">
        <v>0</v>
      </c>
      <c r="T139" s="147">
        <f>S139*H139</f>
        <v>0</v>
      </c>
      <c r="AR139" s="148" t="s">
        <v>158</v>
      </c>
      <c r="AT139" s="148" t="s">
        <v>153</v>
      </c>
      <c r="AU139" s="148" t="s">
        <v>92</v>
      </c>
      <c r="AY139" s="17" t="s">
        <v>150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90</v>
      </c>
      <c r="BK139" s="149">
        <f>ROUND(I139*H139,2)</f>
        <v>0</v>
      </c>
      <c r="BL139" s="17" t="s">
        <v>158</v>
      </c>
      <c r="BM139" s="148" t="s">
        <v>400</v>
      </c>
    </row>
    <row r="140" spans="2:65" s="12" customFormat="1" ht="11.25">
      <c r="B140" s="150"/>
      <c r="D140" s="151" t="s">
        <v>160</v>
      </c>
      <c r="E140" s="152" t="s">
        <v>1</v>
      </c>
      <c r="F140" s="153" t="s">
        <v>401</v>
      </c>
      <c r="H140" s="152" t="s">
        <v>1</v>
      </c>
      <c r="I140" s="154"/>
      <c r="L140" s="150"/>
      <c r="M140" s="155"/>
      <c r="T140" s="156"/>
      <c r="AT140" s="152" t="s">
        <v>160</v>
      </c>
      <c r="AU140" s="152" t="s">
        <v>92</v>
      </c>
      <c r="AV140" s="12" t="s">
        <v>90</v>
      </c>
      <c r="AW140" s="12" t="s">
        <v>36</v>
      </c>
      <c r="AX140" s="12" t="s">
        <v>83</v>
      </c>
      <c r="AY140" s="152" t="s">
        <v>150</v>
      </c>
    </row>
    <row r="141" spans="2:65" s="12" customFormat="1" ht="11.25">
      <c r="B141" s="150"/>
      <c r="D141" s="151" t="s">
        <v>160</v>
      </c>
      <c r="E141" s="152" t="s">
        <v>1</v>
      </c>
      <c r="F141" s="153" t="s">
        <v>162</v>
      </c>
      <c r="H141" s="152" t="s">
        <v>1</v>
      </c>
      <c r="I141" s="154"/>
      <c r="L141" s="150"/>
      <c r="M141" s="155"/>
      <c r="T141" s="156"/>
      <c r="AT141" s="152" t="s">
        <v>160</v>
      </c>
      <c r="AU141" s="152" t="s">
        <v>92</v>
      </c>
      <c r="AV141" s="12" t="s">
        <v>90</v>
      </c>
      <c r="AW141" s="12" t="s">
        <v>36</v>
      </c>
      <c r="AX141" s="12" t="s">
        <v>83</v>
      </c>
      <c r="AY141" s="152" t="s">
        <v>150</v>
      </c>
    </row>
    <row r="142" spans="2:65" s="13" customFormat="1" ht="11.25">
      <c r="B142" s="157"/>
      <c r="D142" s="151" t="s">
        <v>160</v>
      </c>
      <c r="E142" s="158" t="s">
        <v>1</v>
      </c>
      <c r="F142" s="159" t="s">
        <v>402</v>
      </c>
      <c r="H142" s="160">
        <v>1.9319999999999999</v>
      </c>
      <c r="I142" s="161"/>
      <c r="L142" s="157"/>
      <c r="M142" s="162"/>
      <c r="T142" s="163"/>
      <c r="AT142" s="158" t="s">
        <v>160</v>
      </c>
      <c r="AU142" s="158" t="s">
        <v>92</v>
      </c>
      <c r="AV142" s="13" t="s">
        <v>92</v>
      </c>
      <c r="AW142" s="13" t="s">
        <v>36</v>
      </c>
      <c r="AX142" s="13" t="s">
        <v>83</v>
      </c>
      <c r="AY142" s="158" t="s">
        <v>150</v>
      </c>
    </row>
    <row r="143" spans="2:65" s="14" customFormat="1" ht="11.25">
      <c r="B143" s="164"/>
      <c r="D143" s="151" t="s">
        <v>160</v>
      </c>
      <c r="E143" s="165" t="s">
        <v>1</v>
      </c>
      <c r="F143" s="166" t="s">
        <v>164</v>
      </c>
      <c r="H143" s="167">
        <v>1.9319999999999999</v>
      </c>
      <c r="I143" s="168"/>
      <c r="L143" s="164"/>
      <c r="M143" s="169"/>
      <c r="T143" s="170"/>
      <c r="AT143" s="165" t="s">
        <v>160</v>
      </c>
      <c r="AU143" s="165" t="s">
        <v>92</v>
      </c>
      <c r="AV143" s="14" t="s">
        <v>158</v>
      </c>
      <c r="AW143" s="14" t="s">
        <v>36</v>
      </c>
      <c r="AX143" s="14" t="s">
        <v>90</v>
      </c>
      <c r="AY143" s="165" t="s">
        <v>150</v>
      </c>
    </row>
    <row r="144" spans="2:65" s="1" customFormat="1" ht="24.2" customHeight="1">
      <c r="B144" s="32"/>
      <c r="C144" s="137" t="s">
        <v>92</v>
      </c>
      <c r="D144" s="137" t="s">
        <v>153</v>
      </c>
      <c r="E144" s="138" t="s">
        <v>403</v>
      </c>
      <c r="F144" s="139" t="s">
        <v>404</v>
      </c>
      <c r="G144" s="140" t="s">
        <v>156</v>
      </c>
      <c r="H144" s="141">
        <v>1.554</v>
      </c>
      <c r="I144" s="142"/>
      <c r="J144" s="143">
        <f>ROUND(I144*H144,2)</f>
        <v>0</v>
      </c>
      <c r="K144" s="139" t="s">
        <v>157</v>
      </c>
      <c r="L144" s="32"/>
      <c r="M144" s="144" t="s">
        <v>1</v>
      </c>
      <c r="N144" s="145" t="s">
        <v>48</v>
      </c>
      <c r="P144" s="146">
        <f>O144*H144</f>
        <v>0</v>
      </c>
      <c r="Q144" s="146">
        <v>0.1938</v>
      </c>
      <c r="R144" s="146">
        <f>Q144*H144</f>
        <v>0.30116520000000002</v>
      </c>
      <c r="S144" s="146">
        <v>0</v>
      </c>
      <c r="T144" s="147">
        <f>S144*H144</f>
        <v>0</v>
      </c>
      <c r="AR144" s="148" t="s">
        <v>158</v>
      </c>
      <c r="AT144" s="148" t="s">
        <v>153</v>
      </c>
      <c r="AU144" s="148" t="s">
        <v>92</v>
      </c>
      <c r="AY144" s="17" t="s">
        <v>150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90</v>
      </c>
      <c r="BK144" s="149">
        <f>ROUND(I144*H144,2)</f>
        <v>0</v>
      </c>
      <c r="BL144" s="17" t="s">
        <v>158</v>
      </c>
      <c r="BM144" s="148" t="s">
        <v>405</v>
      </c>
    </row>
    <row r="145" spans="2:65" s="12" customFormat="1" ht="11.25">
      <c r="B145" s="150"/>
      <c r="D145" s="151" t="s">
        <v>160</v>
      </c>
      <c r="E145" s="152" t="s">
        <v>1</v>
      </c>
      <c r="F145" s="153" t="s">
        <v>401</v>
      </c>
      <c r="H145" s="152" t="s">
        <v>1</v>
      </c>
      <c r="I145" s="154"/>
      <c r="L145" s="150"/>
      <c r="M145" s="155"/>
      <c r="T145" s="156"/>
      <c r="AT145" s="152" t="s">
        <v>160</v>
      </c>
      <c r="AU145" s="152" t="s">
        <v>92</v>
      </c>
      <c r="AV145" s="12" t="s">
        <v>90</v>
      </c>
      <c r="AW145" s="12" t="s">
        <v>36</v>
      </c>
      <c r="AX145" s="12" t="s">
        <v>83</v>
      </c>
      <c r="AY145" s="152" t="s">
        <v>150</v>
      </c>
    </row>
    <row r="146" spans="2:65" s="12" customFormat="1" ht="11.25">
      <c r="B146" s="150"/>
      <c r="D146" s="151" t="s">
        <v>160</v>
      </c>
      <c r="E146" s="152" t="s">
        <v>1</v>
      </c>
      <c r="F146" s="153" t="s">
        <v>162</v>
      </c>
      <c r="H146" s="152" t="s">
        <v>1</v>
      </c>
      <c r="I146" s="154"/>
      <c r="L146" s="150"/>
      <c r="M146" s="155"/>
      <c r="T146" s="156"/>
      <c r="AT146" s="152" t="s">
        <v>160</v>
      </c>
      <c r="AU146" s="152" t="s">
        <v>92</v>
      </c>
      <c r="AV146" s="12" t="s">
        <v>90</v>
      </c>
      <c r="AW146" s="12" t="s">
        <v>36</v>
      </c>
      <c r="AX146" s="12" t="s">
        <v>83</v>
      </c>
      <c r="AY146" s="152" t="s">
        <v>150</v>
      </c>
    </row>
    <row r="147" spans="2:65" s="13" customFormat="1" ht="11.25">
      <c r="B147" s="157"/>
      <c r="D147" s="151" t="s">
        <v>160</v>
      </c>
      <c r="E147" s="158" t="s">
        <v>1</v>
      </c>
      <c r="F147" s="159" t="s">
        <v>406</v>
      </c>
      <c r="H147" s="160">
        <v>1.554</v>
      </c>
      <c r="I147" s="161"/>
      <c r="L147" s="157"/>
      <c r="M147" s="162"/>
      <c r="T147" s="163"/>
      <c r="AT147" s="158" t="s">
        <v>160</v>
      </c>
      <c r="AU147" s="158" t="s">
        <v>92</v>
      </c>
      <c r="AV147" s="13" t="s">
        <v>92</v>
      </c>
      <c r="AW147" s="13" t="s">
        <v>36</v>
      </c>
      <c r="AX147" s="13" t="s">
        <v>83</v>
      </c>
      <c r="AY147" s="158" t="s">
        <v>150</v>
      </c>
    </row>
    <row r="148" spans="2:65" s="14" customFormat="1" ht="11.25">
      <c r="B148" s="164"/>
      <c r="D148" s="151" t="s">
        <v>160</v>
      </c>
      <c r="E148" s="165" t="s">
        <v>1</v>
      </c>
      <c r="F148" s="166" t="s">
        <v>164</v>
      </c>
      <c r="H148" s="167">
        <v>1.554</v>
      </c>
      <c r="I148" s="168"/>
      <c r="L148" s="164"/>
      <c r="M148" s="169"/>
      <c r="T148" s="170"/>
      <c r="AT148" s="165" t="s">
        <v>160</v>
      </c>
      <c r="AU148" s="165" t="s">
        <v>92</v>
      </c>
      <c r="AV148" s="14" t="s">
        <v>158</v>
      </c>
      <c r="AW148" s="14" t="s">
        <v>36</v>
      </c>
      <c r="AX148" s="14" t="s">
        <v>90</v>
      </c>
      <c r="AY148" s="165" t="s">
        <v>150</v>
      </c>
    </row>
    <row r="149" spans="2:65" s="1" customFormat="1" ht="21.75" customHeight="1">
      <c r="B149" s="32"/>
      <c r="C149" s="137" t="s">
        <v>169</v>
      </c>
      <c r="D149" s="137" t="s">
        <v>153</v>
      </c>
      <c r="E149" s="138" t="s">
        <v>407</v>
      </c>
      <c r="F149" s="139" t="s">
        <v>408</v>
      </c>
      <c r="G149" s="140" t="s">
        <v>279</v>
      </c>
      <c r="H149" s="141">
        <v>2</v>
      </c>
      <c r="I149" s="142"/>
      <c r="J149" s="143">
        <f>ROUND(I149*H149,2)</f>
        <v>0</v>
      </c>
      <c r="K149" s="139" t="s">
        <v>157</v>
      </c>
      <c r="L149" s="32"/>
      <c r="M149" s="144" t="s">
        <v>1</v>
      </c>
      <c r="N149" s="145" t="s">
        <v>48</v>
      </c>
      <c r="P149" s="146">
        <f>O149*H149</f>
        <v>0</v>
      </c>
      <c r="Q149" s="146">
        <v>1.7940000000000001E-2</v>
      </c>
      <c r="R149" s="146">
        <f>Q149*H149</f>
        <v>3.5880000000000002E-2</v>
      </c>
      <c r="S149" s="146">
        <v>0</v>
      </c>
      <c r="T149" s="147">
        <f>S149*H149</f>
        <v>0</v>
      </c>
      <c r="AR149" s="148" t="s">
        <v>158</v>
      </c>
      <c r="AT149" s="148" t="s">
        <v>153</v>
      </c>
      <c r="AU149" s="148" t="s">
        <v>92</v>
      </c>
      <c r="AY149" s="17" t="s">
        <v>150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90</v>
      </c>
      <c r="BK149" s="149">
        <f>ROUND(I149*H149,2)</f>
        <v>0</v>
      </c>
      <c r="BL149" s="17" t="s">
        <v>158</v>
      </c>
      <c r="BM149" s="148" t="s">
        <v>409</v>
      </c>
    </row>
    <row r="150" spans="2:65" s="1" customFormat="1" ht="24.2" customHeight="1">
      <c r="B150" s="32"/>
      <c r="C150" s="137" t="s">
        <v>158</v>
      </c>
      <c r="D150" s="137" t="s">
        <v>153</v>
      </c>
      <c r="E150" s="138" t="s">
        <v>410</v>
      </c>
      <c r="F150" s="139" t="s">
        <v>411</v>
      </c>
      <c r="G150" s="140" t="s">
        <v>156</v>
      </c>
      <c r="H150" s="141">
        <v>5.55</v>
      </c>
      <c r="I150" s="142"/>
      <c r="J150" s="143">
        <f>ROUND(I150*H150,2)</f>
        <v>0</v>
      </c>
      <c r="K150" s="139" t="s">
        <v>157</v>
      </c>
      <c r="L150" s="32"/>
      <c r="M150" s="144" t="s">
        <v>1</v>
      </c>
      <c r="N150" s="145" t="s">
        <v>48</v>
      </c>
      <c r="P150" s="146">
        <f>O150*H150</f>
        <v>0</v>
      </c>
      <c r="Q150" s="146">
        <v>8.6800000000000002E-2</v>
      </c>
      <c r="R150" s="146">
        <f>Q150*H150</f>
        <v>0.48174</v>
      </c>
      <c r="S150" s="146">
        <v>0</v>
      </c>
      <c r="T150" s="147">
        <f>S150*H150</f>
        <v>0</v>
      </c>
      <c r="AR150" s="148" t="s">
        <v>158</v>
      </c>
      <c r="AT150" s="148" t="s">
        <v>153</v>
      </c>
      <c r="AU150" s="148" t="s">
        <v>92</v>
      </c>
      <c r="AY150" s="17" t="s">
        <v>150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90</v>
      </c>
      <c r="BK150" s="149">
        <f>ROUND(I150*H150,2)</f>
        <v>0</v>
      </c>
      <c r="BL150" s="17" t="s">
        <v>158</v>
      </c>
      <c r="BM150" s="148" t="s">
        <v>412</v>
      </c>
    </row>
    <row r="151" spans="2:65" s="12" customFormat="1" ht="11.25">
      <c r="B151" s="150"/>
      <c r="D151" s="151" t="s">
        <v>160</v>
      </c>
      <c r="E151" s="152" t="s">
        <v>1</v>
      </c>
      <c r="F151" s="153" t="s">
        <v>413</v>
      </c>
      <c r="H151" s="152" t="s">
        <v>1</v>
      </c>
      <c r="I151" s="154"/>
      <c r="L151" s="150"/>
      <c r="M151" s="155"/>
      <c r="T151" s="156"/>
      <c r="AT151" s="152" t="s">
        <v>160</v>
      </c>
      <c r="AU151" s="152" t="s">
        <v>92</v>
      </c>
      <c r="AV151" s="12" t="s">
        <v>90</v>
      </c>
      <c r="AW151" s="12" t="s">
        <v>36</v>
      </c>
      <c r="AX151" s="12" t="s">
        <v>83</v>
      </c>
      <c r="AY151" s="152" t="s">
        <v>150</v>
      </c>
    </row>
    <row r="152" spans="2:65" s="12" customFormat="1" ht="11.25">
      <c r="B152" s="150"/>
      <c r="D152" s="151" t="s">
        <v>160</v>
      </c>
      <c r="E152" s="152" t="s">
        <v>1</v>
      </c>
      <c r="F152" s="153" t="s">
        <v>162</v>
      </c>
      <c r="H152" s="152" t="s">
        <v>1</v>
      </c>
      <c r="I152" s="154"/>
      <c r="L152" s="150"/>
      <c r="M152" s="155"/>
      <c r="T152" s="156"/>
      <c r="AT152" s="152" t="s">
        <v>160</v>
      </c>
      <c r="AU152" s="152" t="s">
        <v>92</v>
      </c>
      <c r="AV152" s="12" t="s">
        <v>90</v>
      </c>
      <c r="AW152" s="12" t="s">
        <v>36</v>
      </c>
      <c r="AX152" s="12" t="s">
        <v>83</v>
      </c>
      <c r="AY152" s="152" t="s">
        <v>150</v>
      </c>
    </row>
    <row r="153" spans="2:65" s="13" customFormat="1" ht="11.25">
      <c r="B153" s="157"/>
      <c r="D153" s="151" t="s">
        <v>160</v>
      </c>
      <c r="E153" s="158" t="s">
        <v>1</v>
      </c>
      <c r="F153" s="159" t="s">
        <v>414</v>
      </c>
      <c r="H153" s="160">
        <v>7.2960000000000003</v>
      </c>
      <c r="I153" s="161"/>
      <c r="L153" s="157"/>
      <c r="M153" s="162"/>
      <c r="T153" s="163"/>
      <c r="AT153" s="158" t="s">
        <v>160</v>
      </c>
      <c r="AU153" s="158" t="s">
        <v>92</v>
      </c>
      <c r="AV153" s="13" t="s">
        <v>92</v>
      </c>
      <c r="AW153" s="13" t="s">
        <v>36</v>
      </c>
      <c r="AX153" s="13" t="s">
        <v>83</v>
      </c>
      <c r="AY153" s="158" t="s">
        <v>150</v>
      </c>
    </row>
    <row r="154" spans="2:65" s="13" customFormat="1" ht="11.25">
      <c r="B154" s="157"/>
      <c r="D154" s="151" t="s">
        <v>160</v>
      </c>
      <c r="E154" s="158" t="s">
        <v>1</v>
      </c>
      <c r="F154" s="159" t="s">
        <v>415</v>
      </c>
      <c r="H154" s="160">
        <v>-3.6360000000000001</v>
      </c>
      <c r="I154" s="161"/>
      <c r="L154" s="157"/>
      <c r="M154" s="162"/>
      <c r="T154" s="163"/>
      <c r="AT154" s="158" t="s">
        <v>160</v>
      </c>
      <c r="AU154" s="158" t="s">
        <v>92</v>
      </c>
      <c r="AV154" s="13" t="s">
        <v>92</v>
      </c>
      <c r="AW154" s="13" t="s">
        <v>36</v>
      </c>
      <c r="AX154" s="13" t="s">
        <v>83</v>
      </c>
      <c r="AY154" s="158" t="s">
        <v>150</v>
      </c>
    </row>
    <row r="155" spans="2:65" s="13" customFormat="1" ht="11.25">
      <c r="B155" s="157"/>
      <c r="D155" s="151" t="s">
        <v>160</v>
      </c>
      <c r="E155" s="158" t="s">
        <v>1</v>
      </c>
      <c r="F155" s="159" t="s">
        <v>416</v>
      </c>
      <c r="H155" s="160">
        <v>1.89</v>
      </c>
      <c r="I155" s="161"/>
      <c r="L155" s="157"/>
      <c r="M155" s="162"/>
      <c r="T155" s="163"/>
      <c r="AT155" s="158" t="s">
        <v>160</v>
      </c>
      <c r="AU155" s="158" t="s">
        <v>92</v>
      </c>
      <c r="AV155" s="13" t="s">
        <v>92</v>
      </c>
      <c r="AW155" s="13" t="s">
        <v>36</v>
      </c>
      <c r="AX155" s="13" t="s">
        <v>83</v>
      </c>
      <c r="AY155" s="158" t="s">
        <v>150</v>
      </c>
    </row>
    <row r="156" spans="2:65" s="14" customFormat="1" ht="11.25">
      <c r="B156" s="164"/>
      <c r="D156" s="151" t="s">
        <v>160</v>
      </c>
      <c r="E156" s="165" t="s">
        <v>1</v>
      </c>
      <c r="F156" s="166" t="s">
        <v>164</v>
      </c>
      <c r="H156" s="167">
        <v>5.55</v>
      </c>
      <c r="I156" s="168"/>
      <c r="L156" s="164"/>
      <c r="M156" s="169"/>
      <c r="T156" s="170"/>
      <c r="AT156" s="165" t="s">
        <v>160</v>
      </c>
      <c r="AU156" s="165" t="s">
        <v>92</v>
      </c>
      <c r="AV156" s="14" t="s">
        <v>158</v>
      </c>
      <c r="AW156" s="14" t="s">
        <v>36</v>
      </c>
      <c r="AX156" s="14" t="s">
        <v>90</v>
      </c>
      <c r="AY156" s="165" t="s">
        <v>150</v>
      </c>
    </row>
    <row r="157" spans="2:65" s="1" customFormat="1" ht="16.5" customHeight="1">
      <c r="B157" s="32"/>
      <c r="C157" s="137" t="s">
        <v>182</v>
      </c>
      <c r="D157" s="137" t="s">
        <v>153</v>
      </c>
      <c r="E157" s="138" t="s">
        <v>417</v>
      </c>
      <c r="F157" s="139" t="s">
        <v>418</v>
      </c>
      <c r="G157" s="140" t="s">
        <v>156</v>
      </c>
      <c r="H157" s="141">
        <v>1.75</v>
      </c>
      <c r="I157" s="142"/>
      <c r="J157" s="143">
        <f>ROUND(I157*H157,2)</f>
        <v>0</v>
      </c>
      <c r="K157" s="139" t="s">
        <v>157</v>
      </c>
      <c r="L157" s="32"/>
      <c r="M157" s="144" t="s">
        <v>1</v>
      </c>
      <c r="N157" s="145" t="s">
        <v>48</v>
      </c>
      <c r="P157" s="146">
        <f>O157*H157</f>
        <v>0</v>
      </c>
      <c r="Q157" s="146">
        <v>5.4600000000000003E-2</v>
      </c>
      <c r="R157" s="146">
        <f>Q157*H157</f>
        <v>9.555000000000001E-2</v>
      </c>
      <c r="S157" s="146">
        <v>0</v>
      </c>
      <c r="T157" s="147">
        <f>S157*H157</f>
        <v>0</v>
      </c>
      <c r="AR157" s="148" t="s">
        <v>158</v>
      </c>
      <c r="AT157" s="148" t="s">
        <v>153</v>
      </c>
      <c r="AU157" s="148" t="s">
        <v>92</v>
      </c>
      <c r="AY157" s="17" t="s">
        <v>150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90</v>
      </c>
      <c r="BK157" s="149">
        <f>ROUND(I157*H157,2)</f>
        <v>0</v>
      </c>
      <c r="BL157" s="17" t="s">
        <v>158</v>
      </c>
      <c r="BM157" s="148" t="s">
        <v>419</v>
      </c>
    </row>
    <row r="158" spans="2:65" s="12" customFormat="1" ht="11.25">
      <c r="B158" s="150"/>
      <c r="D158" s="151" t="s">
        <v>160</v>
      </c>
      <c r="E158" s="152" t="s">
        <v>1</v>
      </c>
      <c r="F158" s="153" t="s">
        <v>420</v>
      </c>
      <c r="H158" s="152" t="s">
        <v>1</v>
      </c>
      <c r="I158" s="154"/>
      <c r="L158" s="150"/>
      <c r="M158" s="155"/>
      <c r="T158" s="156"/>
      <c r="AT158" s="152" t="s">
        <v>160</v>
      </c>
      <c r="AU158" s="152" t="s">
        <v>92</v>
      </c>
      <c r="AV158" s="12" t="s">
        <v>90</v>
      </c>
      <c r="AW158" s="12" t="s">
        <v>36</v>
      </c>
      <c r="AX158" s="12" t="s">
        <v>83</v>
      </c>
      <c r="AY158" s="152" t="s">
        <v>150</v>
      </c>
    </row>
    <row r="159" spans="2:65" s="12" customFormat="1" ht="11.25">
      <c r="B159" s="150"/>
      <c r="D159" s="151" t="s">
        <v>160</v>
      </c>
      <c r="E159" s="152" t="s">
        <v>1</v>
      </c>
      <c r="F159" s="153" t="s">
        <v>162</v>
      </c>
      <c r="H159" s="152" t="s">
        <v>1</v>
      </c>
      <c r="I159" s="154"/>
      <c r="L159" s="150"/>
      <c r="M159" s="155"/>
      <c r="T159" s="156"/>
      <c r="AT159" s="152" t="s">
        <v>160</v>
      </c>
      <c r="AU159" s="152" t="s">
        <v>92</v>
      </c>
      <c r="AV159" s="12" t="s">
        <v>90</v>
      </c>
      <c r="AW159" s="12" t="s">
        <v>36</v>
      </c>
      <c r="AX159" s="12" t="s">
        <v>83</v>
      </c>
      <c r="AY159" s="152" t="s">
        <v>150</v>
      </c>
    </row>
    <row r="160" spans="2:65" s="13" customFormat="1" ht="11.25">
      <c r="B160" s="157"/>
      <c r="D160" s="151" t="s">
        <v>160</v>
      </c>
      <c r="E160" s="158" t="s">
        <v>1</v>
      </c>
      <c r="F160" s="159" t="s">
        <v>421</v>
      </c>
      <c r="H160" s="160">
        <v>1.75</v>
      </c>
      <c r="I160" s="161"/>
      <c r="L160" s="157"/>
      <c r="M160" s="162"/>
      <c r="T160" s="163"/>
      <c r="AT160" s="158" t="s">
        <v>160</v>
      </c>
      <c r="AU160" s="158" t="s">
        <v>92</v>
      </c>
      <c r="AV160" s="13" t="s">
        <v>92</v>
      </c>
      <c r="AW160" s="13" t="s">
        <v>36</v>
      </c>
      <c r="AX160" s="13" t="s">
        <v>83</v>
      </c>
      <c r="AY160" s="158" t="s">
        <v>150</v>
      </c>
    </row>
    <row r="161" spans="2:65" s="14" customFormat="1" ht="11.25">
      <c r="B161" s="164"/>
      <c r="D161" s="151" t="s">
        <v>160</v>
      </c>
      <c r="E161" s="165" t="s">
        <v>1</v>
      </c>
      <c r="F161" s="166" t="s">
        <v>164</v>
      </c>
      <c r="H161" s="167">
        <v>1.75</v>
      </c>
      <c r="I161" s="168"/>
      <c r="L161" s="164"/>
      <c r="M161" s="169"/>
      <c r="T161" s="170"/>
      <c r="AT161" s="165" t="s">
        <v>160</v>
      </c>
      <c r="AU161" s="165" t="s">
        <v>92</v>
      </c>
      <c r="AV161" s="14" t="s">
        <v>158</v>
      </c>
      <c r="AW161" s="14" t="s">
        <v>36</v>
      </c>
      <c r="AX161" s="14" t="s">
        <v>90</v>
      </c>
      <c r="AY161" s="165" t="s">
        <v>150</v>
      </c>
    </row>
    <row r="162" spans="2:65" s="11" customFormat="1" ht="22.9" customHeight="1">
      <c r="B162" s="126"/>
      <c r="D162" s="127" t="s">
        <v>82</v>
      </c>
      <c r="E162" s="135" t="s">
        <v>186</v>
      </c>
      <c r="F162" s="135" t="s">
        <v>422</v>
      </c>
      <c r="I162" s="129"/>
      <c r="J162" s="136">
        <f>BK162</f>
        <v>0</v>
      </c>
      <c r="L162" s="126"/>
      <c r="M162" s="130"/>
      <c r="P162" s="131">
        <f>SUM(P163:P230)</f>
        <v>0</v>
      </c>
      <c r="R162" s="131">
        <f>SUM(R163:R230)</f>
        <v>27.763463100000003</v>
      </c>
      <c r="T162" s="132">
        <f>SUM(T163:T230)</f>
        <v>0</v>
      </c>
      <c r="AR162" s="127" t="s">
        <v>90</v>
      </c>
      <c r="AT162" s="133" t="s">
        <v>82</v>
      </c>
      <c r="AU162" s="133" t="s">
        <v>90</v>
      </c>
      <c r="AY162" s="127" t="s">
        <v>150</v>
      </c>
      <c r="BK162" s="134">
        <f>SUM(BK163:BK230)</f>
        <v>0</v>
      </c>
    </row>
    <row r="163" spans="2:65" s="1" customFormat="1" ht="24.2" customHeight="1">
      <c r="B163" s="32"/>
      <c r="C163" s="137" t="s">
        <v>186</v>
      </c>
      <c r="D163" s="137" t="s">
        <v>153</v>
      </c>
      <c r="E163" s="138" t="s">
        <v>423</v>
      </c>
      <c r="F163" s="139" t="s">
        <v>424</v>
      </c>
      <c r="G163" s="140" t="s">
        <v>279</v>
      </c>
      <c r="H163" s="141">
        <v>5</v>
      </c>
      <c r="I163" s="142"/>
      <c r="J163" s="143">
        <f>ROUND(I163*H163,2)</f>
        <v>0</v>
      </c>
      <c r="K163" s="139" t="s">
        <v>157</v>
      </c>
      <c r="L163" s="32"/>
      <c r="M163" s="144" t="s">
        <v>1</v>
      </c>
      <c r="N163" s="145" t="s">
        <v>48</v>
      </c>
      <c r="P163" s="146">
        <f>O163*H163</f>
        <v>0</v>
      </c>
      <c r="Q163" s="146">
        <v>0.15409999999999999</v>
      </c>
      <c r="R163" s="146">
        <f>Q163*H163</f>
        <v>0.77049999999999996</v>
      </c>
      <c r="S163" s="146">
        <v>0</v>
      </c>
      <c r="T163" s="147">
        <f>S163*H163</f>
        <v>0</v>
      </c>
      <c r="AR163" s="148" t="s">
        <v>158</v>
      </c>
      <c r="AT163" s="148" t="s">
        <v>153</v>
      </c>
      <c r="AU163" s="148" t="s">
        <v>92</v>
      </c>
      <c r="AY163" s="17" t="s">
        <v>150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90</v>
      </c>
      <c r="BK163" s="149">
        <f>ROUND(I163*H163,2)</f>
        <v>0</v>
      </c>
      <c r="BL163" s="17" t="s">
        <v>158</v>
      </c>
      <c r="BM163" s="148" t="s">
        <v>425</v>
      </c>
    </row>
    <row r="164" spans="2:65" s="12" customFormat="1" ht="11.25">
      <c r="B164" s="150"/>
      <c r="D164" s="151" t="s">
        <v>160</v>
      </c>
      <c r="E164" s="152" t="s">
        <v>1</v>
      </c>
      <c r="F164" s="153" t="s">
        <v>426</v>
      </c>
      <c r="H164" s="152" t="s">
        <v>1</v>
      </c>
      <c r="I164" s="154"/>
      <c r="L164" s="150"/>
      <c r="M164" s="155"/>
      <c r="T164" s="156"/>
      <c r="AT164" s="152" t="s">
        <v>160</v>
      </c>
      <c r="AU164" s="152" t="s">
        <v>92</v>
      </c>
      <c r="AV164" s="12" t="s">
        <v>90</v>
      </c>
      <c r="AW164" s="12" t="s">
        <v>36</v>
      </c>
      <c r="AX164" s="12" t="s">
        <v>83</v>
      </c>
      <c r="AY164" s="152" t="s">
        <v>150</v>
      </c>
    </row>
    <row r="165" spans="2:65" s="12" customFormat="1" ht="11.25">
      <c r="B165" s="150"/>
      <c r="D165" s="151" t="s">
        <v>160</v>
      </c>
      <c r="E165" s="152" t="s">
        <v>1</v>
      </c>
      <c r="F165" s="153" t="s">
        <v>162</v>
      </c>
      <c r="H165" s="152" t="s">
        <v>1</v>
      </c>
      <c r="I165" s="154"/>
      <c r="L165" s="150"/>
      <c r="M165" s="155"/>
      <c r="T165" s="156"/>
      <c r="AT165" s="152" t="s">
        <v>160</v>
      </c>
      <c r="AU165" s="152" t="s">
        <v>92</v>
      </c>
      <c r="AV165" s="12" t="s">
        <v>90</v>
      </c>
      <c r="AW165" s="12" t="s">
        <v>36</v>
      </c>
      <c r="AX165" s="12" t="s">
        <v>83</v>
      </c>
      <c r="AY165" s="152" t="s">
        <v>150</v>
      </c>
    </row>
    <row r="166" spans="2:65" s="13" customFormat="1" ht="11.25">
      <c r="B166" s="157"/>
      <c r="D166" s="151" t="s">
        <v>160</v>
      </c>
      <c r="E166" s="158" t="s">
        <v>1</v>
      </c>
      <c r="F166" s="159" t="s">
        <v>182</v>
      </c>
      <c r="H166" s="160">
        <v>5</v>
      </c>
      <c r="I166" s="161"/>
      <c r="L166" s="157"/>
      <c r="M166" s="162"/>
      <c r="T166" s="163"/>
      <c r="AT166" s="158" t="s">
        <v>160</v>
      </c>
      <c r="AU166" s="158" t="s">
        <v>92</v>
      </c>
      <c r="AV166" s="13" t="s">
        <v>92</v>
      </c>
      <c r="AW166" s="13" t="s">
        <v>36</v>
      </c>
      <c r="AX166" s="13" t="s">
        <v>83</v>
      </c>
      <c r="AY166" s="158" t="s">
        <v>150</v>
      </c>
    </row>
    <row r="167" spans="2:65" s="14" customFormat="1" ht="11.25">
      <c r="B167" s="164"/>
      <c r="D167" s="151" t="s">
        <v>160</v>
      </c>
      <c r="E167" s="165" t="s">
        <v>1</v>
      </c>
      <c r="F167" s="166" t="s">
        <v>164</v>
      </c>
      <c r="H167" s="167">
        <v>5</v>
      </c>
      <c r="I167" s="168"/>
      <c r="L167" s="164"/>
      <c r="M167" s="169"/>
      <c r="T167" s="170"/>
      <c r="AT167" s="165" t="s">
        <v>160</v>
      </c>
      <c r="AU167" s="165" t="s">
        <v>92</v>
      </c>
      <c r="AV167" s="14" t="s">
        <v>158</v>
      </c>
      <c r="AW167" s="14" t="s">
        <v>36</v>
      </c>
      <c r="AX167" s="14" t="s">
        <v>90</v>
      </c>
      <c r="AY167" s="165" t="s">
        <v>150</v>
      </c>
    </row>
    <row r="168" spans="2:65" s="1" customFormat="1" ht="24.2" customHeight="1">
      <c r="B168" s="32"/>
      <c r="C168" s="137" t="s">
        <v>193</v>
      </c>
      <c r="D168" s="137" t="s">
        <v>153</v>
      </c>
      <c r="E168" s="138" t="s">
        <v>427</v>
      </c>
      <c r="F168" s="139" t="s">
        <v>428</v>
      </c>
      <c r="G168" s="140" t="s">
        <v>156</v>
      </c>
      <c r="H168" s="141">
        <v>281.2</v>
      </c>
      <c r="I168" s="142"/>
      <c r="J168" s="143">
        <f>ROUND(I168*H168,2)</f>
        <v>0</v>
      </c>
      <c r="K168" s="139" t="s">
        <v>157</v>
      </c>
      <c r="L168" s="32"/>
      <c r="M168" s="144" t="s">
        <v>1</v>
      </c>
      <c r="N168" s="145" t="s">
        <v>48</v>
      </c>
      <c r="P168" s="146">
        <f>O168*H168</f>
        <v>0</v>
      </c>
      <c r="Q168" s="146">
        <v>2.5999999999999998E-4</v>
      </c>
      <c r="R168" s="146">
        <f>Q168*H168</f>
        <v>7.3111999999999996E-2</v>
      </c>
      <c r="S168" s="146">
        <v>0</v>
      </c>
      <c r="T168" s="147">
        <f>S168*H168</f>
        <v>0</v>
      </c>
      <c r="AR168" s="148" t="s">
        <v>158</v>
      </c>
      <c r="AT168" s="148" t="s">
        <v>153</v>
      </c>
      <c r="AU168" s="148" t="s">
        <v>92</v>
      </c>
      <c r="AY168" s="17" t="s">
        <v>150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90</v>
      </c>
      <c r="BK168" s="149">
        <f>ROUND(I168*H168,2)</f>
        <v>0</v>
      </c>
      <c r="BL168" s="17" t="s">
        <v>158</v>
      </c>
      <c r="BM168" s="148" t="s">
        <v>429</v>
      </c>
    </row>
    <row r="169" spans="2:65" s="12" customFormat="1" ht="11.25">
      <c r="B169" s="150"/>
      <c r="D169" s="151" t="s">
        <v>160</v>
      </c>
      <c r="E169" s="152" t="s">
        <v>1</v>
      </c>
      <c r="F169" s="153" t="s">
        <v>430</v>
      </c>
      <c r="H169" s="152" t="s">
        <v>1</v>
      </c>
      <c r="I169" s="154"/>
      <c r="L169" s="150"/>
      <c r="M169" s="155"/>
      <c r="T169" s="156"/>
      <c r="AT169" s="152" t="s">
        <v>160</v>
      </c>
      <c r="AU169" s="152" t="s">
        <v>92</v>
      </c>
      <c r="AV169" s="12" t="s">
        <v>90</v>
      </c>
      <c r="AW169" s="12" t="s">
        <v>36</v>
      </c>
      <c r="AX169" s="12" t="s">
        <v>83</v>
      </c>
      <c r="AY169" s="152" t="s">
        <v>150</v>
      </c>
    </row>
    <row r="170" spans="2:65" s="12" customFormat="1" ht="11.25">
      <c r="B170" s="150"/>
      <c r="D170" s="151" t="s">
        <v>160</v>
      </c>
      <c r="E170" s="152" t="s">
        <v>1</v>
      </c>
      <c r="F170" s="153" t="s">
        <v>431</v>
      </c>
      <c r="H170" s="152" t="s">
        <v>1</v>
      </c>
      <c r="I170" s="154"/>
      <c r="L170" s="150"/>
      <c r="M170" s="155"/>
      <c r="T170" s="156"/>
      <c r="AT170" s="152" t="s">
        <v>160</v>
      </c>
      <c r="AU170" s="152" t="s">
        <v>92</v>
      </c>
      <c r="AV170" s="12" t="s">
        <v>90</v>
      </c>
      <c r="AW170" s="12" t="s">
        <v>36</v>
      </c>
      <c r="AX170" s="12" t="s">
        <v>83</v>
      </c>
      <c r="AY170" s="152" t="s">
        <v>150</v>
      </c>
    </row>
    <row r="171" spans="2:65" s="12" customFormat="1" ht="22.5">
      <c r="B171" s="150"/>
      <c r="D171" s="151" t="s">
        <v>160</v>
      </c>
      <c r="E171" s="152" t="s">
        <v>1</v>
      </c>
      <c r="F171" s="153" t="s">
        <v>214</v>
      </c>
      <c r="H171" s="152" t="s">
        <v>1</v>
      </c>
      <c r="I171" s="154"/>
      <c r="L171" s="150"/>
      <c r="M171" s="155"/>
      <c r="T171" s="156"/>
      <c r="AT171" s="152" t="s">
        <v>160</v>
      </c>
      <c r="AU171" s="152" t="s">
        <v>92</v>
      </c>
      <c r="AV171" s="12" t="s">
        <v>90</v>
      </c>
      <c r="AW171" s="12" t="s">
        <v>36</v>
      </c>
      <c r="AX171" s="12" t="s">
        <v>83</v>
      </c>
      <c r="AY171" s="152" t="s">
        <v>150</v>
      </c>
    </row>
    <row r="172" spans="2:65" s="13" customFormat="1" ht="11.25">
      <c r="B172" s="157"/>
      <c r="D172" s="151" t="s">
        <v>160</v>
      </c>
      <c r="E172" s="158" t="s">
        <v>1</v>
      </c>
      <c r="F172" s="159" t="s">
        <v>432</v>
      </c>
      <c r="H172" s="160">
        <v>281.2</v>
      </c>
      <c r="I172" s="161"/>
      <c r="L172" s="157"/>
      <c r="M172" s="162"/>
      <c r="T172" s="163"/>
      <c r="AT172" s="158" t="s">
        <v>160</v>
      </c>
      <c r="AU172" s="158" t="s">
        <v>92</v>
      </c>
      <c r="AV172" s="13" t="s">
        <v>92</v>
      </c>
      <c r="AW172" s="13" t="s">
        <v>36</v>
      </c>
      <c r="AX172" s="13" t="s">
        <v>83</v>
      </c>
      <c r="AY172" s="158" t="s">
        <v>150</v>
      </c>
    </row>
    <row r="173" spans="2:65" s="14" customFormat="1" ht="11.25">
      <c r="B173" s="164"/>
      <c r="D173" s="151" t="s">
        <v>160</v>
      </c>
      <c r="E173" s="165" t="s">
        <v>1</v>
      </c>
      <c r="F173" s="166" t="s">
        <v>164</v>
      </c>
      <c r="H173" s="167">
        <v>281.2</v>
      </c>
      <c r="I173" s="168"/>
      <c r="L173" s="164"/>
      <c r="M173" s="169"/>
      <c r="T173" s="170"/>
      <c r="AT173" s="165" t="s">
        <v>160</v>
      </c>
      <c r="AU173" s="165" t="s">
        <v>92</v>
      </c>
      <c r="AV173" s="14" t="s">
        <v>158</v>
      </c>
      <c r="AW173" s="14" t="s">
        <v>36</v>
      </c>
      <c r="AX173" s="14" t="s">
        <v>90</v>
      </c>
      <c r="AY173" s="165" t="s">
        <v>150</v>
      </c>
    </row>
    <row r="174" spans="2:65" s="1" customFormat="1" ht="21.75" customHeight="1">
      <c r="B174" s="32"/>
      <c r="C174" s="137" t="s">
        <v>199</v>
      </c>
      <c r="D174" s="137" t="s">
        <v>153</v>
      </c>
      <c r="E174" s="138" t="s">
        <v>433</v>
      </c>
      <c r="F174" s="139" t="s">
        <v>434</v>
      </c>
      <c r="G174" s="140" t="s">
        <v>156</v>
      </c>
      <c r="H174" s="141">
        <v>281.2</v>
      </c>
      <c r="I174" s="142"/>
      <c r="J174" s="143">
        <f>ROUND(I174*H174,2)</f>
        <v>0</v>
      </c>
      <c r="K174" s="139" t="s">
        <v>157</v>
      </c>
      <c r="L174" s="32"/>
      <c r="M174" s="144" t="s">
        <v>1</v>
      </c>
      <c r="N174" s="145" t="s">
        <v>48</v>
      </c>
      <c r="P174" s="146">
        <f>O174*H174</f>
        <v>0</v>
      </c>
      <c r="Q174" s="146">
        <v>4.3800000000000002E-3</v>
      </c>
      <c r="R174" s="146">
        <f>Q174*H174</f>
        <v>1.2316560000000001</v>
      </c>
      <c r="S174" s="146">
        <v>0</v>
      </c>
      <c r="T174" s="147">
        <f>S174*H174</f>
        <v>0</v>
      </c>
      <c r="AR174" s="148" t="s">
        <v>158</v>
      </c>
      <c r="AT174" s="148" t="s">
        <v>153</v>
      </c>
      <c r="AU174" s="148" t="s">
        <v>92</v>
      </c>
      <c r="AY174" s="17" t="s">
        <v>150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90</v>
      </c>
      <c r="BK174" s="149">
        <f>ROUND(I174*H174,2)</f>
        <v>0</v>
      </c>
      <c r="BL174" s="17" t="s">
        <v>158</v>
      </c>
      <c r="BM174" s="148" t="s">
        <v>435</v>
      </c>
    </row>
    <row r="175" spans="2:65" s="12" customFormat="1" ht="11.25">
      <c r="B175" s="150"/>
      <c r="D175" s="151" t="s">
        <v>160</v>
      </c>
      <c r="E175" s="152" t="s">
        <v>1</v>
      </c>
      <c r="F175" s="153" t="s">
        <v>436</v>
      </c>
      <c r="H175" s="152" t="s">
        <v>1</v>
      </c>
      <c r="I175" s="154"/>
      <c r="L175" s="150"/>
      <c r="M175" s="155"/>
      <c r="T175" s="156"/>
      <c r="AT175" s="152" t="s">
        <v>160</v>
      </c>
      <c r="AU175" s="152" t="s">
        <v>92</v>
      </c>
      <c r="AV175" s="12" t="s">
        <v>90</v>
      </c>
      <c r="AW175" s="12" t="s">
        <v>36</v>
      </c>
      <c r="AX175" s="12" t="s">
        <v>83</v>
      </c>
      <c r="AY175" s="152" t="s">
        <v>150</v>
      </c>
    </row>
    <row r="176" spans="2:65" s="12" customFormat="1" ht="11.25">
      <c r="B176" s="150"/>
      <c r="D176" s="151" t="s">
        <v>160</v>
      </c>
      <c r="E176" s="152" t="s">
        <v>1</v>
      </c>
      <c r="F176" s="153" t="s">
        <v>431</v>
      </c>
      <c r="H176" s="152" t="s">
        <v>1</v>
      </c>
      <c r="I176" s="154"/>
      <c r="L176" s="150"/>
      <c r="M176" s="155"/>
      <c r="T176" s="156"/>
      <c r="AT176" s="152" t="s">
        <v>160</v>
      </c>
      <c r="AU176" s="152" t="s">
        <v>92</v>
      </c>
      <c r="AV176" s="12" t="s">
        <v>90</v>
      </c>
      <c r="AW176" s="12" t="s">
        <v>36</v>
      </c>
      <c r="AX176" s="12" t="s">
        <v>83</v>
      </c>
      <c r="AY176" s="152" t="s">
        <v>150</v>
      </c>
    </row>
    <row r="177" spans="2:65" s="12" customFormat="1" ht="22.5">
      <c r="B177" s="150"/>
      <c r="D177" s="151" t="s">
        <v>160</v>
      </c>
      <c r="E177" s="152" t="s">
        <v>1</v>
      </c>
      <c r="F177" s="153" t="s">
        <v>214</v>
      </c>
      <c r="H177" s="152" t="s">
        <v>1</v>
      </c>
      <c r="I177" s="154"/>
      <c r="L177" s="150"/>
      <c r="M177" s="155"/>
      <c r="T177" s="156"/>
      <c r="AT177" s="152" t="s">
        <v>160</v>
      </c>
      <c r="AU177" s="152" t="s">
        <v>92</v>
      </c>
      <c r="AV177" s="12" t="s">
        <v>90</v>
      </c>
      <c r="AW177" s="12" t="s">
        <v>36</v>
      </c>
      <c r="AX177" s="12" t="s">
        <v>83</v>
      </c>
      <c r="AY177" s="152" t="s">
        <v>150</v>
      </c>
    </row>
    <row r="178" spans="2:65" s="13" customFormat="1" ht="11.25">
      <c r="B178" s="157"/>
      <c r="D178" s="151" t="s">
        <v>160</v>
      </c>
      <c r="E178" s="158" t="s">
        <v>1</v>
      </c>
      <c r="F178" s="159" t="s">
        <v>432</v>
      </c>
      <c r="H178" s="160">
        <v>281.2</v>
      </c>
      <c r="I178" s="161"/>
      <c r="L178" s="157"/>
      <c r="M178" s="162"/>
      <c r="T178" s="163"/>
      <c r="AT178" s="158" t="s">
        <v>160</v>
      </c>
      <c r="AU178" s="158" t="s">
        <v>92</v>
      </c>
      <c r="AV178" s="13" t="s">
        <v>92</v>
      </c>
      <c r="AW178" s="13" t="s">
        <v>36</v>
      </c>
      <c r="AX178" s="13" t="s">
        <v>83</v>
      </c>
      <c r="AY178" s="158" t="s">
        <v>150</v>
      </c>
    </row>
    <row r="179" spans="2:65" s="14" customFormat="1" ht="11.25">
      <c r="B179" s="164"/>
      <c r="D179" s="151" t="s">
        <v>160</v>
      </c>
      <c r="E179" s="165" t="s">
        <v>1</v>
      </c>
      <c r="F179" s="166" t="s">
        <v>164</v>
      </c>
      <c r="H179" s="167">
        <v>281.2</v>
      </c>
      <c r="I179" s="168"/>
      <c r="L179" s="164"/>
      <c r="M179" s="169"/>
      <c r="T179" s="170"/>
      <c r="AT179" s="165" t="s">
        <v>160</v>
      </c>
      <c r="AU179" s="165" t="s">
        <v>92</v>
      </c>
      <c r="AV179" s="14" t="s">
        <v>158</v>
      </c>
      <c r="AW179" s="14" t="s">
        <v>36</v>
      </c>
      <c r="AX179" s="14" t="s">
        <v>90</v>
      </c>
      <c r="AY179" s="165" t="s">
        <v>150</v>
      </c>
    </row>
    <row r="180" spans="2:65" s="1" customFormat="1" ht="44.25" customHeight="1">
      <c r="B180" s="32"/>
      <c r="C180" s="137" t="s">
        <v>151</v>
      </c>
      <c r="D180" s="137" t="s">
        <v>153</v>
      </c>
      <c r="E180" s="138" t="s">
        <v>437</v>
      </c>
      <c r="F180" s="139" t="s">
        <v>438</v>
      </c>
      <c r="G180" s="140" t="s">
        <v>156</v>
      </c>
      <c r="H180" s="141">
        <v>281.2</v>
      </c>
      <c r="I180" s="142"/>
      <c r="J180" s="143">
        <f>ROUND(I180*H180,2)</f>
        <v>0</v>
      </c>
      <c r="K180" s="139" t="s">
        <v>157</v>
      </c>
      <c r="L180" s="32"/>
      <c r="M180" s="144" t="s">
        <v>1</v>
      </c>
      <c r="N180" s="145" t="s">
        <v>48</v>
      </c>
      <c r="P180" s="146">
        <f>O180*H180</f>
        <v>0</v>
      </c>
      <c r="Q180" s="146">
        <v>2.1899999999999999E-2</v>
      </c>
      <c r="R180" s="146">
        <f>Q180*H180</f>
        <v>6.1582799999999995</v>
      </c>
      <c r="S180" s="146">
        <v>0</v>
      </c>
      <c r="T180" s="147">
        <f>S180*H180</f>
        <v>0</v>
      </c>
      <c r="AR180" s="148" t="s">
        <v>158</v>
      </c>
      <c r="AT180" s="148" t="s">
        <v>153</v>
      </c>
      <c r="AU180" s="148" t="s">
        <v>92</v>
      </c>
      <c r="AY180" s="17" t="s">
        <v>150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90</v>
      </c>
      <c r="BK180" s="149">
        <f>ROUND(I180*H180,2)</f>
        <v>0</v>
      </c>
      <c r="BL180" s="17" t="s">
        <v>158</v>
      </c>
      <c r="BM180" s="148" t="s">
        <v>439</v>
      </c>
    </row>
    <row r="181" spans="2:65" s="12" customFormat="1" ht="11.25">
      <c r="B181" s="150"/>
      <c r="D181" s="151" t="s">
        <v>160</v>
      </c>
      <c r="E181" s="152" t="s">
        <v>1</v>
      </c>
      <c r="F181" s="153" t="s">
        <v>440</v>
      </c>
      <c r="H181" s="152" t="s">
        <v>1</v>
      </c>
      <c r="I181" s="154"/>
      <c r="L181" s="150"/>
      <c r="M181" s="155"/>
      <c r="T181" s="156"/>
      <c r="AT181" s="152" t="s">
        <v>160</v>
      </c>
      <c r="AU181" s="152" t="s">
        <v>92</v>
      </c>
      <c r="AV181" s="12" t="s">
        <v>90</v>
      </c>
      <c r="AW181" s="12" t="s">
        <v>36</v>
      </c>
      <c r="AX181" s="12" t="s">
        <v>83</v>
      </c>
      <c r="AY181" s="152" t="s">
        <v>150</v>
      </c>
    </row>
    <row r="182" spans="2:65" s="12" customFormat="1" ht="11.25">
      <c r="B182" s="150"/>
      <c r="D182" s="151" t="s">
        <v>160</v>
      </c>
      <c r="E182" s="152" t="s">
        <v>1</v>
      </c>
      <c r="F182" s="153" t="s">
        <v>431</v>
      </c>
      <c r="H182" s="152" t="s">
        <v>1</v>
      </c>
      <c r="I182" s="154"/>
      <c r="L182" s="150"/>
      <c r="M182" s="155"/>
      <c r="T182" s="156"/>
      <c r="AT182" s="152" t="s">
        <v>160</v>
      </c>
      <c r="AU182" s="152" t="s">
        <v>92</v>
      </c>
      <c r="AV182" s="12" t="s">
        <v>90</v>
      </c>
      <c r="AW182" s="12" t="s">
        <v>36</v>
      </c>
      <c r="AX182" s="12" t="s">
        <v>83</v>
      </c>
      <c r="AY182" s="152" t="s">
        <v>150</v>
      </c>
    </row>
    <row r="183" spans="2:65" s="12" customFormat="1" ht="22.5">
      <c r="B183" s="150"/>
      <c r="D183" s="151" t="s">
        <v>160</v>
      </c>
      <c r="E183" s="152" t="s">
        <v>1</v>
      </c>
      <c r="F183" s="153" t="s">
        <v>214</v>
      </c>
      <c r="H183" s="152" t="s">
        <v>1</v>
      </c>
      <c r="I183" s="154"/>
      <c r="L183" s="150"/>
      <c r="M183" s="155"/>
      <c r="T183" s="156"/>
      <c r="AT183" s="152" t="s">
        <v>160</v>
      </c>
      <c r="AU183" s="152" t="s">
        <v>92</v>
      </c>
      <c r="AV183" s="12" t="s">
        <v>90</v>
      </c>
      <c r="AW183" s="12" t="s">
        <v>36</v>
      </c>
      <c r="AX183" s="12" t="s">
        <v>83</v>
      </c>
      <c r="AY183" s="152" t="s">
        <v>150</v>
      </c>
    </row>
    <row r="184" spans="2:65" s="13" customFormat="1" ht="33.75">
      <c r="B184" s="157"/>
      <c r="D184" s="151" t="s">
        <v>160</v>
      </c>
      <c r="E184" s="158" t="s">
        <v>1</v>
      </c>
      <c r="F184" s="159" t="s">
        <v>215</v>
      </c>
      <c r="H184" s="160">
        <v>281.2</v>
      </c>
      <c r="I184" s="161"/>
      <c r="L184" s="157"/>
      <c r="M184" s="162"/>
      <c r="T184" s="163"/>
      <c r="AT184" s="158" t="s">
        <v>160</v>
      </c>
      <c r="AU184" s="158" t="s">
        <v>92</v>
      </c>
      <c r="AV184" s="13" t="s">
        <v>92</v>
      </c>
      <c r="AW184" s="13" t="s">
        <v>36</v>
      </c>
      <c r="AX184" s="13" t="s">
        <v>83</v>
      </c>
      <c r="AY184" s="158" t="s">
        <v>150</v>
      </c>
    </row>
    <row r="185" spans="2:65" s="15" customFormat="1" ht="11.25">
      <c r="B185" s="185"/>
      <c r="D185" s="151" t="s">
        <v>160</v>
      </c>
      <c r="E185" s="186" t="s">
        <v>387</v>
      </c>
      <c r="F185" s="187" t="s">
        <v>441</v>
      </c>
      <c r="H185" s="188">
        <v>281.2</v>
      </c>
      <c r="I185" s="189"/>
      <c r="L185" s="185"/>
      <c r="M185" s="190"/>
      <c r="T185" s="191"/>
      <c r="AT185" s="186" t="s">
        <v>160</v>
      </c>
      <c r="AU185" s="186" t="s">
        <v>92</v>
      </c>
      <c r="AV185" s="15" t="s">
        <v>169</v>
      </c>
      <c r="AW185" s="15" t="s">
        <v>36</v>
      </c>
      <c r="AX185" s="15" t="s">
        <v>83</v>
      </c>
      <c r="AY185" s="186" t="s">
        <v>150</v>
      </c>
    </row>
    <row r="186" spans="2:65" s="14" customFormat="1" ht="11.25">
      <c r="B186" s="164"/>
      <c r="D186" s="151" t="s">
        <v>160</v>
      </c>
      <c r="E186" s="165" t="s">
        <v>1</v>
      </c>
      <c r="F186" s="166" t="s">
        <v>164</v>
      </c>
      <c r="H186" s="167">
        <v>281.2</v>
      </c>
      <c r="I186" s="168"/>
      <c r="L186" s="164"/>
      <c r="M186" s="169"/>
      <c r="T186" s="170"/>
      <c r="AT186" s="165" t="s">
        <v>160</v>
      </c>
      <c r="AU186" s="165" t="s">
        <v>92</v>
      </c>
      <c r="AV186" s="14" t="s">
        <v>158</v>
      </c>
      <c r="AW186" s="14" t="s">
        <v>36</v>
      </c>
      <c r="AX186" s="14" t="s">
        <v>90</v>
      </c>
      <c r="AY186" s="165" t="s">
        <v>150</v>
      </c>
    </row>
    <row r="187" spans="2:65" s="1" customFormat="1" ht="21.75" customHeight="1">
      <c r="B187" s="32"/>
      <c r="C187" s="137" t="s">
        <v>209</v>
      </c>
      <c r="D187" s="137" t="s">
        <v>153</v>
      </c>
      <c r="E187" s="138" t="s">
        <v>442</v>
      </c>
      <c r="F187" s="139" t="s">
        <v>443</v>
      </c>
      <c r="G187" s="140" t="s">
        <v>156</v>
      </c>
      <c r="H187" s="141">
        <v>5.63</v>
      </c>
      <c r="I187" s="142"/>
      <c r="J187" s="143">
        <f>ROUND(I187*H187,2)</f>
        <v>0</v>
      </c>
      <c r="K187" s="139" t="s">
        <v>157</v>
      </c>
      <c r="L187" s="32"/>
      <c r="M187" s="144" t="s">
        <v>1</v>
      </c>
      <c r="N187" s="145" t="s">
        <v>48</v>
      </c>
      <c r="P187" s="146">
        <f>O187*H187</f>
        <v>0</v>
      </c>
      <c r="Q187" s="146">
        <v>5.5000000000000003E-4</v>
      </c>
      <c r="R187" s="146">
        <f>Q187*H187</f>
        <v>3.0965000000000003E-3</v>
      </c>
      <c r="S187" s="146">
        <v>0</v>
      </c>
      <c r="T187" s="147">
        <f>S187*H187</f>
        <v>0</v>
      </c>
      <c r="AR187" s="148" t="s">
        <v>158</v>
      </c>
      <c r="AT187" s="148" t="s">
        <v>153</v>
      </c>
      <c r="AU187" s="148" t="s">
        <v>92</v>
      </c>
      <c r="AY187" s="17" t="s">
        <v>150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90</v>
      </c>
      <c r="BK187" s="149">
        <f>ROUND(I187*H187,2)</f>
        <v>0</v>
      </c>
      <c r="BL187" s="17" t="s">
        <v>158</v>
      </c>
      <c r="BM187" s="148" t="s">
        <v>444</v>
      </c>
    </row>
    <row r="188" spans="2:65" s="12" customFormat="1" ht="11.25">
      <c r="B188" s="150"/>
      <c r="D188" s="151" t="s">
        <v>160</v>
      </c>
      <c r="E188" s="152" t="s">
        <v>1</v>
      </c>
      <c r="F188" s="153" t="s">
        <v>445</v>
      </c>
      <c r="H188" s="152" t="s">
        <v>1</v>
      </c>
      <c r="I188" s="154"/>
      <c r="L188" s="150"/>
      <c r="M188" s="155"/>
      <c r="T188" s="156"/>
      <c r="AT188" s="152" t="s">
        <v>160</v>
      </c>
      <c r="AU188" s="152" t="s">
        <v>92</v>
      </c>
      <c r="AV188" s="12" t="s">
        <v>90</v>
      </c>
      <c r="AW188" s="12" t="s">
        <v>36</v>
      </c>
      <c r="AX188" s="12" t="s">
        <v>83</v>
      </c>
      <c r="AY188" s="152" t="s">
        <v>150</v>
      </c>
    </row>
    <row r="189" spans="2:65" s="12" customFormat="1" ht="11.25">
      <c r="B189" s="150"/>
      <c r="D189" s="151" t="s">
        <v>160</v>
      </c>
      <c r="E189" s="152" t="s">
        <v>1</v>
      </c>
      <c r="F189" s="153" t="s">
        <v>446</v>
      </c>
      <c r="H189" s="152" t="s">
        <v>1</v>
      </c>
      <c r="I189" s="154"/>
      <c r="L189" s="150"/>
      <c r="M189" s="155"/>
      <c r="T189" s="156"/>
      <c r="AT189" s="152" t="s">
        <v>160</v>
      </c>
      <c r="AU189" s="152" t="s">
        <v>92</v>
      </c>
      <c r="AV189" s="12" t="s">
        <v>90</v>
      </c>
      <c r="AW189" s="12" t="s">
        <v>36</v>
      </c>
      <c r="AX189" s="12" t="s">
        <v>83</v>
      </c>
      <c r="AY189" s="152" t="s">
        <v>150</v>
      </c>
    </row>
    <row r="190" spans="2:65" s="12" customFormat="1" ht="11.25">
      <c r="B190" s="150"/>
      <c r="D190" s="151" t="s">
        <v>160</v>
      </c>
      <c r="E190" s="152" t="s">
        <v>1</v>
      </c>
      <c r="F190" s="153" t="s">
        <v>447</v>
      </c>
      <c r="H190" s="152" t="s">
        <v>1</v>
      </c>
      <c r="I190" s="154"/>
      <c r="L190" s="150"/>
      <c r="M190" s="155"/>
      <c r="T190" s="156"/>
      <c r="AT190" s="152" t="s">
        <v>160</v>
      </c>
      <c r="AU190" s="152" t="s">
        <v>92</v>
      </c>
      <c r="AV190" s="12" t="s">
        <v>90</v>
      </c>
      <c r="AW190" s="12" t="s">
        <v>36</v>
      </c>
      <c r="AX190" s="12" t="s">
        <v>83</v>
      </c>
      <c r="AY190" s="152" t="s">
        <v>150</v>
      </c>
    </row>
    <row r="191" spans="2:65" s="13" customFormat="1" ht="11.25">
      <c r="B191" s="157"/>
      <c r="D191" s="151" t="s">
        <v>160</v>
      </c>
      <c r="E191" s="158" t="s">
        <v>1</v>
      </c>
      <c r="F191" s="159" t="s">
        <v>448</v>
      </c>
      <c r="H191" s="160">
        <v>5.63</v>
      </c>
      <c r="I191" s="161"/>
      <c r="L191" s="157"/>
      <c r="M191" s="162"/>
      <c r="T191" s="163"/>
      <c r="AT191" s="158" t="s">
        <v>160</v>
      </c>
      <c r="AU191" s="158" t="s">
        <v>92</v>
      </c>
      <c r="AV191" s="13" t="s">
        <v>92</v>
      </c>
      <c r="AW191" s="13" t="s">
        <v>36</v>
      </c>
      <c r="AX191" s="13" t="s">
        <v>83</v>
      </c>
      <c r="AY191" s="158" t="s">
        <v>150</v>
      </c>
    </row>
    <row r="192" spans="2:65" s="14" customFormat="1" ht="11.25">
      <c r="B192" s="164"/>
      <c r="D192" s="151" t="s">
        <v>160</v>
      </c>
      <c r="E192" s="165" t="s">
        <v>1</v>
      </c>
      <c r="F192" s="166" t="s">
        <v>164</v>
      </c>
      <c r="H192" s="167">
        <v>5.63</v>
      </c>
      <c r="I192" s="168"/>
      <c r="L192" s="164"/>
      <c r="M192" s="169"/>
      <c r="T192" s="170"/>
      <c r="AT192" s="165" t="s">
        <v>160</v>
      </c>
      <c r="AU192" s="165" t="s">
        <v>92</v>
      </c>
      <c r="AV192" s="14" t="s">
        <v>158</v>
      </c>
      <c r="AW192" s="14" t="s">
        <v>36</v>
      </c>
      <c r="AX192" s="14" t="s">
        <v>90</v>
      </c>
      <c r="AY192" s="165" t="s">
        <v>150</v>
      </c>
    </row>
    <row r="193" spans="2:65" s="1" customFormat="1" ht="24.2" customHeight="1">
      <c r="B193" s="32"/>
      <c r="C193" s="137" t="s">
        <v>216</v>
      </c>
      <c r="D193" s="137" t="s">
        <v>153</v>
      </c>
      <c r="E193" s="138" t="s">
        <v>449</v>
      </c>
      <c r="F193" s="139" t="s">
        <v>450</v>
      </c>
      <c r="G193" s="140" t="s">
        <v>156</v>
      </c>
      <c r="H193" s="141">
        <v>246.21</v>
      </c>
      <c r="I193" s="142"/>
      <c r="J193" s="143">
        <f>ROUND(I193*H193,2)</f>
        <v>0</v>
      </c>
      <c r="K193" s="139" t="s">
        <v>157</v>
      </c>
      <c r="L193" s="32"/>
      <c r="M193" s="144" t="s">
        <v>1</v>
      </c>
      <c r="N193" s="145" t="s">
        <v>48</v>
      </c>
      <c r="P193" s="146">
        <f>O193*H193</f>
        <v>0</v>
      </c>
      <c r="Q193" s="146">
        <v>6.3E-2</v>
      </c>
      <c r="R193" s="146">
        <f>Q193*H193</f>
        <v>15.511230000000001</v>
      </c>
      <c r="S193" s="146">
        <v>0</v>
      </c>
      <c r="T193" s="147">
        <f>S193*H193</f>
        <v>0</v>
      </c>
      <c r="AR193" s="148" t="s">
        <v>158</v>
      </c>
      <c r="AT193" s="148" t="s">
        <v>153</v>
      </c>
      <c r="AU193" s="148" t="s">
        <v>92</v>
      </c>
      <c r="AY193" s="17" t="s">
        <v>150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90</v>
      </c>
      <c r="BK193" s="149">
        <f>ROUND(I193*H193,2)</f>
        <v>0</v>
      </c>
      <c r="BL193" s="17" t="s">
        <v>158</v>
      </c>
      <c r="BM193" s="148" t="s">
        <v>451</v>
      </c>
    </row>
    <row r="194" spans="2:65" s="12" customFormat="1" ht="11.25">
      <c r="B194" s="150"/>
      <c r="D194" s="151" t="s">
        <v>160</v>
      </c>
      <c r="E194" s="152" t="s">
        <v>1</v>
      </c>
      <c r="F194" s="153" t="s">
        <v>452</v>
      </c>
      <c r="H194" s="152" t="s">
        <v>1</v>
      </c>
      <c r="I194" s="154"/>
      <c r="L194" s="150"/>
      <c r="M194" s="155"/>
      <c r="T194" s="156"/>
      <c r="AT194" s="152" t="s">
        <v>160</v>
      </c>
      <c r="AU194" s="152" t="s">
        <v>92</v>
      </c>
      <c r="AV194" s="12" t="s">
        <v>90</v>
      </c>
      <c r="AW194" s="12" t="s">
        <v>36</v>
      </c>
      <c r="AX194" s="12" t="s">
        <v>83</v>
      </c>
      <c r="AY194" s="152" t="s">
        <v>150</v>
      </c>
    </row>
    <row r="195" spans="2:65" s="12" customFormat="1" ht="11.25">
      <c r="B195" s="150"/>
      <c r="D195" s="151" t="s">
        <v>160</v>
      </c>
      <c r="E195" s="152" t="s">
        <v>1</v>
      </c>
      <c r="F195" s="153" t="s">
        <v>453</v>
      </c>
      <c r="H195" s="152" t="s">
        <v>1</v>
      </c>
      <c r="I195" s="154"/>
      <c r="L195" s="150"/>
      <c r="M195" s="155"/>
      <c r="T195" s="156"/>
      <c r="AT195" s="152" t="s">
        <v>160</v>
      </c>
      <c r="AU195" s="152" t="s">
        <v>92</v>
      </c>
      <c r="AV195" s="12" t="s">
        <v>90</v>
      </c>
      <c r="AW195" s="12" t="s">
        <v>36</v>
      </c>
      <c r="AX195" s="12" t="s">
        <v>83</v>
      </c>
      <c r="AY195" s="152" t="s">
        <v>150</v>
      </c>
    </row>
    <row r="196" spans="2:65" s="12" customFormat="1" ht="22.5">
      <c r="B196" s="150"/>
      <c r="D196" s="151" t="s">
        <v>160</v>
      </c>
      <c r="E196" s="152" t="s">
        <v>1</v>
      </c>
      <c r="F196" s="153" t="s">
        <v>454</v>
      </c>
      <c r="H196" s="152" t="s">
        <v>1</v>
      </c>
      <c r="I196" s="154"/>
      <c r="L196" s="150"/>
      <c r="M196" s="155"/>
      <c r="T196" s="156"/>
      <c r="AT196" s="152" t="s">
        <v>160</v>
      </c>
      <c r="AU196" s="152" t="s">
        <v>92</v>
      </c>
      <c r="AV196" s="12" t="s">
        <v>90</v>
      </c>
      <c r="AW196" s="12" t="s">
        <v>36</v>
      </c>
      <c r="AX196" s="12" t="s">
        <v>83</v>
      </c>
      <c r="AY196" s="152" t="s">
        <v>150</v>
      </c>
    </row>
    <row r="197" spans="2:65" s="13" customFormat="1" ht="11.25">
      <c r="B197" s="157"/>
      <c r="D197" s="151" t="s">
        <v>160</v>
      </c>
      <c r="E197" s="158" t="s">
        <v>1</v>
      </c>
      <c r="F197" s="159" t="s">
        <v>455</v>
      </c>
      <c r="H197" s="160">
        <v>246.21</v>
      </c>
      <c r="I197" s="161"/>
      <c r="L197" s="157"/>
      <c r="M197" s="162"/>
      <c r="T197" s="163"/>
      <c r="AT197" s="158" t="s">
        <v>160</v>
      </c>
      <c r="AU197" s="158" t="s">
        <v>92</v>
      </c>
      <c r="AV197" s="13" t="s">
        <v>92</v>
      </c>
      <c r="AW197" s="13" t="s">
        <v>36</v>
      </c>
      <c r="AX197" s="13" t="s">
        <v>83</v>
      </c>
      <c r="AY197" s="158" t="s">
        <v>150</v>
      </c>
    </row>
    <row r="198" spans="2:65" s="14" customFormat="1" ht="11.25">
      <c r="B198" s="164"/>
      <c r="D198" s="151" t="s">
        <v>160</v>
      </c>
      <c r="E198" s="165" t="s">
        <v>1</v>
      </c>
      <c r="F198" s="166" t="s">
        <v>164</v>
      </c>
      <c r="H198" s="167">
        <v>246.21</v>
      </c>
      <c r="I198" s="168"/>
      <c r="L198" s="164"/>
      <c r="M198" s="169"/>
      <c r="T198" s="170"/>
      <c r="AT198" s="165" t="s">
        <v>160</v>
      </c>
      <c r="AU198" s="165" t="s">
        <v>92</v>
      </c>
      <c r="AV198" s="14" t="s">
        <v>158</v>
      </c>
      <c r="AW198" s="14" t="s">
        <v>36</v>
      </c>
      <c r="AX198" s="14" t="s">
        <v>90</v>
      </c>
      <c r="AY198" s="165" t="s">
        <v>150</v>
      </c>
    </row>
    <row r="199" spans="2:65" s="1" customFormat="1" ht="24.2" customHeight="1">
      <c r="B199" s="32"/>
      <c r="C199" s="137" t="s">
        <v>8</v>
      </c>
      <c r="D199" s="137" t="s">
        <v>153</v>
      </c>
      <c r="E199" s="138" t="s">
        <v>456</v>
      </c>
      <c r="F199" s="139" t="s">
        <v>457</v>
      </c>
      <c r="G199" s="140" t="s">
        <v>156</v>
      </c>
      <c r="H199" s="141">
        <v>246.21</v>
      </c>
      <c r="I199" s="142"/>
      <c r="J199" s="143">
        <f>ROUND(I199*H199,2)</f>
        <v>0</v>
      </c>
      <c r="K199" s="139" t="s">
        <v>1</v>
      </c>
      <c r="L199" s="32"/>
      <c r="M199" s="144" t="s">
        <v>1</v>
      </c>
      <c r="N199" s="145" t="s">
        <v>48</v>
      </c>
      <c r="P199" s="146">
        <f>O199*H199</f>
        <v>0</v>
      </c>
      <c r="Q199" s="146">
        <v>1.2E-4</v>
      </c>
      <c r="R199" s="146">
        <f>Q199*H199</f>
        <v>2.9545200000000001E-2</v>
      </c>
      <c r="S199" s="146">
        <v>0</v>
      </c>
      <c r="T199" s="147">
        <f>S199*H199</f>
        <v>0</v>
      </c>
      <c r="AR199" s="148" t="s">
        <v>158</v>
      </c>
      <c r="AT199" s="148" t="s">
        <v>153</v>
      </c>
      <c r="AU199" s="148" t="s">
        <v>92</v>
      </c>
      <c r="AY199" s="17" t="s">
        <v>150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90</v>
      </c>
      <c r="BK199" s="149">
        <f>ROUND(I199*H199,2)</f>
        <v>0</v>
      </c>
      <c r="BL199" s="17" t="s">
        <v>158</v>
      </c>
      <c r="BM199" s="148" t="s">
        <v>458</v>
      </c>
    </row>
    <row r="200" spans="2:65" s="1" customFormat="1" ht="24.2" customHeight="1">
      <c r="B200" s="32"/>
      <c r="C200" s="137" t="s">
        <v>229</v>
      </c>
      <c r="D200" s="137" t="s">
        <v>153</v>
      </c>
      <c r="E200" s="138" t="s">
        <v>459</v>
      </c>
      <c r="F200" s="139" t="s">
        <v>460</v>
      </c>
      <c r="G200" s="140" t="s">
        <v>156</v>
      </c>
      <c r="H200" s="141">
        <v>29.36</v>
      </c>
      <c r="I200" s="142"/>
      <c r="J200" s="143">
        <f>ROUND(I200*H200,2)</f>
        <v>0</v>
      </c>
      <c r="K200" s="139" t="s">
        <v>157</v>
      </c>
      <c r="L200" s="32"/>
      <c r="M200" s="144" t="s">
        <v>1</v>
      </c>
      <c r="N200" s="145" t="s">
        <v>48</v>
      </c>
      <c r="P200" s="146">
        <f>O200*H200</f>
        <v>0</v>
      </c>
      <c r="Q200" s="146">
        <v>0.11</v>
      </c>
      <c r="R200" s="146">
        <f>Q200*H200</f>
        <v>3.2296</v>
      </c>
      <c r="S200" s="146">
        <v>0</v>
      </c>
      <c r="T200" s="147">
        <f>S200*H200</f>
        <v>0</v>
      </c>
      <c r="AR200" s="148" t="s">
        <v>158</v>
      </c>
      <c r="AT200" s="148" t="s">
        <v>153</v>
      </c>
      <c r="AU200" s="148" t="s">
        <v>92</v>
      </c>
      <c r="AY200" s="17" t="s">
        <v>150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90</v>
      </c>
      <c r="BK200" s="149">
        <f>ROUND(I200*H200,2)</f>
        <v>0</v>
      </c>
      <c r="BL200" s="17" t="s">
        <v>158</v>
      </c>
      <c r="BM200" s="148" t="s">
        <v>461</v>
      </c>
    </row>
    <row r="201" spans="2:65" s="12" customFormat="1" ht="11.25">
      <c r="B201" s="150"/>
      <c r="D201" s="151" t="s">
        <v>160</v>
      </c>
      <c r="E201" s="152" t="s">
        <v>1</v>
      </c>
      <c r="F201" s="153" t="s">
        <v>462</v>
      </c>
      <c r="H201" s="152" t="s">
        <v>1</v>
      </c>
      <c r="I201" s="154"/>
      <c r="L201" s="150"/>
      <c r="M201" s="155"/>
      <c r="T201" s="156"/>
      <c r="AT201" s="152" t="s">
        <v>160</v>
      </c>
      <c r="AU201" s="152" t="s">
        <v>92</v>
      </c>
      <c r="AV201" s="12" t="s">
        <v>90</v>
      </c>
      <c r="AW201" s="12" t="s">
        <v>36</v>
      </c>
      <c r="AX201" s="12" t="s">
        <v>83</v>
      </c>
      <c r="AY201" s="152" t="s">
        <v>150</v>
      </c>
    </row>
    <row r="202" spans="2:65" s="12" customFormat="1" ht="11.25">
      <c r="B202" s="150"/>
      <c r="D202" s="151" t="s">
        <v>160</v>
      </c>
      <c r="E202" s="152" t="s">
        <v>1</v>
      </c>
      <c r="F202" s="153" t="s">
        <v>463</v>
      </c>
      <c r="H202" s="152" t="s">
        <v>1</v>
      </c>
      <c r="I202" s="154"/>
      <c r="L202" s="150"/>
      <c r="M202" s="155"/>
      <c r="T202" s="156"/>
      <c r="AT202" s="152" t="s">
        <v>160</v>
      </c>
      <c r="AU202" s="152" t="s">
        <v>92</v>
      </c>
      <c r="AV202" s="12" t="s">
        <v>90</v>
      </c>
      <c r="AW202" s="12" t="s">
        <v>36</v>
      </c>
      <c r="AX202" s="12" t="s">
        <v>83</v>
      </c>
      <c r="AY202" s="152" t="s">
        <v>150</v>
      </c>
    </row>
    <row r="203" spans="2:65" s="12" customFormat="1" ht="11.25">
      <c r="B203" s="150"/>
      <c r="D203" s="151" t="s">
        <v>160</v>
      </c>
      <c r="E203" s="152" t="s">
        <v>1</v>
      </c>
      <c r="F203" s="153" t="s">
        <v>464</v>
      </c>
      <c r="H203" s="152" t="s">
        <v>1</v>
      </c>
      <c r="I203" s="154"/>
      <c r="L203" s="150"/>
      <c r="M203" s="155"/>
      <c r="T203" s="156"/>
      <c r="AT203" s="152" t="s">
        <v>160</v>
      </c>
      <c r="AU203" s="152" t="s">
        <v>92</v>
      </c>
      <c r="AV203" s="12" t="s">
        <v>90</v>
      </c>
      <c r="AW203" s="12" t="s">
        <v>36</v>
      </c>
      <c r="AX203" s="12" t="s">
        <v>83</v>
      </c>
      <c r="AY203" s="152" t="s">
        <v>150</v>
      </c>
    </row>
    <row r="204" spans="2:65" s="13" customFormat="1" ht="11.25">
      <c r="B204" s="157"/>
      <c r="D204" s="151" t="s">
        <v>160</v>
      </c>
      <c r="E204" s="158" t="s">
        <v>1</v>
      </c>
      <c r="F204" s="159" t="s">
        <v>465</v>
      </c>
      <c r="H204" s="160">
        <v>29.36</v>
      </c>
      <c r="I204" s="161"/>
      <c r="L204" s="157"/>
      <c r="M204" s="162"/>
      <c r="T204" s="163"/>
      <c r="AT204" s="158" t="s">
        <v>160</v>
      </c>
      <c r="AU204" s="158" t="s">
        <v>92</v>
      </c>
      <c r="AV204" s="13" t="s">
        <v>92</v>
      </c>
      <c r="AW204" s="13" t="s">
        <v>36</v>
      </c>
      <c r="AX204" s="13" t="s">
        <v>83</v>
      </c>
      <c r="AY204" s="158" t="s">
        <v>150</v>
      </c>
    </row>
    <row r="205" spans="2:65" s="14" customFormat="1" ht="11.25">
      <c r="B205" s="164"/>
      <c r="D205" s="151" t="s">
        <v>160</v>
      </c>
      <c r="E205" s="165" t="s">
        <v>1</v>
      </c>
      <c r="F205" s="166" t="s">
        <v>164</v>
      </c>
      <c r="H205" s="167">
        <v>29.36</v>
      </c>
      <c r="I205" s="168"/>
      <c r="L205" s="164"/>
      <c r="M205" s="169"/>
      <c r="T205" s="170"/>
      <c r="AT205" s="165" t="s">
        <v>160</v>
      </c>
      <c r="AU205" s="165" t="s">
        <v>92</v>
      </c>
      <c r="AV205" s="14" t="s">
        <v>158</v>
      </c>
      <c r="AW205" s="14" t="s">
        <v>36</v>
      </c>
      <c r="AX205" s="14" t="s">
        <v>90</v>
      </c>
      <c r="AY205" s="165" t="s">
        <v>150</v>
      </c>
    </row>
    <row r="206" spans="2:65" s="1" customFormat="1" ht="24.2" customHeight="1">
      <c r="B206" s="32"/>
      <c r="C206" s="137" t="s">
        <v>233</v>
      </c>
      <c r="D206" s="137" t="s">
        <v>153</v>
      </c>
      <c r="E206" s="138" t="s">
        <v>466</v>
      </c>
      <c r="F206" s="139" t="s">
        <v>467</v>
      </c>
      <c r="G206" s="140" t="s">
        <v>156</v>
      </c>
      <c r="H206" s="141">
        <v>12.3</v>
      </c>
      <c r="I206" s="142"/>
      <c r="J206" s="143">
        <f>ROUND(I206*H206,2)</f>
        <v>0</v>
      </c>
      <c r="K206" s="139" t="s">
        <v>157</v>
      </c>
      <c r="L206" s="32"/>
      <c r="M206" s="144" t="s">
        <v>1</v>
      </c>
      <c r="N206" s="145" t="s">
        <v>48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158</v>
      </c>
      <c r="AT206" s="148" t="s">
        <v>153</v>
      </c>
      <c r="AU206" s="148" t="s">
        <v>92</v>
      </c>
      <c r="AY206" s="17" t="s">
        <v>150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90</v>
      </c>
      <c r="BK206" s="149">
        <f>ROUND(I206*H206,2)</f>
        <v>0</v>
      </c>
      <c r="BL206" s="17" t="s">
        <v>158</v>
      </c>
      <c r="BM206" s="148" t="s">
        <v>468</v>
      </c>
    </row>
    <row r="207" spans="2:65" s="1" customFormat="1" ht="24.2" customHeight="1">
      <c r="B207" s="32"/>
      <c r="C207" s="137" t="s">
        <v>237</v>
      </c>
      <c r="D207" s="137" t="s">
        <v>153</v>
      </c>
      <c r="E207" s="138" t="s">
        <v>469</v>
      </c>
      <c r="F207" s="139" t="s">
        <v>470</v>
      </c>
      <c r="G207" s="140" t="s">
        <v>156</v>
      </c>
      <c r="H207" s="141">
        <v>5.63</v>
      </c>
      <c r="I207" s="142"/>
      <c r="J207" s="143">
        <f>ROUND(I207*H207,2)</f>
        <v>0</v>
      </c>
      <c r="K207" s="139" t="s">
        <v>157</v>
      </c>
      <c r="L207" s="32"/>
      <c r="M207" s="144" t="s">
        <v>1</v>
      </c>
      <c r="N207" s="145" t="s">
        <v>48</v>
      </c>
      <c r="P207" s="146">
        <f>O207*H207</f>
        <v>0</v>
      </c>
      <c r="Q207" s="146">
        <v>8.7999999999999995E-2</v>
      </c>
      <c r="R207" s="146">
        <f>Q207*H207</f>
        <v>0.49543999999999994</v>
      </c>
      <c r="S207" s="146">
        <v>0</v>
      </c>
      <c r="T207" s="147">
        <f>S207*H207</f>
        <v>0</v>
      </c>
      <c r="AR207" s="148" t="s">
        <v>158</v>
      </c>
      <c r="AT207" s="148" t="s">
        <v>153</v>
      </c>
      <c r="AU207" s="148" t="s">
        <v>92</v>
      </c>
      <c r="AY207" s="17" t="s">
        <v>150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90</v>
      </c>
      <c r="BK207" s="149">
        <f>ROUND(I207*H207,2)</f>
        <v>0</v>
      </c>
      <c r="BL207" s="17" t="s">
        <v>158</v>
      </c>
      <c r="BM207" s="148" t="s">
        <v>471</v>
      </c>
    </row>
    <row r="208" spans="2:65" s="12" customFormat="1" ht="11.25">
      <c r="B208" s="150"/>
      <c r="D208" s="151" t="s">
        <v>160</v>
      </c>
      <c r="E208" s="152" t="s">
        <v>1</v>
      </c>
      <c r="F208" s="153" t="s">
        <v>472</v>
      </c>
      <c r="H208" s="152" t="s">
        <v>1</v>
      </c>
      <c r="I208" s="154"/>
      <c r="L208" s="150"/>
      <c r="M208" s="155"/>
      <c r="T208" s="156"/>
      <c r="AT208" s="152" t="s">
        <v>160</v>
      </c>
      <c r="AU208" s="152" t="s">
        <v>92</v>
      </c>
      <c r="AV208" s="12" t="s">
        <v>90</v>
      </c>
      <c r="AW208" s="12" t="s">
        <v>36</v>
      </c>
      <c r="AX208" s="12" t="s">
        <v>83</v>
      </c>
      <c r="AY208" s="152" t="s">
        <v>150</v>
      </c>
    </row>
    <row r="209" spans="2:65" s="12" customFormat="1" ht="11.25">
      <c r="B209" s="150"/>
      <c r="D209" s="151" t="s">
        <v>160</v>
      </c>
      <c r="E209" s="152" t="s">
        <v>1</v>
      </c>
      <c r="F209" s="153" t="s">
        <v>446</v>
      </c>
      <c r="H209" s="152" t="s">
        <v>1</v>
      </c>
      <c r="I209" s="154"/>
      <c r="L209" s="150"/>
      <c r="M209" s="155"/>
      <c r="T209" s="156"/>
      <c r="AT209" s="152" t="s">
        <v>160</v>
      </c>
      <c r="AU209" s="152" t="s">
        <v>92</v>
      </c>
      <c r="AV209" s="12" t="s">
        <v>90</v>
      </c>
      <c r="AW209" s="12" t="s">
        <v>36</v>
      </c>
      <c r="AX209" s="12" t="s">
        <v>83</v>
      </c>
      <c r="AY209" s="152" t="s">
        <v>150</v>
      </c>
    </row>
    <row r="210" spans="2:65" s="12" customFormat="1" ht="11.25">
      <c r="B210" s="150"/>
      <c r="D210" s="151" t="s">
        <v>160</v>
      </c>
      <c r="E210" s="152" t="s">
        <v>1</v>
      </c>
      <c r="F210" s="153" t="s">
        <v>447</v>
      </c>
      <c r="H210" s="152" t="s">
        <v>1</v>
      </c>
      <c r="I210" s="154"/>
      <c r="L210" s="150"/>
      <c r="M210" s="155"/>
      <c r="T210" s="156"/>
      <c r="AT210" s="152" t="s">
        <v>160</v>
      </c>
      <c r="AU210" s="152" t="s">
        <v>92</v>
      </c>
      <c r="AV210" s="12" t="s">
        <v>90</v>
      </c>
      <c r="AW210" s="12" t="s">
        <v>36</v>
      </c>
      <c r="AX210" s="12" t="s">
        <v>83</v>
      </c>
      <c r="AY210" s="152" t="s">
        <v>150</v>
      </c>
    </row>
    <row r="211" spans="2:65" s="13" customFormat="1" ht="11.25">
      <c r="B211" s="157"/>
      <c r="D211" s="151" t="s">
        <v>160</v>
      </c>
      <c r="E211" s="158" t="s">
        <v>1</v>
      </c>
      <c r="F211" s="159" t="s">
        <v>448</v>
      </c>
      <c r="H211" s="160">
        <v>5.63</v>
      </c>
      <c r="I211" s="161"/>
      <c r="L211" s="157"/>
      <c r="M211" s="162"/>
      <c r="T211" s="163"/>
      <c r="AT211" s="158" t="s">
        <v>160</v>
      </c>
      <c r="AU211" s="158" t="s">
        <v>92</v>
      </c>
      <c r="AV211" s="13" t="s">
        <v>92</v>
      </c>
      <c r="AW211" s="13" t="s">
        <v>36</v>
      </c>
      <c r="AX211" s="13" t="s">
        <v>83</v>
      </c>
      <c r="AY211" s="158" t="s">
        <v>150</v>
      </c>
    </row>
    <row r="212" spans="2:65" s="14" customFormat="1" ht="11.25">
      <c r="B212" s="164"/>
      <c r="D212" s="151" t="s">
        <v>160</v>
      </c>
      <c r="E212" s="165" t="s">
        <v>1</v>
      </c>
      <c r="F212" s="166" t="s">
        <v>164</v>
      </c>
      <c r="H212" s="167">
        <v>5.63</v>
      </c>
      <c r="I212" s="168"/>
      <c r="L212" s="164"/>
      <c r="M212" s="169"/>
      <c r="T212" s="170"/>
      <c r="AT212" s="165" t="s">
        <v>160</v>
      </c>
      <c r="AU212" s="165" t="s">
        <v>92</v>
      </c>
      <c r="AV212" s="14" t="s">
        <v>158</v>
      </c>
      <c r="AW212" s="14" t="s">
        <v>36</v>
      </c>
      <c r="AX212" s="14" t="s">
        <v>90</v>
      </c>
      <c r="AY212" s="165" t="s">
        <v>150</v>
      </c>
    </row>
    <row r="213" spans="2:65" s="1" customFormat="1" ht="24.2" customHeight="1">
      <c r="B213" s="32"/>
      <c r="C213" s="137" t="s">
        <v>241</v>
      </c>
      <c r="D213" s="137" t="s">
        <v>153</v>
      </c>
      <c r="E213" s="138" t="s">
        <v>473</v>
      </c>
      <c r="F213" s="139" t="s">
        <v>474</v>
      </c>
      <c r="G213" s="140" t="s">
        <v>156</v>
      </c>
      <c r="H213" s="141">
        <v>5.63</v>
      </c>
      <c r="I213" s="142"/>
      <c r="J213" s="143">
        <f>ROUND(I213*H213,2)</f>
        <v>0</v>
      </c>
      <c r="K213" s="139" t="s">
        <v>157</v>
      </c>
      <c r="L213" s="32"/>
      <c r="M213" s="144" t="s">
        <v>1</v>
      </c>
      <c r="N213" s="145" t="s">
        <v>48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158</v>
      </c>
      <c r="AT213" s="148" t="s">
        <v>153</v>
      </c>
      <c r="AU213" s="148" t="s">
        <v>92</v>
      </c>
      <c r="AY213" s="17" t="s">
        <v>150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90</v>
      </c>
      <c r="BK213" s="149">
        <f>ROUND(I213*H213,2)</f>
        <v>0</v>
      </c>
      <c r="BL213" s="17" t="s">
        <v>158</v>
      </c>
      <c r="BM213" s="148" t="s">
        <v>475</v>
      </c>
    </row>
    <row r="214" spans="2:65" s="1" customFormat="1" ht="16.5" customHeight="1">
      <c r="B214" s="32"/>
      <c r="C214" s="137" t="s">
        <v>245</v>
      </c>
      <c r="D214" s="137" t="s">
        <v>153</v>
      </c>
      <c r="E214" s="138" t="s">
        <v>476</v>
      </c>
      <c r="F214" s="139" t="s">
        <v>477</v>
      </c>
      <c r="G214" s="140" t="s">
        <v>156</v>
      </c>
      <c r="H214" s="141">
        <v>34.99</v>
      </c>
      <c r="I214" s="142"/>
      <c r="J214" s="143">
        <f>ROUND(I214*H214,2)</f>
        <v>0</v>
      </c>
      <c r="K214" s="139" t="s">
        <v>157</v>
      </c>
      <c r="L214" s="32"/>
      <c r="M214" s="144" t="s">
        <v>1</v>
      </c>
      <c r="N214" s="145" t="s">
        <v>48</v>
      </c>
      <c r="P214" s="146">
        <f>O214*H214</f>
        <v>0</v>
      </c>
      <c r="Q214" s="146">
        <v>1E-3</v>
      </c>
      <c r="R214" s="146">
        <f>Q214*H214</f>
        <v>3.499E-2</v>
      </c>
      <c r="S214" s="146">
        <v>0</v>
      </c>
      <c r="T214" s="147">
        <f>S214*H214</f>
        <v>0</v>
      </c>
      <c r="AR214" s="148" t="s">
        <v>158</v>
      </c>
      <c r="AT214" s="148" t="s">
        <v>153</v>
      </c>
      <c r="AU214" s="148" t="s">
        <v>92</v>
      </c>
      <c r="AY214" s="17" t="s">
        <v>150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90</v>
      </c>
      <c r="BK214" s="149">
        <f>ROUND(I214*H214,2)</f>
        <v>0</v>
      </c>
      <c r="BL214" s="17" t="s">
        <v>158</v>
      </c>
      <c r="BM214" s="148" t="s">
        <v>478</v>
      </c>
    </row>
    <row r="215" spans="2:65" s="1" customFormat="1" ht="33" customHeight="1">
      <c r="B215" s="32"/>
      <c r="C215" s="137" t="s">
        <v>250</v>
      </c>
      <c r="D215" s="137" t="s">
        <v>153</v>
      </c>
      <c r="E215" s="138" t="s">
        <v>479</v>
      </c>
      <c r="F215" s="139" t="s">
        <v>480</v>
      </c>
      <c r="G215" s="140" t="s">
        <v>296</v>
      </c>
      <c r="H215" s="141">
        <v>40.67</v>
      </c>
      <c r="I215" s="142"/>
      <c r="J215" s="143">
        <f>ROUND(I215*H215,2)</f>
        <v>0</v>
      </c>
      <c r="K215" s="139" t="s">
        <v>157</v>
      </c>
      <c r="L215" s="32"/>
      <c r="M215" s="144" t="s">
        <v>1</v>
      </c>
      <c r="N215" s="145" t="s">
        <v>48</v>
      </c>
      <c r="P215" s="146">
        <f>O215*H215</f>
        <v>0</v>
      </c>
      <c r="Q215" s="146">
        <v>2.0000000000000002E-5</v>
      </c>
      <c r="R215" s="146">
        <f>Q215*H215</f>
        <v>8.1340000000000015E-4</v>
      </c>
      <c r="S215" s="146">
        <v>0</v>
      </c>
      <c r="T215" s="147">
        <f>S215*H215</f>
        <v>0</v>
      </c>
      <c r="AR215" s="148" t="s">
        <v>158</v>
      </c>
      <c r="AT215" s="148" t="s">
        <v>153</v>
      </c>
      <c r="AU215" s="148" t="s">
        <v>92</v>
      </c>
      <c r="AY215" s="17" t="s">
        <v>150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90</v>
      </c>
      <c r="BK215" s="149">
        <f>ROUND(I215*H215,2)</f>
        <v>0</v>
      </c>
      <c r="BL215" s="17" t="s">
        <v>158</v>
      </c>
      <c r="BM215" s="148" t="s">
        <v>481</v>
      </c>
    </row>
    <row r="216" spans="2:65" s="12" customFormat="1" ht="11.25">
      <c r="B216" s="150"/>
      <c r="D216" s="151" t="s">
        <v>160</v>
      </c>
      <c r="E216" s="152" t="s">
        <v>1</v>
      </c>
      <c r="F216" s="153" t="s">
        <v>482</v>
      </c>
      <c r="H216" s="152" t="s">
        <v>1</v>
      </c>
      <c r="I216" s="154"/>
      <c r="L216" s="150"/>
      <c r="M216" s="155"/>
      <c r="T216" s="156"/>
      <c r="AT216" s="152" t="s">
        <v>160</v>
      </c>
      <c r="AU216" s="152" t="s">
        <v>92</v>
      </c>
      <c r="AV216" s="12" t="s">
        <v>90</v>
      </c>
      <c r="AW216" s="12" t="s">
        <v>36</v>
      </c>
      <c r="AX216" s="12" t="s">
        <v>83</v>
      </c>
      <c r="AY216" s="152" t="s">
        <v>150</v>
      </c>
    </row>
    <row r="217" spans="2:65" s="12" customFormat="1" ht="11.25">
      <c r="B217" s="150"/>
      <c r="D217" s="151" t="s">
        <v>160</v>
      </c>
      <c r="E217" s="152" t="s">
        <v>1</v>
      </c>
      <c r="F217" s="153" t="s">
        <v>463</v>
      </c>
      <c r="H217" s="152" t="s">
        <v>1</v>
      </c>
      <c r="I217" s="154"/>
      <c r="L217" s="150"/>
      <c r="M217" s="155"/>
      <c r="T217" s="156"/>
      <c r="AT217" s="152" t="s">
        <v>160</v>
      </c>
      <c r="AU217" s="152" t="s">
        <v>92</v>
      </c>
      <c r="AV217" s="12" t="s">
        <v>90</v>
      </c>
      <c r="AW217" s="12" t="s">
        <v>36</v>
      </c>
      <c r="AX217" s="12" t="s">
        <v>83</v>
      </c>
      <c r="AY217" s="152" t="s">
        <v>150</v>
      </c>
    </row>
    <row r="218" spans="2:65" s="12" customFormat="1" ht="11.25">
      <c r="B218" s="150"/>
      <c r="D218" s="151" t="s">
        <v>160</v>
      </c>
      <c r="E218" s="152" t="s">
        <v>1</v>
      </c>
      <c r="F218" s="153" t="s">
        <v>483</v>
      </c>
      <c r="H218" s="152" t="s">
        <v>1</v>
      </c>
      <c r="I218" s="154"/>
      <c r="L218" s="150"/>
      <c r="M218" s="155"/>
      <c r="T218" s="156"/>
      <c r="AT218" s="152" t="s">
        <v>160</v>
      </c>
      <c r="AU218" s="152" t="s">
        <v>92</v>
      </c>
      <c r="AV218" s="12" t="s">
        <v>90</v>
      </c>
      <c r="AW218" s="12" t="s">
        <v>36</v>
      </c>
      <c r="AX218" s="12" t="s">
        <v>83</v>
      </c>
      <c r="AY218" s="152" t="s">
        <v>150</v>
      </c>
    </row>
    <row r="219" spans="2:65" s="13" customFormat="1" ht="11.25">
      <c r="B219" s="157"/>
      <c r="D219" s="151" t="s">
        <v>160</v>
      </c>
      <c r="E219" s="158" t="s">
        <v>1</v>
      </c>
      <c r="F219" s="159" t="s">
        <v>484</v>
      </c>
      <c r="H219" s="160">
        <v>30.37</v>
      </c>
      <c r="I219" s="161"/>
      <c r="L219" s="157"/>
      <c r="M219" s="162"/>
      <c r="T219" s="163"/>
      <c r="AT219" s="158" t="s">
        <v>160</v>
      </c>
      <c r="AU219" s="158" t="s">
        <v>92</v>
      </c>
      <c r="AV219" s="13" t="s">
        <v>92</v>
      </c>
      <c r="AW219" s="13" t="s">
        <v>36</v>
      </c>
      <c r="AX219" s="13" t="s">
        <v>83</v>
      </c>
      <c r="AY219" s="158" t="s">
        <v>150</v>
      </c>
    </row>
    <row r="220" spans="2:65" s="12" customFormat="1" ht="11.25">
      <c r="B220" s="150"/>
      <c r="D220" s="151" t="s">
        <v>160</v>
      </c>
      <c r="E220" s="152" t="s">
        <v>1</v>
      </c>
      <c r="F220" s="153" t="s">
        <v>446</v>
      </c>
      <c r="H220" s="152" t="s">
        <v>1</v>
      </c>
      <c r="I220" s="154"/>
      <c r="L220" s="150"/>
      <c r="M220" s="155"/>
      <c r="T220" s="156"/>
      <c r="AT220" s="152" t="s">
        <v>160</v>
      </c>
      <c r="AU220" s="152" t="s">
        <v>92</v>
      </c>
      <c r="AV220" s="12" t="s">
        <v>90</v>
      </c>
      <c r="AW220" s="12" t="s">
        <v>36</v>
      </c>
      <c r="AX220" s="12" t="s">
        <v>83</v>
      </c>
      <c r="AY220" s="152" t="s">
        <v>150</v>
      </c>
    </row>
    <row r="221" spans="2:65" s="12" customFormat="1" ht="11.25">
      <c r="B221" s="150"/>
      <c r="D221" s="151" t="s">
        <v>160</v>
      </c>
      <c r="E221" s="152" t="s">
        <v>1</v>
      </c>
      <c r="F221" s="153" t="s">
        <v>447</v>
      </c>
      <c r="H221" s="152" t="s">
        <v>1</v>
      </c>
      <c r="I221" s="154"/>
      <c r="L221" s="150"/>
      <c r="M221" s="155"/>
      <c r="T221" s="156"/>
      <c r="AT221" s="152" t="s">
        <v>160</v>
      </c>
      <c r="AU221" s="152" t="s">
        <v>92</v>
      </c>
      <c r="AV221" s="12" t="s">
        <v>90</v>
      </c>
      <c r="AW221" s="12" t="s">
        <v>36</v>
      </c>
      <c r="AX221" s="12" t="s">
        <v>83</v>
      </c>
      <c r="AY221" s="152" t="s">
        <v>150</v>
      </c>
    </row>
    <row r="222" spans="2:65" s="13" customFormat="1" ht="11.25">
      <c r="B222" s="157"/>
      <c r="D222" s="151" t="s">
        <v>160</v>
      </c>
      <c r="E222" s="158" t="s">
        <v>1</v>
      </c>
      <c r="F222" s="159" t="s">
        <v>485</v>
      </c>
      <c r="H222" s="160">
        <v>10.3</v>
      </c>
      <c r="I222" s="161"/>
      <c r="L222" s="157"/>
      <c r="M222" s="162"/>
      <c r="T222" s="163"/>
      <c r="AT222" s="158" t="s">
        <v>160</v>
      </c>
      <c r="AU222" s="158" t="s">
        <v>92</v>
      </c>
      <c r="AV222" s="13" t="s">
        <v>92</v>
      </c>
      <c r="AW222" s="13" t="s">
        <v>36</v>
      </c>
      <c r="AX222" s="13" t="s">
        <v>83</v>
      </c>
      <c r="AY222" s="158" t="s">
        <v>150</v>
      </c>
    </row>
    <row r="223" spans="2:65" s="14" customFormat="1" ht="11.25">
      <c r="B223" s="164"/>
      <c r="D223" s="151" t="s">
        <v>160</v>
      </c>
      <c r="E223" s="165" t="s">
        <v>1</v>
      </c>
      <c r="F223" s="166" t="s">
        <v>164</v>
      </c>
      <c r="H223" s="167">
        <v>40.67</v>
      </c>
      <c r="I223" s="168"/>
      <c r="L223" s="164"/>
      <c r="M223" s="169"/>
      <c r="T223" s="170"/>
      <c r="AT223" s="165" t="s">
        <v>160</v>
      </c>
      <c r="AU223" s="165" t="s">
        <v>92</v>
      </c>
      <c r="AV223" s="14" t="s">
        <v>158</v>
      </c>
      <c r="AW223" s="14" t="s">
        <v>36</v>
      </c>
      <c r="AX223" s="14" t="s">
        <v>90</v>
      </c>
      <c r="AY223" s="165" t="s">
        <v>150</v>
      </c>
    </row>
    <row r="224" spans="2:65" s="1" customFormat="1" ht="24.2" customHeight="1">
      <c r="B224" s="32"/>
      <c r="C224" s="137" t="s">
        <v>258</v>
      </c>
      <c r="D224" s="137" t="s">
        <v>153</v>
      </c>
      <c r="E224" s="138" t="s">
        <v>486</v>
      </c>
      <c r="F224" s="139" t="s">
        <v>487</v>
      </c>
      <c r="G224" s="140" t="s">
        <v>156</v>
      </c>
      <c r="H224" s="141">
        <v>5.63</v>
      </c>
      <c r="I224" s="142"/>
      <c r="J224" s="143">
        <f>ROUND(I224*H224,2)</f>
        <v>0</v>
      </c>
      <c r="K224" s="139" t="s">
        <v>157</v>
      </c>
      <c r="L224" s="32"/>
      <c r="M224" s="144" t="s">
        <v>1</v>
      </c>
      <c r="N224" s="145" t="s">
        <v>48</v>
      </c>
      <c r="P224" s="146">
        <f>O224*H224</f>
        <v>0</v>
      </c>
      <c r="Q224" s="146">
        <v>0.04</v>
      </c>
      <c r="R224" s="146">
        <f>Q224*H224</f>
        <v>0.22520000000000001</v>
      </c>
      <c r="S224" s="146">
        <v>0</v>
      </c>
      <c r="T224" s="147">
        <f>S224*H224</f>
        <v>0</v>
      </c>
      <c r="AR224" s="148" t="s">
        <v>158</v>
      </c>
      <c r="AT224" s="148" t="s">
        <v>153</v>
      </c>
      <c r="AU224" s="148" t="s">
        <v>92</v>
      </c>
      <c r="AY224" s="17" t="s">
        <v>150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90</v>
      </c>
      <c r="BK224" s="149">
        <f>ROUND(I224*H224,2)</f>
        <v>0</v>
      </c>
      <c r="BL224" s="17" t="s">
        <v>158</v>
      </c>
      <c r="BM224" s="148" t="s">
        <v>488</v>
      </c>
    </row>
    <row r="225" spans="2:65" s="12" customFormat="1" ht="11.25">
      <c r="B225" s="150"/>
      <c r="D225" s="151" t="s">
        <v>160</v>
      </c>
      <c r="E225" s="152" t="s">
        <v>1</v>
      </c>
      <c r="F225" s="153" t="s">
        <v>462</v>
      </c>
      <c r="H225" s="152" t="s">
        <v>1</v>
      </c>
      <c r="I225" s="154"/>
      <c r="L225" s="150"/>
      <c r="M225" s="155"/>
      <c r="T225" s="156"/>
      <c r="AT225" s="152" t="s">
        <v>160</v>
      </c>
      <c r="AU225" s="152" t="s">
        <v>92</v>
      </c>
      <c r="AV225" s="12" t="s">
        <v>90</v>
      </c>
      <c r="AW225" s="12" t="s">
        <v>36</v>
      </c>
      <c r="AX225" s="12" t="s">
        <v>83</v>
      </c>
      <c r="AY225" s="152" t="s">
        <v>150</v>
      </c>
    </row>
    <row r="226" spans="2:65" s="12" customFormat="1" ht="11.25">
      <c r="B226" s="150"/>
      <c r="D226" s="151" t="s">
        <v>160</v>
      </c>
      <c r="E226" s="152" t="s">
        <v>1</v>
      </c>
      <c r="F226" s="153" t="s">
        <v>446</v>
      </c>
      <c r="H226" s="152" t="s">
        <v>1</v>
      </c>
      <c r="I226" s="154"/>
      <c r="L226" s="150"/>
      <c r="M226" s="155"/>
      <c r="T226" s="156"/>
      <c r="AT226" s="152" t="s">
        <v>160</v>
      </c>
      <c r="AU226" s="152" t="s">
        <v>92</v>
      </c>
      <c r="AV226" s="12" t="s">
        <v>90</v>
      </c>
      <c r="AW226" s="12" t="s">
        <v>36</v>
      </c>
      <c r="AX226" s="12" t="s">
        <v>83</v>
      </c>
      <c r="AY226" s="152" t="s">
        <v>150</v>
      </c>
    </row>
    <row r="227" spans="2:65" s="12" customFormat="1" ht="11.25">
      <c r="B227" s="150"/>
      <c r="D227" s="151" t="s">
        <v>160</v>
      </c>
      <c r="E227" s="152" t="s">
        <v>1</v>
      </c>
      <c r="F227" s="153" t="s">
        <v>447</v>
      </c>
      <c r="H227" s="152" t="s">
        <v>1</v>
      </c>
      <c r="I227" s="154"/>
      <c r="L227" s="150"/>
      <c r="M227" s="155"/>
      <c r="T227" s="156"/>
      <c r="AT227" s="152" t="s">
        <v>160</v>
      </c>
      <c r="AU227" s="152" t="s">
        <v>92</v>
      </c>
      <c r="AV227" s="12" t="s">
        <v>90</v>
      </c>
      <c r="AW227" s="12" t="s">
        <v>36</v>
      </c>
      <c r="AX227" s="12" t="s">
        <v>83</v>
      </c>
      <c r="AY227" s="152" t="s">
        <v>150</v>
      </c>
    </row>
    <row r="228" spans="2:65" s="13" customFormat="1" ht="11.25">
      <c r="B228" s="157"/>
      <c r="D228" s="151" t="s">
        <v>160</v>
      </c>
      <c r="E228" s="158" t="s">
        <v>1</v>
      </c>
      <c r="F228" s="159" t="s">
        <v>448</v>
      </c>
      <c r="H228" s="160">
        <v>5.63</v>
      </c>
      <c r="I228" s="161"/>
      <c r="L228" s="157"/>
      <c r="M228" s="162"/>
      <c r="T228" s="163"/>
      <c r="AT228" s="158" t="s">
        <v>160</v>
      </c>
      <c r="AU228" s="158" t="s">
        <v>92</v>
      </c>
      <c r="AV228" s="13" t="s">
        <v>92</v>
      </c>
      <c r="AW228" s="13" t="s">
        <v>36</v>
      </c>
      <c r="AX228" s="13" t="s">
        <v>83</v>
      </c>
      <c r="AY228" s="158" t="s">
        <v>150</v>
      </c>
    </row>
    <row r="229" spans="2:65" s="14" customFormat="1" ht="11.25">
      <c r="B229" s="164"/>
      <c r="D229" s="151" t="s">
        <v>160</v>
      </c>
      <c r="E229" s="165" t="s">
        <v>1</v>
      </c>
      <c r="F229" s="166" t="s">
        <v>164</v>
      </c>
      <c r="H229" s="167">
        <v>5.63</v>
      </c>
      <c r="I229" s="168"/>
      <c r="L229" s="164"/>
      <c r="M229" s="169"/>
      <c r="T229" s="170"/>
      <c r="AT229" s="165" t="s">
        <v>160</v>
      </c>
      <c r="AU229" s="165" t="s">
        <v>92</v>
      </c>
      <c r="AV229" s="14" t="s">
        <v>158</v>
      </c>
      <c r="AW229" s="14" t="s">
        <v>36</v>
      </c>
      <c r="AX229" s="14" t="s">
        <v>90</v>
      </c>
      <c r="AY229" s="165" t="s">
        <v>150</v>
      </c>
    </row>
    <row r="230" spans="2:65" s="1" customFormat="1" ht="24.2" customHeight="1">
      <c r="B230" s="32"/>
      <c r="C230" s="137" t="s">
        <v>267</v>
      </c>
      <c r="D230" s="137" t="s">
        <v>153</v>
      </c>
      <c r="E230" s="138" t="s">
        <v>489</v>
      </c>
      <c r="F230" s="139" t="s">
        <v>490</v>
      </c>
      <c r="G230" s="140" t="s">
        <v>156</v>
      </c>
      <c r="H230" s="141">
        <v>5.63</v>
      </c>
      <c r="I230" s="142"/>
      <c r="J230" s="143">
        <f>ROUND(I230*H230,2)</f>
        <v>0</v>
      </c>
      <c r="K230" s="139" t="s">
        <v>157</v>
      </c>
      <c r="L230" s="32"/>
      <c r="M230" s="144" t="s">
        <v>1</v>
      </c>
      <c r="N230" s="145" t="s">
        <v>48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158</v>
      </c>
      <c r="AT230" s="148" t="s">
        <v>153</v>
      </c>
      <c r="AU230" s="148" t="s">
        <v>92</v>
      </c>
      <c r="AY230" s="17" t="s">
        <v>150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90</v>
      </c>
      <c r="BK230" s="149">
        <f>ROUND(I230*H230,2)</f>
        <v>0</v>
      </c>
      <c r="BL230" s="17" t="s">
        <v>158</v>
      </c>
      <c r="BM230" s="148" t="s">
        <v>491</v>
      </c>
    </row>
    <row r="231" spans="2:65" s="11" customFormat="1" ht="22.9" customHeight="1">
      <c r="B231" s="126"/>
      <c r="D231" s="127" t="s">
        <v>82</v>
      </c>
      <c r="E231" s="135" t="s">
        <v>151</v>
      </c>
      <c r="F231" s="135" t="s">
        <v>152</v>
      </c>
      <c r="I231" s="129"/>
      <c r="J231" s="136">
        <f>BK231</f>
        <v>0</v>
      </c>
      <c r="L231" s="126"/>
      <c r="M231" s="130"/>
      <c r="P231" s="131">
        <f>SUM(P232:P233)</f>
        <v>0</v>
      </c>
      <c r="R231" s="131">
        <f>SUM(R232:R233)</f>
        <v>2.4220000000000002E-2</v>
      </c>
      <c r="T231" s="132">
        <f>SUM(T232:T233)</f>
        <v>0</v>
      </c>
      <c r="AR231" s="127" t="s">
        <v>90</v>
      </c>
      <c r="AT231" s="133" t="s">
        <v>82</v>
      </c>
      <c r="AU231" s="133" t="s">
        <v>90</v>
      </c>
      <c r="AY231" s="127" t="s">
        <v>150</v>
      </c>
      <c r="BK231" s="134">
        <f>SUM(BK232:BK233)</f>
        <v>0</v>
      </c>
    </row>
    <row r="232" spans="2:65" s="1" customFormat="1" ht="16.5" customHeight="1">
      <c r="B232" s="32"/>
      <c r="C232" s="137" t="s">
        <v>7</v>
      </c>
      <c r="D232" s="137" t="s">
        <v>153</v>
      </c>
      <c r="E232" s="138" t="s">
        <v>492</v>
      </c>
      <c r="F232" s="139" t="s">
        <v>493</v>
      </c>
      <c r="G232" s="140" t="s">
        <v>279</v>
      </c>
      <c r="H232" s="141">
        <v>2</v>
      </c>
      <c r="I232" s="142"/>
      <c r="J232" s="143">
        <f>ROUND(I232*H232,2)</f>
        <v>0</v>
      </c>
      <c r="K232" s="139" t="s">
        <v>157</v>
      </c>
      <c r="L232" s="32"/>
      <c r="M232" s="144" t="s">
        <v>1</v>
      </c>
      <c r="N232" s="145" t="s">
        <v>48</v>
      </c>
      <c r="P232" s="146">
        <f>O232*H232</f>
        <v>0</v>
      </c>
      <c r="Q232" s="146">
        <v>1.1E-4</v>
      </c>
      <c r="R232" s="146">
        <f>Q232*H232</f>
        <v>2.2000000000000001E-4</v>
      </c>
      <c r="S232" s="146">
        <v>0</v>
      </c>
      <c r="T232" s="147">
        <f>S232*H232</f>
        <v>0</v>
      </c>
      <c r="AR232" s="148" t="s">
        <v>158</v>
      </c>
      <c r="AT232" s="148" t="s">
        <v>153</v>
      </c>
      <c r="AU232" s="148" t="s">
        <v>92</v>
      </c>
      <c r="AY232" s="17" t="s">
        <v>150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90</v>
      </c>
      <c r="BK232" s="149">
        <f>ROUND(I232*H232,2)</f>
        <v>0</v>
      </c>
      <c r="BL232" s="17" t="s">
        <v>158</v>
      </c>
      <c r="BM232" s="148" t="s">
        <v>494</v>
      </c>
    </row>
    <row r="233" spans="2:65" s="1" customFormat="1" ht="16.5" customHeight="1">
      <c r="B233" s="32"/>
      <c r="C233" s="192" t="s">
        <v>276</v>
      </c>
      <c r="D233" s="192" t="s">
        <v>495</v>
      </c>
      <c r="E233" s="193" t="s">
        <v>496</v>
      </c>
      <c r="F233" s="194" t="s">
        <v>497</v>
      </c>
      <c r="G233" s="195" t="s">
        <v>279</v>
      </c>
      <c r="H233" s="196">
        <v>2</v>
      </c>
      <c r="I233" s="197"/>
      <c r="J233" s="198">
        <f>ROUND(I233*H233,2)</f>
        <v>0</v>
      </c>
      <c r="K233" s="194" t="s">
        <v>157</v>
      </c>
      <c r="L233" s="199"/>
      <c r="M233" s="200" t="s">
        <v>1</v>
      </c>
      <c r="N233" s="201" t="s">
        <v>48</v>
      </c>
      <c r="P233" s="146">
        <f>O233*H233</f>
        <v>0</v>
      </c>
      <c r="Q233" s="146">
        <v>1.2E-2</v>
      </c>
      <c r="R233" s="146">
        <f>Q233*H233</f>
        <v>2.4E-2</v>
      </c>
      <c r="S233" s="146">
        <v>0</v>
      </c>
      <c r="T233" s="147">
        <f>S233*H233</f>
        <v>0</v>
      </c>
      <c r="AR233" s="148" t="s">
        <v>199</v>
      </c>
      <c r="AT233" s="148" t="s">
        <v>495</v>
      </c>
      <c r="AU233" s="148" t="s">
        <v>92</v>
      </c>
      <c r="AY233" s="17" t="s">
        <v>150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7" t="s">
        <v>90</v>
      </c>
      <c r="BK233" s="149">
        <f>ROUND(I233*H233,2)</f>
        <v>0</v>
      </c>
      <c r="BL233" s="17" t="s">
        <v>158</v>
      </c>
      <c r="BM233" s="148" t="s">
        <v>498</v>
      </c>
    </row>
    <row r="234" spans="2:65" s="11" customFormat="1" ht="22.9" customHeight="1">
      <c r="B234" s="126"/>
      <c r="D234" s="127" t="s">
        <v>82</v>
      </c>
      <c r="E234" s="135" t="s">
        <v>499</v>
      </c>
      <c r="F234" s="135" t="s">
        <v>500</v>
      </c>
      <c r="I234" s="129"/>
      <c r="J234" s="136">
        <f>BK234</f>
        <v>0</v>
      </c>
      <c r="L234" s="126"/>
      <c r="M234" s="130"/>
      <c r="P234" s="131">
        <f>P235</f>
        <v>0</v>
      </c>
      <c r="R234" s="131">
        <f>R235</f>
        <v>0</v>
      </c>
      <c r="T234" s="132">
        <f>T235</f>
        <v>0</v>
      </c>
      <c r="AR234" s="127" t="s">
        <v>90</v>
      </c>
      <c r="AT234" s="133" t="s">
        <v>82</v>
      </c>
      <c r="AU234" s="133" t="s">
        <v>90</v>
      </c>
      <c r="AY234" s="127" t="s">
        <v>150</v>
      </c>
      <c r="BK234" s="134">
        <f>BK235</f>
        <v>0</v>
      </c>
    </row>
    <row r="235" spans="2:65" s="1" customFormat="1" ht="21.75" customHeight="1">
      <c r="B235" s="32"/>
      <c r="C235" s="137" t="s">
        <v>282</v>
      </c>
      <c r="D235" s="137" t="s">
        <v>153</v>
      </c>
      <c r="E235" s="138" t="s">
        <v>501</v>
      </c>
      <c r="F235" s="139" t="s">
        <v>502</v>
      </c>
      <c r="G235" s="140" t="s">
        <v>227</v>
      </c>
      <c r="H235" s="141">
        <v>29.039000000000001</v>
      </c>
      <c r="I235" s="142"/>
      <c r="J235" s="143">
        <f>ROUND(I235*H235,2)</f>
        <v>0</v>
      </c>
      <c r="K235" s="139" t="s">
        <v>157</v>
      </c>
      <c r="L235" s="32"/>
      <c r="M235" s="144" t="s">
        <v>1</v>
      </c>
      <c r="N235" s="145" t="s">
        <v>48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158</v>
      </c>
      <c r="AT235" s="148" t="s">
        <v>153</v>
      </c>
      <c r="AU235" s="148" t="s">
        <v>92</v>
      </c>
      <c r="AY235" s="17" t="s">
        <v>150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90</v>
      </c>
      <c r="BK235" s="149">
        <f>ROUND(I235*H235,2)</f>
        <v>0</v>
      </c>
      <c r="BL235" s="17" t="s">
        <v>158</v>
      </c>
      <c r="BM235" s="148" t="s">
        <v>503</v>
      </c>
    </row>
    <row r="236" spans="2:65" s="11" customFormat="1" ht="25.9" customHeight="1">
      <c r="B236" s="126"/>
      <c r="D236" s="127" t="s">
        <v>82</v>
      </c>
      <c r="E236" s="128" t="s">
        <v>254</v>
      </c>
      <c r="F236" s="128" t="s">
        <v>255</v>
      </c>
      <c r="I236" s="129"/>
      <c r="J236" s="117">
        <f>BK236</f>
        <v>0</v>
      </c>
      <c r="L236" s="126"/>
      <c r="M236" s="130"/>
      <c r="P236" s="131">
        <f>P237+P261+P289+P302+P309+P383+P478+P525</f>
        <v>0</v>
      </c>
      <c r="R236" s="131">
        <f>R237+R261+R289+R302+R309+R383+R478+R525</f>
        <v>12.18004781</v>
      </c>
      <c r="T236" s="132">
        <f>T237+T261+T289+T302+T309+T383+T478+T525</f>
        <v>0</v>
      </c>
      <c r="AR236" s="127" t="s">
        <v>92</v>
      </c>
      <c r="AT236" s="133" t="s">
        <v>82</v>
      </c>
      <c r="AU236" s="133" t="s">
        <v>83</v>
      </c>
      <c r="AY236" s="127" t="s">
        <v>150</v>
      </c>
      <c r="BK236" s="134">
        <f>BK237+BK261+BK289+BK302+BK309+BK383+BK478+BK525</f>
        <v>0</v>
      </c>
    </row>
    <row r="237" spans="2:65" s="11" customFormat="1" ht="22.9" customHeight="1">
      <c r="B237" s="126"/>
      <c r="D237" s="127" t="s">
        <v>82</v>
      </c>
      <c r="E237" s="135" t="s">
        <v>504</v>
      </c>
      <c r="F237" s="135" t="s">
        <v>505</v>
      </c>
      <c r="I237" s="129"/>
      <c r="J237" s="136">
        <f>BK237</f>
        <v>0</v>
      </c>
      <c r="L237" s="126"/>
      <c r="M237" s="130"/>
      <c r="P237" s="131">
        <f>SUM(P238:P260)</f>
        <v>0</v>
      </c>
      <c r="R237" s="131">
        <f>SUM(R238:R260)</f>
        <v>3.3485429999999997E-2</v>
      </c>
      <c r="T237" s="132">
        <f>SUM(T238:T260)</f>
        <v>0</v>
      </c>
      <c r="AR237" s="127" t="s">
        <v>92</v>
      </c>
      <c r="AT237" s="133" t="s">
        <v>82</v>
      </c>
      <c r="AU237" s="133" t="s">
        <v>90</v>
      </c>
      <c r="AY237" s="127" t="s">
        <v>150</v>
      </c>
      <c r="BK237" s="134">
        <f>SUM(BK238:BK260)</f>
        <v>0</v>
      </c>
    </row>
    <row r="238" spans="2:65" s="1" customFormat="1" ht="24.2" customHeight="1">
      <c r="B238" s="32"/>
      <c r="C238" s="137" t="s">
        <v>286</v>
      </c>
      <c r="D238" s="137" t="s">
        <v>153</v>
      </c>
      <c r="E238" s="138" t="s">
        <v>506</v>
      </c>
      <c r="F238" s="139" t="s">
        <v>507</v>
      </c>
      <c r="G238" s="140" t="s">
        <v>156</v>
      </c>
      <c r="H238" s="141">
        <v>34.99</v>
      </c>
      <c r="I238" s="142"/>
      <c r="J238" s="143">
        <f>ROUND(I238*H238,2)</f>
        <v>0</v>
      </c>
      <c r="K238" s="139" t="s">
        <v>157</v>
      </c>
      <c r="L238" s="32"/>
      <c r="M238" s="144" t="s">
        <v>1</v>
      </c>
      <c r="N238" s="145" t="s">
        <v>48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241</v>
      </c>
      <c r="AT238" s="148" t="s">
        <v>153</v>
      </c>
      <c r="AU238" s="148" t="s">
        <v>92</v>
      </c>
      <c r="AY238" s="17" t="s">
        <v>150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90</v>
      </c>
      <c r="BK238" s="149">
        <f>ROUND(I238*H238,2)</f>
        <v>0</v>
      </c>
      <c r="BL238" s="17" t="s">
        <v>241</v>
      </c>
      <c r="BM238" s="148" t="s">
        <v>508</v>
      </c>
    </row>
    <row r="239" spans="2:65" s="12" customFormat="1" ht="11.25">
      <c r="B239" s="150"/>
      <c r="D239" s="151" t="s">
        <v>160</v>
      </c>
      <c r="E239" s="152" t="s">
        <v>1</v>
      </c>
      <c r="F239" s="153" t="s">
        <v>509</v>
      </c>
      <c r="H239" s="152" t="s">
        <v>1</v>
      </c>
      <c r="I239" s="154"/>
      <c r="L239" s="150"/>
      <c r="M239" s="155"/>
      <c r="T239" s="156"/>
      <c r="AT239" s="152" t="s">
        <v>160</v>
      </c>
      <c r="AU239" s="152" t="s">
        <v>92</v>
      </c>
      <c r="AV239" s="12" t="s">
        <v>90</v>
      </c>
      <c r="AW239" s="12" t="s">
        <v>36</v>
      </c>
      <c r="AX239" s="12" t="s">
        <v>83</v>
      </c>
      <c r="AY239" s="152" t="s">
        <v>150</v>
      </c>
    </row>
    <row r="240" spans="2:65" s="12" customFormat="1" ht="11.25">
      <c r="B240" s="150"/>
      <c r="D240" s="151" t="s">
        <v>160</v>
      </c>
      <c r="E240" s="152" t="s">
        <v>1</v>
      </c>
      <c r="F240" s="153" t="s">
        <v>463</v>
      </c>
      <c r="H240" s="152" t="s">
        <v>1</v>
      </c>
      <c r="I240" s="154"/>
      <c r="L240" s="150"/>
      <c r="M240" s="155"/>
      <c r="T240" s="156"/>
      <c r="AT240" s="152" t="s">
        <v>160</v>
      </c>
      <c r="AU240" s="152" t="s">
        <v>92</v>
      </c>
      <c r="AV240" s="12" t="s">
        <v>90</v>
      </c>
      <c r="AW240" s="12" t="s">
        <v>36</v>
      </c>
      <c r="AX240" s="12" t="s">
        <v>83</v>
      </c>
      <c r="AY240" s="152" t="s">
        <v>150</v>
      </c>
    </row>
    <row r="241" spans="2:65" s="12" customFormat="1" ht="11.25">
      <c r="B241" s="150"/>
      <c r="D241" s="151" t="s">
        <v>160</v>
      </c>
      <c r="E241" s="152" t="s">
        <v>1</v>
      </c>
      <c r="F241" s="153" t="s">
        <v>483</v>
      </c>
      <c r="H241" s="152" t="s">
        <v>1</v>
      </c>
      <c r="I241" s="154"/>
      <c r="L241" s="150"/>
      <c r="M241" s="155"/>
      <c r="T241" s="156"/>
      <c r="AT241" s="152" t="s">
        <v>160</v>
      </c>
      <c r="AU241" s="152" t="s">
        <v>92</v>
      </c>
      <c r="AV241" s="12" t="s">
        <v>90</v>
      </c>
      <c r="AW241" s="12" t="s">
        <v>36</v>
      </c>
      <c r="AX241" s="12" t="s">
        <v>83</v>
      </c>
      <c r="AY241" s="152" t="s">
        <v>150</v>
      </c>
    </row>
    <row r="242" spans="2:65" s="13" customFormat="1" ht="11.25">
      <c r="B242" s="157"/>
      <c r="D242" s="151" t="s">
        <v>160</v>
      </c>
      <c r="E242" s="158" t="s">
        <v>1</v>
      </c>
      <c r="F242" s="159" t="s">
        <v>465</v>
      </c>
      <c r="H242" s="160">
        <v>29.36</v>
      </c>
      <c r="I242" s="161"/>
      <c r="L242" s="157"/>
      <c r="M242" s="162"/>
      <c r="T242" s="163"/>
      <c r="AT242" s="158" t="s">
        <v>160</v>
      </c>
      <c r="AU242" s="158" t="s">
        <v>92</v>
      </c>
      <c r="AV242" s="13" t="s">
        <v>92</v>
      </c>
      <c r="AW242" s="13" t="s">
        <v>36</v>
      </c>
      <c r="AX242" s="13" t="s">
        <v>83</v>
      </c>
      <c r="AY242" s="158" t="s">
        <v>150</v>
      </c>
    </row>
    <row r="243" spans="2:65" s="12" customFormat="1" ht="11.25">
      <c r="B243" s="150"/>
      <c r="D243" s="151" t="s">
        <v>160</v>
      </c>
      <c r="E243" s="152" t="s">
        <v>1</v>
      </c>
      <c r="F243" s="153" t="s">
        <v>446</v>
      </c>
      <c r="H243" s="152" t="s">
        <v>1</v>
      </c>
      <c r="I243" s="154"/>
      <c r="L243" s="150"/>
      <c r="M243" s="155"/>
      <c r="T243" s="156"/>
      <c r="AT243" s="152" t="s">
        <v>160</v>
      </c>
      <c r="AU243" s="152" t="s">
        <v>92</v>
      </c>
      <c r="AV243" s="12" t="s">
        <v>90</v>
      </c>
      <c r="AW243" s="12" t="s">
        <v>36</v>
      </c>
      <c r="AX243" s="12" t="s">
        <v>83</v>
      </c>
      <c r="AY243" s="152" t="s">
        <v>150</v>
      </c>
    </row>
    <row r="244" spans="2:65" s="12" customFormat="1" ht="11.25">
      <c r="B244" s="150"/>
      <c r="D244" s="151" t="s">
        <v>160</v>
      </c>
      <c r="E244" s="152" t="s">
        <v>1</v>
      </c>
      <c r="F244" s="153" t="s">
        <v>447</v>
      </c>
      <c r="H244" s="152" t="s">
        <v>1</v>
      </c>
      <c r="I244" s="154"/>
      <c r="L244" s="150"/>
      <c r="M244" s="155"/>
      <c r="T244" s="156"/>
      <c r="AT244" s="152" t="s">
        <v>160</v>
      </c>
      <c r="AU244" s="152" t="s">
        <v>92</v>
      </c>
      <c r="AV244" s="12" t="s">
        <v>90</v>
      </c>
      <c r="AW244" s="12" t="s">
        <v>36</v>
      </c>
      <c r="AX244" s="12" t="s">
        <v>83</v>
      </c>
      <c r="AY244" s="152" t="s">
        <v>150</v>
      </c>
    </row>
    <row r="245" spans="2:65" s="13" customFormat="1" ht="11.25">
      <c r="B245" s="157"/>
      <c r="D245" s="151" t="s">
        <v>160</v>
      </c>
      <c r="E245" s="158" t="s">
        <v>1</v>
      </c>
      <c r="F245" s="159" t="s">
        <v>448</v>
      </c>
      <c r="H245" s="160">
        <v>5.63</v>
      </c>
      <c r="I245" s="161"/>
      <c r="L245" s="157"/>
      <c r="M245" s="162"/>
      <c r="T245" s="163"/>
      <c r="AT245" s="158" t="s">
        <v>160</v>
      </c>
      <c r="AU245" s="158" t="s">
        <v>92</v>
      </c>
      <c r="AV245" s="13" t="s">
        <v>92</v>
      </c>
      <c r="AW245" s="13" t="s">
        <v>36</v>
      </c>
      <c r="AX245" s="13" t="s">
        <v>83</v>
      </c>
      <c r="AY245" s="158" t="s">
        <v>150</v>
      </c>
    </row>
    <row r="246" spans="2:65" s="14" customFormat="1" ht="11.25">
      <c r="B246" s="164"/>
      <c r="D246" s="151" t="s">
        <v>160</v>
      </c>
      <c r="E246" s="165" t="s">
        <v>1</v>
      </c>
      <c r="F246" s="166" t="s">
        <v>164</v>
      </c>
      <c r="H246" s="167">
        <v>34.99</v>
      </c>
      <c r="I246" s="168"/>
      <c r="L246" s="164"/>
      <c r="M246" s="169"/>
      <c r="T246" s="170"/>
      <c r="AT246" s="165" t="s">
        <v>160</v>
      </c>
      <c r="AU246" s="165" t="s">
        <v>92</v>
      </c>
      <c r="AV246" s="14" t="s">
        <v>158</v>
      </c>
      <c r="AW246" s="14" t="s">
        <v>36</v>
      </c>
      <c r="AX246" s="14" t="s">
        <v>90</v>
      </c>
      <c r="AY246" s="165" t="s">
        <v>150</v>
      </c>
    </row>
    <row r="247" spans="2:65" s="1" customFormat="1" ht="24.2" customHeight="1">
      <c r="B247" s="32"/>
      <c r="C247" s="192" t="s">
        <v>293</v>
      </c>
      <c r="D247" s="192" t="s">
        <v>495</v>
      </c>
      <c r="E247" s="193" t="s">
        <v>510</v>
      </c>
      <c r="F247" s="194" t="s">
        <v>511</v>
      </c>
      <c r="G247" s="195" t="s">
        <v>156</v>
      </c>
      <c r="H247" s="196">
        <v>38.488999999999997</v>
      </c>
      <c r="I247" s="197"/>
      <c r="J247" s="198">
        <f>ROUND(I247*H247,2)</f>
        <v>0</v>
      </c>
      <c r="K247" s="194" t="s">
        <v>157</v>
      </c>
      <c r="L247" s="199"/>
      <c r="M247" s="200" t="s">
        <v>1</v>
      </c>
      <c r="N247" s="201" t="s">
        <v>48</v>
      </c>
      <c r="P247" s="146">
        <f>O247*H247</f>
        <v>0</v>
      </c>
      <c r="Q247" s="146">
        <v>2.5999999999999998E-4</v>
      </c>
      <c r="R247" s="146">
        <f>Q247*H247</f>
        <v>1.0007139999999998E-2</v>
      </c>
      <c r="S247" s="146">
        <v>0</v>
      </c>
      <c r="T247" s="147">
        <f>S247*H247</f>
        <v>0</v>
      </c>
      <c r="AR247" s="148" t="s">
        <v>346</v>
      </c>
      <c r="AT247" s="148" t="s">
        <v>495</v>
      </c>
      <c r="AU247" s="148" t="s">
        <v>92</v>
      </c>
      <c r="AY247" s="17" t="s">
        <v>150</v>
      </c>
      <c r="BE247" s="149">
        <f>IF(N247="základní",J247,0)</f>
        <v>0</v>
      </c>
      <c r="BF247" s="149">
        <f>IF(N247="snížená",J247,0)</f>
        <v>0</v>
      </c>
      <c r="BG247" s="149">
        <f>IF(N247="zákl. přenesená",J247,0)</f>
        <v>0</v>
      </c>
      <c r="BH247" s="149">
        <f>IF(N247="sníž. přenesená",J247,0)</f>
        <v>0</v>
      </c>
      <c r="BI247" s="149">
        <f>IF(N247="nulová",J247,0)</f>
        <v>0</v>
      </c>
      <c r="BJ247" s="17" t="s">
        <v>90</v>
      </c>
      <c r="BK247" s="149">
        <f>ROUND(I247*H247,2)</f>
        <v>0</v>
      </c>
      <c r="BL247" s="17" t="s">
        <v>241</v>
      </c>
      <c r="BM247" s="148" t="s">
        <v>512</v>
      </c>
    </row>
    <row r="248" spans="2:65" s="13" customFormat="1" ht="11.25">
      <c r="B248" s="157"/>
      <c r="D248" s="151" t="s">
        <v>160</v>
      </c>
      <c r="F248" s="159" t="s">
        <v>513</v>
      </c>
      <c r="H248" s="160">
        <v>38.488999999999997</v>
      </c>
      <c r="I248" s="161"/>
      <c r="L248" s="157"/>
      <c r="M248" s="162"/>
      <c r="T248" s="163"/>
      <c r="AT248" s="158" t="s">
        <v>160</v>
      </c>
      <c r="AU248" s="158" t="s">
        <v>92</v>
      </c>
      <c r="AV248" s="13" t="s">
        <v>92</v>
      </c>
      <c r="AW248" s="13" t="s">
        <v>4</v>
      </c>
      <c r="AX248" s="13" t="s">
        <v>90</v>
      </c>
      <c r="AY248" s="158" t="s">
        <v>150</v>
      </c>
    </row>
    <row r="249" spans="2:65" s="1" customFormat="1" ht="24.2" customHeight="1">
      <c r="B249" s="32"/>
      <c r="C249" s="137" t="s">
        <v>300</v>
      </c>
      <c r="D249" s="137" t="s">
        <v>153</v>
      </c>
      <c r="E249" s="138" t="s">
        <v>514</v>
      </c>
      <c r="F249" s="139" t="s">
        <v>515</v>
      </c>
      <c r="G249" s="140" t="s">
        <v>156</v>
      </c>
      <c r="H249" s="141">
        <v>34.99</v>
      </c>
      <c r="I249" s="142"/>
      <c r="J249" s="143">
        <f>ROUND(I249*H249,2)</f>
        <v>0</v>
      </c>
      <c r="K249" s="139" t="s">
        <v>157</v>
      </c>
      <c r="L249" s="32"/>
      <c r="M249" s="144" t="s">
        <v>1</v>
      </c>
      <c r="N249" s="145" t="s">
        <v>48</v>
      </c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AR249" s="148" t="s">
        <v>241</v>
      </c>
      <c r="AT249" s="148" t="s">
        <v>153</v>
      </c>
      <c r="AU249" s="148" t="s">
        <v>92</v>
      </c>
      <c r="AY249" s="17" t="s">
        <v>150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90</v>
      </c>
      <c r="BK249" s="149">
        <f>ROUND(I249*H249,2)</f>
        <v>0</v>
      </c>
      <c r="BL249" s="17" t="s">
        <v>241</v>
      </c>
      <c r="BM249" s="148" t="s">
        <v>516</v>
      </c>
    </row>
    <row r="250" spans="2:65" s="12" customFormat="1" ht="11.25">
      <c r="B250" s="150"/>
      <c r="D250" s="151" t="s">
        <v>160</v>
      </c>
      <c r="E250" s="152" t="s">
        <v>1</v>
      </c>
      <c r="F250" s="153" t="s">
        <v>517</v>
      </c>
      <c r="H250" s="152" t="s">
        <v>1</v>
      </c>
      <c r="I250" s="154"/>
      <c r="L250" s="150"/>
      <c r="M250" s="155"/>
      <c r="T250" s="156"/>
      <c r="AT250" s="152" t="s">
        <v>160</v>
      </c>
      <c r="AU250" s="152" t="s">
        <v>92</v>
      </c>
      <c r="AV250" s="12" t="s">
        <v>90</v>
      </c>
      <c r="AW250" s="12" t="s">
        <v>36</v>
      </c>
      <c r="AX250" s="12" t="s">
        <v>83</v>
      </c>
      <c r="AY250" s="152" t="s">
        <v>150</v>
      </c>
    </row>
    <row r="251" spans="2:65" s="12" customFormat="1" ht="11.25">
      <c r="B251" s="150"/>
      <c r="D251" s="151" t="s">
        <v>160</v>
      </c>
      <c r="E251" s="152" t="s">
        <v>1</v>
      </c>
      <c r="F251" s="153" t="s">
        <v>463</v>
      </c>
      <c r="H251" s="152" t="s">
        <v>1</v>
      </c>
      <c r="I251" s="154"/>
      <c r="L251" s="150"/>
      <c r="M251" s="155"/>
      <c r="T251" s="156"/>
      <c r="AT251" s="152" t="s">
        <v>160</v>
      </c>
      <c r="AU251" s="152" t="s">
        <v>92</v>
      </c>
      <c r="AV251" s="12" t="s">
        <v>90</v>
      </c>
      <c r="AW251" s="12" t="s">
        <v>36</v>
      </c>
      <c r="AX251" s="12" t="s">
        <v>83</v>
      </c>
      <c r="AY251" s="152" t="s">
        <v>150</v>
      </c>
    </row>
    <row r="252" spans="2:65" s="12" customFormat="1" ht="11.25">
      <c r="B252" s="150"/>
      <c r="D252" s="151" t="s">
        <v>160</v>
      </c>
      <c r="E252" s="152" t="s">
        <v>1</v>
      </c>
      <c r="F252" s="153" t="s">
        <v>483</v>
      </c>
      <c r="H252" s="152" t="s">
        <v>1</v>
      </c>
      <c r="I252" s="154"/>
      <c r="L252" s="150"/>
      <c r="M252" s="155"/>
      <c r="T252" s="156"/>
      <c r="AT252" s="152" t="s">
        <v>160</v>
      </c>
      <c r="AU252" s="152" t="s">
        <v>92</v>
      </c>
      <c r="AV252" s="12" t="s">
        <v>90</v>
      </c>
      <c r="AW252" s="12" t="s">
        <v>36</v>
      </c>
      <c r="AX252" s="12" t="s">
        <v>83</v>
      </c>
      <c r="AY252" s="152" t="s">
        <v>150</v>
      </c>
    </row>
    <row r="253" spans="2:65" s="13" customFormat="1" ht="11.25">
      <c r="B253" s="157"/>
      <c r="D253" s="151" t="s">
        <v>160</v>
      </c>
      <c r="E253" s="158" t="s">
        <v>1</v>
      </c>
      <c r="F253" s="159" t="s">
        <v>465</v>
      </c>
      <c r="H253" s="160">
        <v>29.36</v>
      </c>
      <c r="I253" s="161"/>
      <c r="L253" s="157"/>
      <c r="M253" s="162"/>
      <c r="T253" s="163"/>
      <c r="AT253" s="158" t="s">
        <v>160</v>
      </c>
      <c r="AU253" s="158" t="s">
        <v>92</v>
      </c>
      <c r="AV253" s="13" t="s">
        <v>92</v>
      </c>
      <c r="AW253" s="13" t="s">
        <v>36</v>
      </c>
      <c r="AX253" s="13" t="s">
        <v>83</v>
      </c>
      <c r="AY253" s="158" t="s">
        <v>150</v>
      </c>
    </row>
    <row r="254" spans="2:65" s="12" customFormat="1" ht="11.25">
      <c r="B254" s="150"/>
      <c r="D254" s="151" t="s">
        <v>160</v>
      </c>
      <c r="E254" s="152" t="s">
        <v>1</v>
      </c>
      <c r="F254" s="153" t="s">
        <v>446</v>
      </c>
      <c r="H254" s="152" t="s">
        <v>1</v>
      </c>
      <c r="I254" s="154"/>
      <c r="L254" s="150"/>
      <c r="M254" s="155"/>
      <c r="T254" s="156"/>
      <c r="AT254" s="152" t="s">
        <v>160</v>
      </c>
      <c r="AU254" s="152" t="s">
        <v>92</v>
      </c>
      <c r="AV254" s="12" t="s">
        <v>90</v>
      </c>
      <c r="AW254" s="12" t="s">
        <v>36</v>
      </c>
      <c r="AX254" s="12" t="s">
        <v>83</v>
      </c>
      <c r="AY254" s="152" t="s">
        <v>150</v>
      </c>
    </row>
    <row r="255" spans="2:65" s="12" customFormat="1" ht="11.25">
      <c r="B255" s="150"/>
      <c r="D255" s="151" t="s">
        <v>160</v>
      </c>
      <c r="E255" s="152" t="s">
        <v>1</v>
      </c>
      <c r="F255" s="153" t="s">
        <v>447</v>
      </c>
      <c r="H255" s="152" t="s">
        <v>1</v>
      </c>
      <c r="I255" s="154"/>
      <c r="L255" s="150"/>
      <c r="M255" s="155"/>
      <c r="T255" s="156"/>
      <c r="AT255" s="152" t="s">
        <v>160</v>
      </c>
      <c r="AU255" s="152" t="s">
        <v>92</v>
      </c>
      <c r="AV255" s="12" t="s">
        <v>90</v>
      </c>
      <c r="AW255" s="12" t="s">
        <v>36</v>
      </c>
      <c r="AX255" s="12" t="s">
        <v>83</v>
      </c>
      <c r="AY255" s="152" t="s">
        <v>150</v>
      </c>
    </row>
    <row r="256" spans="2:65" s="13" customFormat="1" ht="11.25">
      <c r="B256" s="157"/>
      <c r="D256" s="151" t="s">
        <v>160</v>
      </c>
      <c r="E256" s="158" t="s">
        <v>1</v>
      </c>
      <c r="F256" s="159" t="s">
        <v>448</v>
      </c>
      <c r="H256" s="160">
        <v>5.63</v>
      </c>
      <c r="I256" s="161"/>
      <c r="L256" s="157"/>
      <c r="M256" s="162"/>
      <c r="T256" s="163"/>
      <c r="AT256" s="158" t="s">
        <v>160</v>
      </c>
      <c r="AU256" s="158" t="s">
        <v>92</v>
      </c>
      <c r="AV256" s="13" t="s">
        <v>92</v>
      </c>
      <c r="AW256" s="13" t="s">
        <v>36</v>
      </c>
      <c r="AX256" s="13" t="s">
        <v>83</v>
      </c>
      <c r="AY256" s="158" t="s">
        <v>150</v>
      </c>
    </row>
    <row r="257" spans="2:65" s="14" customFormat="1" ht="11.25">
      <c r="B257" s="164"/>
      <c r="D257" s="151" t="s">
        <v>160</v>
      </c>
      <c r="E257" s="165" t="s">
        <v>1</v>
      </c>
      <c r="F257" s="166" t="s">
        <v>164</v>
      </c>
      <c r="H257" s="167">
        <v>34.99</v>
      </c>
      <c r="I257" s="168"/>
      <c r="L257" s="164"/>
      <c r="M257" s="169"/>
      <c r="T257" s="170"/>
      <c r="AT257" s="165" t="s">
        <v>160</v>
      </c>
      <c r="AU257" s="165" t="s">
        <v>92</v>
      </c>
      <c r="AV257" s="14" t="s">
        <v>158</v>
      </c>
      <c r="AW257" s="14" t="s">
        <v>36</v>
      </c>
      <c r="AX257" s="14" t="s">
        <v>90</v>
      </c>
      <c r="AY257" s="165" t="s">
        <v>150</v>
      </c>
    </row>
    <row r="258" spans="2:65" s="1" customFormat="1" ht="24.2" customHeight="1">
      <c r="B258" s="32"/>
      <c r="C258" s="192" t="s">
        <v>309</v>
      </c>
      <c r="D258" s="192" t="s">
        <v>495</v>
      </c>
      <c r="E258" s="193" t="s">
        <v>518</v>
      </c>
      <c r="F258" s="194" t="s">
        <v>519</v>
      </c>
      <c r="G258" s="195" t="s">
        <v>156</v>
      </c>
      <c r="H258" s="196">
        <v>38.488999999999997</v>
      </c>
      <c r="I258" s="197"/>
      <c r="J258" s="198">
        <f>ROUND(I258*H258,2)</f>
        <v>0</v>
      </c>
      <c r="K258" s="194" t="s">
        <v>157</v>
      </c>
      <c r="L258" s="199"/>
      <c r="M258" s="200" t="s">
        <v>1</v>
      </c>
      <c r="N258" s="201" t="s">
        <v>48</v>
      </c>
      <c r="P258" s="146">
        <f>O258*H258</f>
        <v>0</v>
      </c>
      <c r="Q258" s="146">
        <v>6.0999999999999997E-4</v>
      </c>
      <c r="R258" s="146">
        <f>Q258*H258</f>
        <v>2.3478289999999999E-2</v>
      </c>
      <c r="S258" s="146">
        <v>0</v>
      </c>
      <c r="T258" s="147">
        <f>S258*H258</f>
        <v>0</v>
      </c>
      <c r="AR258" s="148" t="s">
        <v>346</v>
      </c>
      <c r="AT258" s="148" t="s">
        <v>495</v>
      </c>
      <c r="AU258" s="148" t="s">
        <v>92</v>
      </c>
      <c r="AY258" s="17" t="s">
        <v>150</v>
      </c>
      <c r="BE258" s="149">
        <f>IF(N258="základní",J258,0)</f>
        <v>0</v>
      </c>
      <c r="BF258" s="149">
        <f>IF(N258="snížená",J258,0)</f>
        <v>0</v>
      </c>
      <c r="BG258" s="149">
        <f>IF(N258="zákl. přenesená",J258,0)</f>
        <v>0</v>
      </c>
      <c r="BH258" s="149">
        <f>IF(N258="sníž. přenesená",J258,0)</f>
        <v>0</v>
      </c>
      <c r="BI258" s="149">
        <f>IF(N258="nulová",J258,0)</f>
        <v>0</v>
      </c>
      <c r="BJ258" s="17" t="s">
        <v>90</v>
      </c>
      <c r="BK258" s="149">
        <f>ROUND(I258*H258,2)</f>
        <v>0</v>
      </c>
      <c r="BL258" s="17" t="s">
        <v>241</v>
      </c>
      <c r="BM258" s="148" t="s">
        <v>520</v>
      </c>
    </row>
    <row r="259" spans="2:65" s="13" customFormat="1" ht="11.25">
      <c r="B259" s="157"/>
      <c r="D259" s="151" t="s">
        <v>160</v>
      </c>
      <c r="F259" s="159" t="s">
        <v>513</v>
      </c>
      <c r="H259" s="160">
        <v>38.488999999999997</v>
      </c>
      <c r="I259" s="161"/>
      <c r="L259" s="157"/>
      <c r="M259" s="162"/>
      <c r="T259" s="163"/>
      <c r="AT259" s="158" t="s">
        <v>160</v>
      </c>
      <c r="AU259" s="158" t="s">
        <v>92</v>
      </c>
      <c r="AV259" s="13" t="s">
        <v>92</v>
      </c>
      <c r="AW259" s="13" t="s">
        <v>4</v>
      </c>
      <c r="AX259" s="13" t="s">
        <v>90</v>
      </c>
      <c r="AY259" s="158" t="s">
        <v>150</v>
      </c>
    </row>
    <row r="260" spans="2:65" s="1" customFormat="1" ht="24.2" customHeight="1">
      <c r="B260" s="32"/>
      <c r="C260" s="137" t="s">
        <v>318</v>
      </c>
      <c r="D260" s="137" t="s">
        <v>153</v>
      </c>
      <c r="E260" s="138" t="s">
        <v>521</v>
      </c>
      <c r="F260" s="139" t="s">
        <v>522</v>
      </c>
      <c r="G260" s="140" t="s">
        <v>227</v>
      </c>
      <c r="H260" s="141">
        <v>3.3000000000000002E-2</v>
      </c>
      <c r="I260" s="142"/>
      <c r="J260" s="143">
        <f>ROUND(I260*H260,2)</f>
        <v>0</v>
      </c>
      <c r="K260" s="139" t="s">
        <v>157</v>
      </c>
      <c r="L260" s="32"/>
      <c r="M260" s="144" t="s">
        <v>1</v>
      </c>
      <c r="N260" s="145" t="s">
        <v>48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241</v>
      </c>
      <c r="AT260" s="148" t="s">
        <v>153</v>
      </c>
      <c r="AU260" s="148" t="s">
        <v>92</v>
      </c>
      <c r="AY260" s="17" t="s">
        <v>150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90</v>
      </c>
      <c r="BK260" s="149">
        <f>ROUND(I260*H260,2)</f>
        <v>0</v>
      </c>
      <c r="BL260" s="17" t="s">
        <v>241</v>
      </c>
      <c r="BM260" s="148" t="s">
        <v>523</v>
      </c>
    </row>
    <row r="261" spans="2:65" s="11" customFormat="1" ht="22.9" customHeight="1">
      <c r="B261" s="126"/>
      <c r="D261" s="127" t="s">
        <v>82</v>
      </c>
      <c r="E261" s="135" t="s">
        <v>524</v>
      </c>
      <c r="F261" s="135" t="s">
        <v>525</v>
      </c>
      <c r="I261" s="129"/>
      <c r="J261" s="136">
        <f>BK261</f>
        <v>0</v>
      </c>
      <c r="L261" s="126"/>
      <c r="M261" s="130"/>
      <c r="P261" s="131">
        <f>SUM(P262:P288)</f>
        <v>0</v>
      </c>
      <c r="R261" s="131">
        <f>SUM(R262:R288)</f>
        <v>2.9207870799999998</v>
      </c>
      <c r="T261" s="132">
        <f>SUM(T262:T288)</f>
        <v>0</v>
      </c>
      <c r="AR261" s="127" t="s">
        <v>92</v>
      </c>
      <c r="AT261" s="133" t="s">
        <v>82</v>
      </c>
      <c r="AU261" s="133" t="s">
        <v>90</v>
      </c>
      <c r="AY261" s="127" t="s">
        <v>150</v>
      </c>
      <c r="BK261" s="134">
        <f>SUM(BK262:BK288)</f>
        <v>0</v>
      </c>
    </row>
    <row r="262" spans="2:65" s="1" customFormat="1" ht="24.2" customHeight="1">
      <c r="B262" s="32"/>
      <c r="C262" s="137" t="s">
        <v>325</v>
      </c>
      <c r="D262" s="137" t="s">
        <v>153</v>
      </c>
      <c r="E262" s="138" t="s">
        <v>526</v>
      </c>
      <c r="F262" s="139" t="s">
        <v>527</v>
      </c>
      <c r="G262" s="140" t="s">
        <v>156</v>
      </c>
      <c r="H262" s="141">
        <v>13.28</v>
      </c>
      <c r="I262" s="142"/>
      <c r="J262" s="143">
        <f>ROUND(I262*H262,2)</f>
        <v>0</v>
      </c>
      <c r="K262" s="139" t="s">
        <v>157</v>
      </c>
      <c r="L262" s="32"/>
      <c r="M262" s="144" t="s">
        <v>1</v>
      </c>
      <c r="N262" s="145" t="s">
        <v>48</v>
      </c>
      <c r="P262" s="146">
        <f>O262*H262</f>
        <v>0</v>
      </c>
      <c r="Q262" s="146">
        <v>4.4290000000000003E-2</v>
      </c>
      <c r="R262" s="146">
        <f>Q262*H262</f>
        <v>0.58817120000000001</v>
      </c>
      <c r="S262" s="146">
        <v>0</v>
      </c>
      <c r="T262" s="147">
        <f>S262*H262</f>
        <v>0</v>
      </c>
      <c r="AR262" s="148" t="s">
        <v>241</v>
      </c>
      <c r="AT262" s="148" t="s">
        <v>153</v>
      </c>
      <c r="AU262" s="148" t="s">
        <v>92</v>
      </c>
      <c r="AY262" s="17" t="s">
        <v>150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90</v>
      </c>
      <c r="BK262" s="149">
        <f>ROUND(I262*H262,2)</f>
        <v>0</v>
      </c>
      <c r="BL262" s="17" t="s">
        <v>241</v>
      </c>
      <c r="BM262" s="148" t="s">
        <v>528</v>
      </c>
    </row>
    <row r="263" spans="2:65" s="12" customFormat="1" ht="11.25">
      <c r="B263" s="150"/>
      <c r="D263" s="151" t="s">
        <v>160</v>
      </c>
      <c r="E263" s="152" t="s">
        <v>1</v>
      </c>
      <c r="F263" s="153" t="s">
        <v>529</v>
      </c>
      <c r="H263" s="152" t="s">
        <v>1</v>
      </c>
      <c r="I263" s="154"/>
      <c r="L263" s="150"/>
      <c r="M263" s="155"/>
      <c r="T263" s="156"/>
      <c r="AT263" s="152" t="s">
        <v>160</v>
      </c>
      <c r="AU263" s="152" t="s">
        <v>92</v>
      </c>
      <c r="AV263" s="12" t="s">
        <v>90</v>
      </c>
      <c r="AW263" s="12" t="s">
        <v>36</v>
      </c>
      <c r="AX263" s="12" t="s">
        <v>83</v>
      </c>
      <c r="AY263" s="152" t="s">
        <v>150</v>
      </c>
    </row>
    <row r="264" spans="2:65" s="12" customFormat="1" ht="11.25">
      <c r="B264" s="150"/>
      <c r="D264" s="151" t="s">
        <v>160</v>
      </c>
      <c r="E264" s="152" t="s">
        <v>1</v>
      </c>
      <c r="F264" s="153" t="s">
        <v>162</v>
      </c>
      <c r="H264" s="152" t="s">
        <v>1</v>
      </c>
      <c r="I264" s="154"/>
      <c r="L264" s="150"/>
      <c r="M264" s="155"/>
      <c r="T264" s="156"/>
      <c r="AT264" s="152" t="s">
        <v>160</v>
      </c>
      <c r="AU264" s="152" t="s">
        <v>92</v>
      </c>
      <c r="AV264" s="12" t="s">
        <v>90</v>
      </c>
      <c r="AW264" s="12" t="s">
        <v>36</v>
      </c>
      <c r="AX264" s="12" t="s">
        <v>83</v>
      </c>
      <c r="AY264" s="152" t="s">
        <v>150</v>
      </c>
    </row>
    <row r="265" spans="2:65" s="13" customFormat="1" ht="11.25">
      <c r="B265" s="157"/>
      <c r="D265" s="151" t="s">
        <v>160</v>
      </c>
      <c r="E265" s="158" t="s">
        <v>1</v>
      </c>
      <c r="F265" s="159" t="s">
        <v>530</v>
      </c>
      <c r="H265" s="160">
        <v>13.28</v>
      </c>
      <c r="I265" s="161"/>
      <c r="L265" s="157"/>
      <c r="M265" s="162"/>
      <c r="T265" s="163"/>
      <c r="AT265" s="158" t="s">
        <v>160</v>
      </c>
      <c r="AU265" s="158" t="s">
        <v>92</v>
      </c>
      <c r="AV265" s="13" t="s">
        <v>92</v>
      </c>
      <c r="AW265" s="13" t="s">
        <v>36</v>
      </c>
      <c r="AX265" s="13" t="s">
        <v>83</v>
      </c>
      <c r="AY265" s="158" t="s">
        <v>150</v>
      </c>
    </row>
    <row r="266" spans="2:65" s="14" customFormat="1" ht="11.25">
      <c r="B266" s="164"/>
      <c r="D266" s="151" t="s">
        <v>160</v>
      </c>
      <c r="E266" s="165" t="s">
        <v>1</v>
      </c>
      <c r="F266" s="166" t="s">
        <v>164</v>
      </c>
      <c r="H266" s="167">
        <v>13.28</v>
      </c>
      <c r="I266" s="168"/>
      <c r="L266" s="164"/>
      <c r="M266" s="169"/>
      <c r="T266" s="170"/>
      <c r="AT266" s="165" t="s">
        <v>160</v>
      </c>
      <c r="AU266" s="165" t="s">
        <v>92</v>
      </c>
      <c r="AV266" s="14" t="s">
        <v>158</v>
      </c>
      <c r="AW266" s="14" t="s">
        <v>36</v>
      </c>
      <c r="AX266" s="14" t="s">
        <v>90</v>
      </c>
      <c r="AY266" s="165" t="s">
        <v>150</v>
      </c>
    </row>
    <row r="267" spans="2:65" s="1" customFormat="1" ht="24.2" customHeight="1">
      <c r="B267" s="32"/>
      <c r="C267" s="137" t="s">
        <v>332</v>
      </c>
      <c r="D267" s="137" t="s">
        <v>153</v>
      </c>
      <c r="E267" s="138" t="s">
        <v>531</v>
      </c>
      <c r="F267" s="139" t="s">
        <v>532</v>
      </c>
      <c r="G267" s="140" t="s">
        <v>156</v>
      </c>
      <c r="H267" s="141">
        <v>45.503999999999998</v>
      </c>
      <c r="I267" s="142"/>
      <c r="J267" s="143">
        <f>ROUND(I267*H267,2)</f>
        <v>0</v>
      </c>
      <c r="K267" s="139" t="s">
        <v>157</v>
      </c>
      <c r="L267" s="32"/>
      <c r="M267" s="144" t="s">
        <v>1</v>
      </c>
      <c r="N267" s="145" t="s">
        <v>48</v>
      </c>
      <c r="P267" s="146">
        <f>O267*H267</f>
        <v>0</v>
      </c>
      <c r="Q267" s="146">
        <v>4.555E-2</v>
      </c>
      <c r="R267" s="146">
        <f>Q267*H267</f>
        <v>2.0727072</v>
      </c>
      <c r="S267" s="146">
        <v>0</v>
      </c>
      <c r="T267" s="147">
        <f>S267*H267</f>
        <v>0</v>
      </c>
      <c r="AR267" s="148" t="s">
        <v>241</v>
      </c>
      <c r="AT267" s="148" t="s">
        <v>153</v>
      </c>
      <c r="AU267" s="148" t="s">
        <v>92</v>
      </c>
      <c r="AY267" s="17" t="s">
        <v>150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90</v>
      </c>
      <c r="BK267" s="149">
        <f>ROUND(I267*H267,2)</f>
        <v>0</v>
      </c>
      <c r="BL267" s="17" t="s">
        <v>241</v>
      </c>
      <c r="BM267" s="148" t="s">
        <v>533</v>
      </c>
    </row>
    <row r="268" spans="2:65" s="12" customFormat="1" ht="11.25">
      <c r="B268" s="150"/>
      <c r="D268" s="151" t="s">
        <v>160</v>
      </c>
      <c r="E268" s="152" t="s">
        <v>1</v>
      </c>
      <c r="F268" s="153" t="s">
        <v>534</v>
      </c>
      <c r="H268" s="152" t="s">
        <v>1</v>
      </c>
      <c r="I268" s="154"/>
      <c r="L268" s="150"/>
      <c r="M268" s="155"/>
      <c r="T268" s="156"/>
      <c r="AT268" s="152" t="s">
        <v>160</v>
      </c>
      <c r="AU268" s="152" t="s">
        <v>92</v>
      </c>
      <c r="AV268" s="12" t="s">
        <v>90</v>
      </c>
      <c r="AW268" s="12" t="s">
        <v>36</v>
      </c>
      <c r="AX268" s="12" t="s">
        <v>83</v>
      </c>
      <c r="AY268" s="152" t="s">
        <v>150</v>
      </c>
    </row>
    <row r="269" spans="2:65" s="12" customFormat="1" ht="11.25">
      <c r="B269" s="150"/>
      <c r="D269" s="151" t="s">
        <v>160</v>
      </c>
      <c r="E269" s="152" t="s">
        <v>1</v>
      </c>
      <c r="F269" s="153" t="s">
        <v>162</v>
      </c>
      <c r="H269" s="152" t="s">
        <v>1</v>
      </c>
      <c r="I269" s="154"/>
      <c r="L269" s="150"/>
      <c r="M269" s="155"/>
      <c r="T269" s="156"/>
      <c r="AT269" s="152" t="s">
        <v>160</v>
      </c>
      <c r="AU269" s="152" t="s">
        <v>92</v>
      </c>
      <c r="AV269" s="12" t="s">
        <v>90</v>
      </c>
      <c r="AW269" s="12" t="s">
        <v>36</v>
      </c>
      <c r="AX269" s="12" t="s">
        <v>83</v>
      </c>
      <c r="AY269" s="152" t="s">
        <v>150</v>
      </c>
    </row>
    <row r="270" spans="2:65" s="13" customFormat="1" ht="11.25">
      <c r="B270" s="157"/>
      <c r="D270" s="151" t="s">
        <v>160</v>
      </c>
      <c r="E270" s="158" t="s">
        <v>1</v>
      </c>
      <c r="F270" s="159" t="s">
        <v>535</v>
      </c>
      <c r="H270" s="160">
        <v>45.503999999999998</v>
      </c>
      <c r="I270" s="161"/>
      <c r="L270" s="157"/>
      <c r="M270" s="162"/>
      <c r="T270" s="163"/>
      <c r="AT270" s="158" t="s">
        <v>160</v>
      </c>
      <c r="AU270" s="158" t="s">
        <v>92</v>
      </c>
      <c r="AV270" s="13" t="s">
        <v>92</v>
      </c>
      <c r="AW270" s="13" t="s">
        <v>36</v>
      </c>
      <c r="AX270" s="13" t="s">
        <v>83</v>
      </c>
      <c r="AY270" s="158" t="s">
        <v>150</v>
      </c>
    </row>
    <row r="271" spans="2:65" s="14" customFormat="1" ht="11.25">
      <c r="B271" s="164"/>
      <c r="D271" s="151" t="s">
        <v>160</v>
      </c>
      <c r="E271" s="165" t="s">
        <v>1</v>
      </c>
      <c r="F271" s="166" t="s">
        <v>164</v>
      </c>
      <c r="H271" s="167">
        <v>45.503999999999998</v>
      </c>
      <c r="I271" s="168"/>
      <c r="L271" s="164"/>
      <c r="M271" s="169"/>
      <c r="T271" s="170"/>
      <c r="AT271" s="165" t="s">
        <v>160</v>
      </c>
      <c r="AU271" s="165" t="s">
        <v>92</v>
      </c>
      <c r="AV271" s="14" t="s">
        <v>158</v>
      </c>
      <c r="AW271" s="14" t="s">
        <v>36</v>
      </c>
      <c r="AX271" s="14" t="s">
        <v>90</v>
      </c>
      <c r="AY271" s="165" t="s">
        <v>150</v>
      </c>
    </row>
    <row r="272" spans="2:65" s="1" customFormat="1" ht="33" customHeight="1">
      <c r="B272" s="32"/>
      <c r="C272" s="137" t="s">
        <v>338</v>
      </c>
      <c r="D272" s="137" t="s">
        <v>153</v>
      </c>
      <c r="E272" s="138" t="s">
        <v>536</v>
      </c>
      <c r="F272" s="139" t="s">
        <v>537</v>
      </c>
      <c r="G272" s="140" t="s">
        <v>156</v>
      </c>
      <c r="H272" s="141">
        <v>7.05</v>
      </c>
      <c r="I272" s="142"/>
      <c r="J272" s="143">
        <f>ROUND(I272*H272,2)</f>
        <v>0</v>
      </c>
      <c r="K272" s="139" t="s">
        <v>157</v>
      </c>
      <c r="L272" s="32"/>
      <c r="M272" s="144" t="s">
        <v>1</v>
      </c>
      <c r="N272" s="145" t="s">
        <v>48</v>
      </c>
      <c r="P272" s="146">
        <f>O272*H272</f>
        <v>0</v>
      </c>
      <c r="Q272" s="146">
        <v>1.2880000000000001E-2</v>
      </c>
      <c r="R272" s="146">
        <f>Q272*H272</f>
        <v>9.080400000000001E-2</v>
      </c>
      <c r="S272" s="146">
        <v>0</v>
      </c>
      <c r="T272" s="147">
        <f>S272*H272</f>
        <v>0</v>
      </c>
      <c r="AR272" s="148" t="s">
        <v>241</v>
      </c>
      <c r="AT272" s="148" t="s">
        <v>153</v>
      </c>
      <c r="AU272" s="148" t="s">
        <v>92</v>
      </c>
      <c r="AY272" s="17" t="s">
        <v>150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90</v>
      </c>
      <c r="BK272" s="149">
        <f>ROUND(I272*H272,2)</f>
        <v>0</v>
      </c>
      <c r="BL272" s="17" t="s">
        <v>241</v>
      </c>
      <c r="BM272" s="148" t="s">
        <v>538</v>
      </c>
    </row>
    <row r="273" spans="2:65" s="12" customFormat="1" ht="11.25">
      <c r="B273" s="150"/>
      <c r="D273" s="151" t="s">
        <v>160</v>
      </c>
      <c r="E273" s="152" t="s">
        <v>1</v>
      </c>
      <c r="F273" s="153" t="s">
        <v>539</v>
      </c>
      <c r="H273" s="152" t="s">
        <v>1</v>
      </c>
      <c r="I273" s="154"/>
      <c r="L273" s="150"/>
      <c r="M273" s="155"/>
      <c r="T273" s="156"/>
      <c r="AT273" s="152" t="s">
        <v>160</v>
      </c>
      <c r="AU273" s="152" t="s">
        <v>92</v>
      </c>
      <c r="AV273" s="12" t="s">
        <v>90</v>
      </c>
      <c r="AW273" s="12" t="s">
        <v>36</v>
      </c>
      <c r="AX273" s="12" t="s">
        <v>83</v>
      </c>
      <c r="AY273" s="152" t="s">
        <v>150</v>
      </c>
    </row>
    <row r="274" spans="2:65" s="12" customFormat="1" ht="11.25">
      <c r="B274" s="150"/>
      <c r="D274" s="151" t="s">
        <v>160</v>
      </c>
      <c r="E274" s="152" t="s">
        <v>1</v>
      </c>
      <c r="F274" s="153" t="s">
        <v>162</v>
      </c>
      <c r="H274" s="152" t="s">
        <v>1</v>
      </c>
      <c r="I274" s="154"/>
      <c r="L274" s="150"/>
      <c r="M274" s="155"/>
      <c r="T274" s="156"/>
      <c r="AT274" s="152" t="s">
        <v>160</v>
      </c>
      <c r="AU274" s="152" t="s">
        <v>92</v>
      </c>
      <c r="AV274" s="12" t="s">
        <v>90</v>
      </c>
      <c r="AW274" s="12" t="s">
        <v>36</v>
      </c>
      <c r="AX274" s="12" t="s">
        <v>83</v>
      </c>
      <c r="AY274" s="152" t="s">
        <v>150</v>
      </c>
    </row>
    <row r="275" spans="2:65" s="13" customFormat="1" ht="11.25">
      <c r="B275" s="157"/>
      <c r="D275" s="151" t="s">
        <v>160</v>
      </c>
      <c r="E275" s="158" t="s">
        <v>1</v>
      </c>
      <c r="F275" s="159" t="s">
        <v>540</v>
      </c>
      <c r="H275" s="160">
        <v>7.05</v>
      </c>
      <c r="I275" s="161"/>
      <c r="L275" s="157"/>
      <c r="M275" s="162"/>
      <c r="T275" s="163"/>
      <c r="AT275" s="158" t="s">
        <v>160</v>
      </c>
      <c r="AU275" s="158" t="s">
        <v>92</v>
      </c>
      <c r="AV275" s="13" t="s">
        <v>92</v>
      </c>
      <c r="AW275" s="13" t="s">
        <v>36</v>
      </c>
      <c r="AX275" s="13" t="s">
        <v>83</v>
      </c>
      <c r="AY275" s="158" t="s">
        <v>150</v>
      </c>
    </row>
    <row r="276" spans="2:65" s="14" customFormat="1" ht="11.25">
      <c r="B276" s="164"/>
      <c r="D276" s="151" t="s">
        <v>160</v>
      </c>
      <c r="E276" s="165" t="s">
        <v>1</v>
      </c>
      <c r="F276" s="166" t="s">
        <v>164</v>
      </c>
      <c r="H276" s="167">
        <v>7.05</v>
      </c>
      <c r="I276" s="168"/>
      <c r="L276" s="164"/>
      <c r="M276" s="169"/>
      <c r="T276" s="170"/>
      <c r="AT276" s="165" t="s">
        <v>160</v>
      </c>
      <c r="AU276" s="165" t="s">
        <v>92</v>
      </c>
      <c r="AV276" s="14" t="s">
        <v>158</v>
      </c>
      <c r="AW276" s="14" t="s">
        <v>36</v>
      </c>
      <c r="AX276" s="14" t="s">
        <v>90</v>
      </c>
      <c r="AY276" s="165" t="s">
        <v>150</v>
      </c>
    </row>
    <row r="277" spans="2:65" s="1" customFormat="1" ht="24.2" customHeight="1">
      <c r="B277" s="32"/>
      <c r="C277" s="137" t="s">
        <v>346</v>
      </c>
      <c r="D277" s="137" t="s">
        <v>153</v>
      </c>
      <c r="E277" s="138" t="s">
        <v>541</v>
      </c>
      <c r="F277" s="139" t="s">
        <v>542</v>
      </c>
      <c r="G277" s="140" t="s">
        <v>156</v>
      </c>
      <c r="H277" s="141">
        <v>10.933</v>
      </c>
      <c r="I277" s="142"/>
      <c r="J277" s="143">
        <f>ROUND(I277*H277,2)</f>
        <v>0</v>
      </c>
      <c r="K277" s="139" t="s">
        <v>157</v>
      </c>
      <c r="L277" s="32"/>
      <c r="M277" s="144" t="s">
        <v>1</v>
      </c>
      <c r="N277" s="145" t="s">
        <v>48</v>
      </c>
      <c r="P277" s="146">
        <f>O277*H277</f>
        <v>0</v>
      </c>
      <c r="Q277" s="146">
        <v>1.3860000000000001E-2</v>
      </c>
      <c r="R277" s="146">
        <f>Q277*H277</f>
        <v>0.15153137999999999</v>
      </c>
      <c r="S277" s="146">
        <v>0</v>
      </c>
      <c r="T277" s="147">
        <f>S277*H277</f>
        <v>0</v>
      </c>
      <c r="AR277" s="148" t="s">
        <v>241</v>
      </c>
      <c r="AT277" s="148" t="s">
        <v>153</v>
      </c>
      <c r="AU277" s="148" t="s">
        <v>92</v>
      </c>
      <c r="AY277" s="17" t="s">
        <v>150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90</v>
      </c>
      <c r="BK277" s="149">
        <f>ROUND(I277*H277,2)</f>
        <v>0</v>
      </c>
      <c r="BL277" s="17" t="s">
        <v>241</v>
      </c>
      <c r="BM277" s="148" t="s">
        <v>543</v>
      </c>
    </row>
    <row r="278" spans="2:65" s="12" customFormat="1" ht="11.25">
      <c r="B278" s="150"/>
      <c r="D278" s="151" t="s">
        <v>160</v>
      </c>
      <c r="E278" s="152" t="s">
        <v>1</v>
      </c>
      <c r="F278" s="153" t="s">
        <v>544</v>
      </c>
      <c r="H278" s="152" t="s">
        <v>1</v>
      </c>
      <c r="I278" s="154"/>
      <c r="L278" s="150"/>
      <c r="M278" s="155"/>
      <c r="T278" s="156"/>
      <c r="AT278" s="152" t="s">
        <v>160</v>
      </c>
      <c r="AU278" s="152" t="s">
        <v>92</v>
      </c>
      <c r="AV278" s="12" t="s">
        <v>90</v>
      </c>
      <c r="AW278" s="12" t="s">
        <v>36</v>
      </c>
      <c r="AX278" s="12" t="s">
        <v>83</v>
      </c>
      <c r="AY278" s="152" t="s">
        <v>150</v>
      </c>
    </row>
    <row r="279" spans="2:65" s="12" customFormat="1" ht="11.25">
      <c r="B279" s="150"/>
      <c r="D279" s="151" t="s">
        <v>160</v>
      </c>
      <c r="E279" s="152" t="s">
        <v>1</v>
      </c>
      <c r="F279" s="153" t="s">
        <v>545</v>
      </c>
      <c r="H279" s="152" t="s">
        <v>1</v>
      </c>
      <c r="I279" s="154"/>
      <c r="L279" s="150"/>
      <c r="M279" s="155"/>
      <c r="T279" s="156"/>
      <c r="AT279" s="152" t="s">
        <v>160</v>
      </c>
      <c r="AU279" s="152" t="s">
        <v>92</v>
      </c>
      <c r="AV279" s="12" t="s">
        <v>90</v>
      </c>
      <c r="AW279" s="12" t="s">
        <v>36</v>
      </c>
      <c r="AX279" s="12" t="s">
        <v>83</v>
      </c>
      <c r="AY279" s="152" t="s">
        <v>150</v>
      </c>
    </row>
    <row r="280" spans="2:65" s="13" customFormat="1" ht="11.25">
      <c r="B280" s="157"/>
      <c r="D280" s="151" t="s">
        <v>160</v>
      </c>
      <c r="E280" s="158" t="s">
        <v>1</v>
      </c>
      <c r="F280" s="159" t="s">
        <v>546</v>
      </c>
      <c r="H280" s="160">
        <v>10.933</v>
      </c>
      <c r="I280" s="161"/>
      <c r="L280" s="157"/>
      <c r="M280" s="162"/>
      <c r="T280" s="163"/>
      <c r="AT280" s="158" t="s">
        <v>160</v>
      </c>
      <c r="AU280" s="158" t="s">
        <v>92</v>
      </c>
      <c r="AV280" s="13" t="s">
        <v>92</v>
      </c>
      <c r="AW280" s="13" t="s">
        <v>36</v>
      </c>
      <c r="AX280" s="13" t="s">
        <v>83</v>
      </c>
      <c r="AY280" s="158" t="s">
        <v>150</v>
      </c>
    </row>
    <row r="281" spans="2:65" s="14" customFormat="1" ht="11.25">
      <c r="B281" s="164"/>
      <c r="D281" s="151" t="s">
        <v>160</v>
      </c>
      <c r="E281" s="165" t="s">
        <v>1</v>
      </c>
      <c r="F281" s="166" t="s">
        <v>164</v>
      </c>
      <c r="H281" s="167">
        <v>10.933</v>
      </c>
      <c r="I281" s="168"/>
      <c r="L281" s="164"/>
      <c r="M281" s="169"/>
      <c r="T281" s="170"/>
      <c r="AT281" s="165" t="s">
        <v>160</v>
      </c>
      <c r="AU281" s="165" t="s">
        <v>92</v>
      </c>
      <c r="AV281" s="14" t="s">
        <v>158</v>
      </c>
      <c r="AW281" s="14" t="s">
        <v>36</v>
      </c>
      <c r="AX281" s="14" t="s">
        <v>90</v>
      </c>
      <c r="AY281" s="165" t="s">
        <v>150</v>
      </c>
    </row>
    <row r="282" spans="2:65" s="1" customFormat="1" ht="16.5" customHeight="1">
      <c r="B282" s="32"/>
      <c r="C282" s="137" t="s">
        <v>354</v>
      </c>
      <c r="D282" s="137" t="s">
        <v>153</v>
      </c>
      <c r="E282" s="138" t="s">
        <v>547</v>
      </c>
      <c r="F282" s="139" t="s">
        <v>548</v>
      </c>
      <c r="G282" s="140" t="s">
        <v>156</v>
      </c>
      <c r="H282" s="141">
        <v>10.933</v>
      </c>
      <c r="I282" s="142"/>
      <c r="J282" s="143">
        <f>ROUND(I282*H282,2)</f>
        <v>0</v>
      </c>
      <c r="K282" s="139" t="s">
        <v>157</v>
      </c>
      <c r="L282" s="32"/>
      <c r="M282" s="144" t="s">
        <v>1</v>
      </c>
      <c r="N282" s="145" t="s">
        <v>48</v>
      </c>
      <c r="P282" s="146">
        <f>O282*H282</f>
        <v>0</v>
      </c>
      <c r="Q282" s="146">
        <v>1E-4</v>
      </c>
      <c r="R282" s="146">
        <f>Q282*H282</f>
        <v>1.0933E-3</v>
      </c>
      <c r="S282" s="146">
        <v>0</v>
      </c>
      <c r="T282" s="147">
        <f>S282*H282</f>
        <v>0</v>
      </c>
      <c r="AR282" s="148" t="s">
        <v>241</v>
      </c>
      <c r="AT282" s="148" t="s">
        <v>153</v>
      </c>
      <c r="AU282" s="148" t="s">
        <v>92</v>
      </c>
      <c r="AY282" s="17" t="s">
        <v>150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90</v>
      </c>
      <c r="BK282" s="149">
        <f>ROUND(I282*H282,2)</f>
        <v>0</v>
      </c>
      <c r="BL282" s="17" t="s">
        <v>241</v>
      </c>
      <c r="BM282" s="148" t="s">
        <v>549</v>
      </c>
    </row>
    <row r="283" spans="2:65" s="1" customFormat="1" ht="21.75" customHeight="1">
      <c r="B283" s="32"/>
      <c r="C283" s="137" t="s">
        <v>363</v>
      </c>
      <c r="D283" s="137" t="s">
        <v>153</v>
      </c>
      <c r="E283" s="138" t="s">
        <v>550</v>
      </c>
      <c r="F283" s="139" t="s">
        <v>551</v>
      </c>
      <c r="G283" s="140" t="s">
        <v>296</v>
      </c>
      <c r="H283" s="141">
        <v>3.2</v>
      </c>
      <c r="I283" s="142"/>
      <c r="J283" s="143">
        <f>ROUND(I283*H283,2)</f>
        <v>0</v>
      </c>
      <c r="K283" s="139" t="s">
        <v>157</v>
      </c>
      <c r="L283" s="32"/>
      <c r="M283" s="144" t="s">
        <v>1</v>
      </c>
      <c r="N283" s="145" t="s">
        <v>48</v>
      </c>
      <c r="P283" s="146">
        <f>O283*H283</f>
        <v>0</v>
      </c>
      <c r="Q283" s="146">
        <v>5.1500000000000001E-3</v>
      </c>
      <c r="R283" s="146">
        <f>Q283*H283</f>
        <v>1.6480000000000002E-2</v>
      </c>
      <c r="S283" s="146">
        <v>0</v>
      </c>
      <c r="T283" s="147">
        <f>S283*H283</f>
        <v>0</v>
      </c>
      <c r="AR283" s="148" t="s">
        <v>241</v>
      </c>
      <c r="AT283" s="148" t="s">
        <v>153</v>
      </c>
      <c r="AU283" s="148" t="s">
        <v>92</v>
      </c>
      <c r="AY283" s="17" t="s">
        <v>150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90</v>
      </c>
      <c r="BK283" s="149">
        <f>ROUND(I283*H283,2)</f>
        <v>0</v>
      </c>
      <c r="BL283" s="17" t="s">
        <v>241</v>
      </c>
      <c r="BM283" s="148" t="s">
        <v>552</v>
      </c>
    </row>
    <row r="284" spans="2:65" s="12" customFormat="1" ht="11.25">
      <c r="B284" s="150"/>
      <c r="D284" s="151" t="s">
        <v>160</v>
      </c>
      <c r="E284" s="152" t="s">
        <v>1</v>
      </c>
      <c r="F284" s="153" t="s">
        <v>553</v>
      </c>
      <c r="H284" s="152" t="s">
        <v>1</v>
      </c>
      <c r="I284" s="154"/>
      <c r="L284" s="150"/>
      <c r="M284" s="155"/>
      <c r="T284" s="156"/>
      <c r="AT284" s="152" t="s">
        <v>160</v>
      </c>
      <c r="AU284" s="152" t="s">
        <v>92</v>
      </c>
      <c r="AV284" s="12" t="s">
        <v>90</v>
      </c>
      <c r="AW284" s="12" t="s">
        <v>36</v>
      </c>
      <c r="AX284" s="12" t="s">
        <v>83</v>
      </c>
      <c r="AY284" s="152" t="s">
        <v>150</v>
      </c>
    </row>
    <row r="285" spans="2:65" s="12" customFormat="1" ht="11.25">
      <c r="B285" s="150"/>
      <c r="D285" s="151" t="s">
        <v>160</v>
      </c>
      <c r="E285" s="152" t="s">
        <v>1</v>
      </c>
      <c r="F285" s="153" t="s">
        <v>554</v>
      </c>
      <c r="H285" s="152" t="s">
        <v>1</v>
      </c>
      <c r="I285" s="154"/>
      <c r="L285" s="150"/>
      <c r="M285" s="155"/>
      <c r="T285" s="156"/>
      <c r="AT285" s="152" t="s">
        <v>160</v>
      </c>
      <c r="AU285" s="152" t="s">
        <v>92</v>
      </c>
      <c r="AV285" s="12" t="s">
        <v>90</v>
      </c>
      <c r="AW285" s="12" t="s">
        <v>36</v>
      </c>
      <c r="AX285" s="12" t="s">
        <v>83</v>
      </c>
      <c r="AY285" s="152" t="s">
        <v>150</v>
      </c>
    </row>
    <row r="286" spans="2:65" s="13" customFormat="1" ht="11.25">
      <c r="B286" s="157"/>
      <c r="D286" s="151" t="s">
        <v>160</v>
      </c>
      <c r="E286" s="158" t="s">
        <v>1</v>
      </c>
      <c r="F286" s="159" t="s">
        <v>555</v>
      </c>
      <c r="H286" s="160">
        <v>3.2</v>
      </c>
      <c r="I286" s="161"/>
      <c r="L286" s="157"/>
      <c r="M286" s="162"/>
      <c r="T286" s="163"/>
      <c r="AT286" s="158" t="s">
        <v>160</v>
      </c>
      <c r="AU286" s="158" t="s">
        <v>92</v>
      </c>
      <c r="AV286" s="13" t="s">
        <v>92</v>
      </c>
      <c r="AW286" s="13" t="s">
        <v>36</v>
      </c>
      <c r="AX286" s="13" t="s">
        <v>83</v>
      </c>
      <c r="AY286" s="158" t="s">
        <v>150</v>
      </c>
    </row>
    <row r="287" spans="2:65" s="14" customFormat="1" ht="11.25">
      <c r="B287" s="164"/>
      <c r="D287" s="151" t="s">
        <v>160</v>
      </c>
      <c r="E287" s="165" t="s">
        <v>1</v>
      </c>
      <c r="F287" s="166" t="s">
        <v>164</v>
      </c>
      <c r="H287" s="167">
        <v>3.2</v>
      </c>
      <c r="I287" s="168"/>
      <c r="L287" s="164"/>
      <c r="M287" s="169"/>
      <c r="T287" s="170"/>
      <c r="AT287" s="165" t="s">
        <v>160</v>
      </c>
      <c r="AU287" s="165" t="s">
        <v>92</v>
      </c>
      <c r="AV287" s="14" t="s">
        <v>158</v>
      </c>
      <c r="AW287" s="14" t="s">
        <v>36</v>
      </c>
      <c r="AX287" s="14" t="s">
        <v>90</v>
      </c>
      <c r="AY287" s="165" t="s">
        <v>150</v>
      </c>
    </row>
    <row r="288" spans="2:65" s="1" customFormat="1" ht="24.2" customHeight="1">
      <c r="B288" s="32"/>
      <c r="C288" s="137" t="s">
        <v>556</v>
      </c>
      <c r="D288" s="137" t="s">
        <v>153</v>
      </c>
      <c r="E288" s="138" t="s">
        <v>557</v>
      </c>
      <c r="F288" s="139" t="s">
        <v>558</v>
      </c>
      <c r="G288" s="140" t="s">
        <v>227</v>
      </c>
      <c r="H288" s="141">
        <v>2.9209999999999998</v>
      </c>
      <c r="I288" s="142"/>
      <c r="J288" s="143">
        <f>ROUND(I288*H288,2)</f>
        <v>0</v>
      </c>
      <c r="K288" s="139" t="s">
        <v>157</v>
      </c>
      <c r="L288" s="32"/>
      <c r="M288" s="144" t="s">
        <v>1</v>
      </c>
      <c r="N288" s="145" t="s">
        <v>48</v>
      </c>
      <c r="P288" s="146">
        <f>O288*H288</f>
        <v>0</v>
      </c>
      <c r="Q288" s="146">
        <v>0</v>
      </c>
      <c r="R288" s="146">
        <f>Q288*H288</f>
        <v>0</v>
      </c>
      <c r="S288" s="146">
        <v>0</v>
      </c>
      <c r="T288" s="147">
        <f>S288*H288</f>
        <v>0</v>
      </c>
      <c r="AR288" s="148" t="s">
        <v>241</v>
      </c>
      <c r="AT288" s="148" t="s">
        <v>153</v>
      </c>
      <c r="AU288" s="148" t="s">
        <v>92</v>
      </c>
      <c r="AY288" s="17" t="s">
        <v>150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90</v>
      </c>
      <c r="BK288" s="149">
        <f>ROUND(I288*H288,2)</f>
        <v>0</v>
      </c>
      <c r="BL288" s="17" t="s">
        <v>241</v>
      </c>
      <c r="BM288" s="148" t="s">
        <v>559</v>
      </c>
    </row>
    <row r="289" spans="2:65" s="11" customFormat="1" ht="22.9" customHeight="1">
      <c r="B289" s="126"/>
      <c r="D289" s="127" t="s">
        <v>82</v>
      </c>
      <c r="E289" s="135" t="s">
        <v>265</v>
      </c>
      <c r="F289" s="135" t="s">
        <v>266</v>
      </c>
      <c r="I289" s="129"/>
      <c r="J289" s="136">
        <f>BK289</f>
        <v>0</v>
      </c>
      <c r="L289" s="126"/>
      <c r="M289" s="130"/>
      <c r="P289" s="131">
        <f>SUM(P290:P301)</f>
        <v>0</v>
      </c>
      <c r="R289" s="131">
        <f>SUM(R290:R301)</f>
        <v>0</v>
      </c>
      <c r="T289" s="132">
        <f>SUM(T290:T301)</f>
        <v>0</v>
      </c>
      <c r="AR289" s="127" t="s">
        <v>92</v>
      </c>
      <c r="AT289" s="133" t="s">
        <v>82</v>
      </c>
      <c r="AU289" s="133" t="s">
        <v>90</v>
      </c>
      <c r="AY289" s="127" t="s">
        <v>150</v>
      </c>
      <c r="BK289" s="134">
        <f>SUM(BK290:BK301)</f>
        <v>0</v>
      </c>
    </row>
    <row r="290" spans="2:65" s="1" customFormat="1" ht="33" customHeight="1">
      <c r="B290" s="32"/>
      <c r="C290" s="137" t="s">
        <v>560</v>
      </c>
      <c r="D290" s="137" t="s">
        <v>153</v>
      </c>
      <c r="E290" s="138" t="s">
        <v>561</v>
      </c>
      <c r="F290" s="139" t="s">
        <v>562</v>
      </c>
      <c r="G290" s="140" t="s">
        <v>563</v>
      </c>
      <c r="H290" s="141">
        <v>2</v>
      </c>
      <c r="I290" s="142"/>
      <c r="J290" s="143">
        <f t="shared" ref="J290:J301" si="0">ROUND(I290*H290,2)</f>
        <v>0</v>
      </c>
      <c r="K290" s="139" t="s">
        <v>1</v>
      </c>
      <c r="L290" s="32"/>
      <c r="M290" s="144" t="s">
        <v>1</v>
      </c>
      <c r="N290" s="145" t="s">
        <v>48</v>
      </c>
      <c r="P290" s="146">
        <f t="shared" ref="P290:P301" si="1">O290*H290</f>
        <v>0</v>
      </c>
      <c r="Q290" s="146">
        <v>0</v>
      </c>
      <c r="R290" s="146">
        <f t="shared" ref="R290:R301" si="2">Q290*H290</f>
        <v>0</v>
      </c>
      <c r="S290" s="146">
        <v>0</v>
      </c>
      <c r="T290" s="147">
        <f t="shared" ref="T290:T301" si="3">S290*H290</f>
        <v>0</v>
      </c>
      <c r="AR290" s="148" t="s">
        <v>241</v>
      </c>
      <c r="AT290" s="148" t="s">
        <v>153</v>
      </c>
      <c r="AU290" s="148" t="s">
        <v>92</v>
      </c>
      <c r="AY290" s="17" t="s">
        <v>150</v>
      </c>
      <c r="BE290" s="149">
        <f t="shared" ref="BE290:BE301" si="4">IF(N290="základní",J290,0)</f>
        <v>0</v>
      </c>
      <c r="BF290" s="149">
        <f t="shared" ref="BF290:BF301" si="5">IF(N290="snížená",J290,0)</f>
        <v>0</v>
      </c>
      <c r="BG290" s="149">
        <f t="shared" ref="BG290:BG301" si="6">IF(N290="zákl. přenesená",J290,0)</f>
        <v>0</v>
      </c>
      <c r="BH290" s="149">
        <f t="shared" ref="BH290:BH301" si="7">IF(N290="sníž. přenesená",J290,0)</f>
        <v>0</v>
      </c>
      <c r="BI290" s="149">
        <f t="shared" ref="BI290:BI301" si="8">IF(N290="nulová",J290,0)</f>
        <v>0</v>
      </c>
      <c r="BJ290" s="17" t="s">
        <v>90</v>
      </c>
      <c r="BK290" s="149">
        <f t="shared" ref="BK290:BK301" si="9">ROUND(I290*H290,2)</f>
        <v>0</v>
      </c>
      <c r="BL290" s="17" t="s">
        <v>241</v>
      </c>
      <c r="BM290" s="148" t="s">
        <v>564</v>
      </c>
    </row>
    <row r="291" spans="2:65" s="1" customFormat="1" ht="33" customHeight="1">
      <c r="B291" s="32"/>
      <c r="C291" s="137" t="s">
        <v>565</v>
      </c>
      <c r="D291" s="137" t="s">
        <v>153</v>
      </c>
      <c r="E291" s="138" t="s">
        <v>566</v>
      </c>
      <c r="F291" s="139" t="s">
        <v>567</v>
      </c>
      <c r="G291" s="140" t="s">
        <v>563</v>
      </c>
      <c r="H291" s="141">
        <v>2</v>
      </c>
      <c r="I291" s="142"/>
      <c r="J291" s="143">
        <f t="shared" si="0"/>
        <v>0</v>
      </c>
      <c r="K291" s="139" t="s">
        <v>1</v>
      </c>
      <c r="L291" s="32"/>
      <c r="M291" s="144" t="s">
        <v>1</v>
      </c>
      <c r="N291" s="145" t="s">
        <v>48</v>
      </c>
      <c r="P291" s="146">
        <f t="shared" si="1"/>
        <v>0</v>
      </c>
      <c r="Q291" s="146">
        <v>0</v>
      </c>
      <c r="R291" s="146">
        <f t="shared" si="2"/>
        <v>0</v>
      </c>
      <c r="S291" s="146">
        <v>0</v>
      </c>
      <c r="T291" s="147">
        <f t="shared" si="3"/>
        <v>0</v>
      </c>
      <c r="AR291" s="148" t="s">
        <v>241</v>
      </c>
      <c r="AT291" s="148" t="s">
        <v>153</v>
      </c>
      <c r="AU291" s="148" t="s">
        <v>92</v>
      </c>
      <c r="AY291" s="17" t="s">
        <v>150</v>
      </c>
      <c r="BE291" s="149">
        <f t="shared" si="4"/>
        <v>0</v>
      </c>
      <c r="BF291" s="149">
        <f t="shared" si="5"/>
        <v>0</v>
      </c>
      <c r="BG291" s="149">
        <f t="shared" si="6"/>
        <v>0</v>
      </c>
      <c r="BH291" s="149">
        <f t="shared" si="7"/>
        <v>0</v>
      </c>
      <c r="BI291" s="149">
        <f t="shared" si="8"/>
        <v>0</v>
      </c>
      <c r="BJ291" s="17" t="s">
        <v>90</v>
      </c>
      <c r="BK291" s="149">
        <f t="shared" si="9"/>
        <v>0</v>
      </c>
      <c r="BL291" s="17" t="s">
        <v>241</v>
      </c>
      <c r="BM291" s="148" t="s">
        <v>568</v>
      </c>
    </row>
    <row r="292" spans="2:65" s="1" customFormat="1" ht="33" customHeight="1">
      <c r="B292" s="32"/>
      <c r="C292" s="137" t="s">
        <v>569</v>
      </c>
      <c r="D292" s="137" t="s">
        <v>153</v>
      </c>
      <c r="E292" s="138" t="s">
        <v>570</v>
      </c>
      <c r="F292" s="139" t="s">
        <v>571</v>
      </c>
      <c r="G292" s="140" t="s">
        <v>563</v>
      </c>
      <c r="H292" s="141">
        <v>1</v>
      </c>
      <c r="I292" s="142"/>
      <c r="J292" s="143">
        <f t="shared" si="0"/>
        <v>0</v>
      </c>
      <c r="K292" s="139" t="s">
        <v>1</v>
      </c>
      <c r="L292" s="32"/>
      <c r="M292" s="144" t="s">
        <v>1</v>
      </c>
      <c r="N292" s="145" t="s">
        <v>48</v>
      </c>
      <c r="P292" s="146">
        <f t="shared" si="1"/>
        <v>0</v>
      </c>
      <c r="Q292" s="146">
        <v>0</v>
      </c>
      <c r="R292" s="146">
        <f t="shared" si="2"/>
        <v>0</v>
      </c>
      <c r="S292" s="146">
        <v>0</v>
      </c>
      <c r="T292" s="147">
        <f t="shared" si="3"/>
        <v>0</v>
      </c>
      <c r="AR292" s="148" t="s">
        <v>241</v>
      </c>
      <c r="AT292" s="148" t="s">
        <v>153</v>
      </c>
      <c r="AU292" s="148" t="s">
        <v>92</v>
      </c>
      <c r="AY292" s="17" t="s">
        <v>150</v>
      </c>
      <c r="BE292" s="149">
        <f t="shared" si="4"/>
        <v>0</v>
      </c>
      <c r="BF292" s="149">
        <f t="shared" si="5"/>
        <v>0</v>
      </c>
      <c r="BG292" s="149">
        <f t="shared" si="6"/>
        <v>0</v>
      </c>
      <c r="BH292" s="149">
        <f t="shared" si="7"/>
        <v>0</v>
      </c>
      <c r="BI292" s="149">
        <f t="shared" si="8"/>
        <v>0</v>
      </c>
      <c r="BJ292" s="17" t="s">
        <v>90</v>
      </c>
      <c r="BK292" s="149">
        <f t="shared" si="9"/>
        <v>0</v>
      </c>
      <c r="BL292" s="17" t="s">
        <v>241</v>
      </c>
      <c r="BM292" s="148" t="s">
        <v>572</v>
      </c>
    </row>
    <row r="293" spans="2:65" s="1" customFormat="1" ht="33" customHeight="1">
      <c r="B293" s="32"/>
      <c r="C293" s="137" t="s">
        <v>573</v>
      </c>
      <c r="D293" s="137" t="s">
        <v>153</v>
      </c>
      <c r="E293" s="138" t="s">
        <v>574</v>
      </c>
      <c r="F293" s="139" t="s">
        <v>575</v>
      </c>
      <c r="G293" s="140" t="s">
        <v>563</v>
      </c>
      <c r="H293" s="141">
        <v>6</v>
      </c>
      <c r="I293" s="142"/>
      <c r="J293" s="143">
        <f t="shared" si="0"/>
        <v>0</v>
      </c>
      <c r="K293" s="139" t="s">
        <v>1</v>
      </c>
      <c r="L293" s="32"/>
      <c r="M293" s="144" t="s">
        <v>1</v>
      </c>
      <c r="N293" s="145" t="s">
        <v>48</v>
      </c>
      <c r="P293" s="146">
        <f t="shared" si="1"/>
        <v>0</v>
      </c>
      <c r="Q293" s="146">
        <v>0</v>
      </c>
      <c r="R293" s="146">
        <f t="shared" si="2"/>
        <v>0</v>
      </c>
      <c r="S293" s="146">
        <v>0</v>
      </c>
      <c r="T293" s="147">
        <f t="shared" si="3"/>
        <v>0</v>
      </c>
      <c r="AR293" s="148" t="s">
        <v>241</v>
      </c>
      <c r="AT293" s="148" t="s">
        <v>153</v>
      </c>
      <c r="AU293" s="148" t="s">
        <v>92</v>
      </c>
      <c r="AY293" s="17" t="s">
        <v>150</v>
      </c>
      <c r="BE293" s="149">
        <f t="shared" si="4"/>
        <v>0</v>
      </c>
      <c r="BF293" s="149">
        <f t="shared" si="5"/>
        <v>0</v>
      </c>
      <c r="BG293" s="149">
        <f t="shared" si="6"/>
        <v>0</v>
      </c>
      <c r="BH293" s="149">
        <f t="shared" si="7"/>
        <v>0</v>
      </c>
      <c r="BI293" s="149">
        <f t="shared" si="8"/>
        <v>0</v>
      </c>
      <c r="BJ293" s="17" t="s">
        <v>90</v>
      </c>
      <c r="BK293" s="149">
        <f t="shared" si="9"/>
        <v>0</v>
      </c>
      <c r="BL293" s="17" t="s">
        <v>241</v>
      </c>
      <c r="BM293" s="148" t="s">
        <v>576</v>
      </c>
    </row>
    <row r="294" spans="2:65" s="1" customFormat="1" ht="33" customHeight="1">
      <c r="B294" s="32"/>
      <c r="C294" s="137" t="s">
        <v>577</v>
      </c>
      <c r="D294" s="137" t="s">
        <v>153</v>
      </c>
      <c r="E294" s="138" t="s">
        <v>578</v>
      </c>
      <c r="F294" s="139" t="s">
        <v>579</v>
      </c>
      <c r="G294" s="140" t="s">
        <v>563</v>
      </c>
      <c r="H294" s="141">
        <v>1</v>
      </c>
      <c r="I294" s="142"/>
      <c r="J294" s="143">
        <f t="shared" si="0"/>
        <v>0</v>
      </c>
      <c r="K294" s="139" t="s">
        <v>1</v>
      </c>
      <c r="L294" s="32"/>
      <c r="M294" s="144" t="s">
        <v>1</v>
      </c>
      <c r="N294" s="145" t="s">
        <v>48</v>
      </c>
      <c r="P294" s="146">
        <f t="shared" si="1"/>
        <v>0</v>
      </c>
      <c r="Q294" s="146">
        <v>0</v>
      </c>
      <c r="R294" s="146">
        <f t="shared" si="2"/>
        <v>0</v>
      </c>
      <c r="S294" s="146">
        <v>0</v>
      </c>
      <c r="T294" s="147">
        <f t="shared" si="3"/>
        <v>0</v>
      </c>
      <c r="AR294" s="148" t="s">
        <v>241</v>
      </c>
      <c r="AT294" s="148" t="s">
        <v>153</v>
      </c>
      <c r="AU294" s="148" t="s">
        <v>92</v>
      </c>
      <c r="AY294" s="17" t="s">
        <v>150</v>
      </c>
      <c r="BE294" s="149">
        <f t="shared" si="4"/>
        <v>0</v>
      </c>
      <c r="BF294" s="149">
        <f t="shared" si="5"/>
        <v>0</v>
      </c>
      <c r="BG294" s="149">
        <f t="shared" si="6"/>
        <v>0</v>
      </c>
      <c r="BH294" s="149">
        <f t="shared" si="7"/>
        <v>0</v>
      </c>
      <c r="BI294" s="149">
        <f t="shared" si="8"/>
        <v>0</v>
      </c>
      <c r="BJ294" s="17" t="s">
        <v>90</v>
      </c>
      <c r="BK294" s="149">
        <f t="shared" si="9"/>
        <v>0</v>
      </c>
      <c r="BL294" s="17" t="s">
        <v>241</v>
      </c>
      <c r="BM294" s="148" t="s">
        <v>580</v>
      </c>
    </row>
    <row r="295" spans="2:65" s="1" customFormat="1" ht="33" customHeight="1">
      <c r="B295" s="32"/>
      <c r="C295" s="137" t="s">
        <v>581</v>
      </c>
      <c r="D295" s="137" t="s">
        <v>153</v>
      </c>
      <c r="E295" s="138" t="s">
        <v>582</v>
      </c>
      <c r="F295" s="139" t="s">
        <v>583</v>
      </c>
      <c r="G295" s="140" t="s">
        <v>563</v>
      </c>
      <c r="H295" s="141">
        <v>2</v>
      </c>
      <c r="I295" s="142"/>
      <c r="J295" s="143">
        <f t="shared" si="0"/>
        <v>0</v>
      </c>
      <c r="K295" s="139" t="s">
        <v>1</v>
      </c>
      <c r="L295" s="32"/>
      <c r="M295" s="144" t="s">
        <v>1</v>
      </c>
      <c r="N295" s="145" t="s">
        <v>48</v>
      </c>
      <c r="P295" s="146">
        <f t="shared" si="1"/>
        <v>0</v>
      </c>
      <c r="Q295" s="146">
        <v>0</v>
      </c>
      <c r="R295" s="146">
        <f t="shared" si="2"/>
        <v>0</v>
      </c>
      <c r="S295" s="146">
        <v>0</v>
      </c>
      <c r="T295" s="147">
        <f t="shared" si="3"/>
        <v>0</v>
      </c>
      <c r="AR295" s="148" t="s">
        <v>241</v>
      </c>
      <c r="AT295" s="148" t="s">
        <v>153</v>
      </c>
      <c r="AU295" s="148" t="s">
        <v>92</v>
      </c>
      <c r="AY295" s="17" t="s">
        <v>150</v>
      </c>
      <c r="BE295" s="149">
        <f t="shared" si="4"/>
        <v>0</v>
      </c>
      <c r="BF295" s="149">
        <f t="shared" si="5"/>
        <v>0</v>
      </c>
      <c r="BG295" s="149">
        <f t="shared" si="6"/>
        <v>0</v>
      </c>
      <c r="BH295" s="149">
        <f t="shared" si="7"/>
        <v>0</v>
      </c>
      <c r="BI295" s="149">
        <f t="shared" si="8"/>
        <v>0</v>
      </c>
      <c r="BJ295" s="17" t="s">
        <v>90</v>
      </c>
      <c r="BK295" s="149">
        <f t="shared" si="9"/>
        <v>0</v>
      </c>
      <c r="BL295" s="17" t="s">
        <v>241</v>
      </c>
      <c r="BM295" s="148" t="s">
        <v>584</v>
      </c>
    </row>
    <row r="296" spans="2:65" s="1" customFormat="1" ht="33" customHeight="1">
      <c r="B296" s="32"/>
      <c r="C296" s="137" t="s">
        <v>585</v>
      </c>
      <c r="D296" s="137" t="s">
        <v>153</v>
      </c>
      <c r="E296" s="138" t="s">
        <v>586</v>
      </c>
      <c r="F296" s="139" t="s">
        <v>587</v>
      </c>
      <c r="G296" s="140" t="s">
        <v>563</v>
      </c>
      <c r="H296" s="141">
        <v>1</v>
      </c>
      <c r="I296" s="142"/>
      <c r="J296" s="143">
        <f t="shared" si="0"/>
        <v>0</v>
      </c>
      <c r="K296" s="139" t="s">
        <v>1</v>
      </c>
      <c r="L296" s="32"/>
      <c r="M296" s="144" t="s">
        <v>1</v>
      </c>
      <c r="N296" s="145" t="s">
        <v>48</v>
      </c>
      <c r="P296" s="146">
        <f t="shared" si="1"/>
        <v>0</v>
      </c>
      <c r="Q296" s="146">
        <v>0</v>
      </c>
      <c r="R296" s="146">
        <f t="shared" si="2"/>
        <v>0</v>
      </c>
      <c r="S296" s="146">
        <v>0</v>
      </c>
      <c r="T296" s="147">
        <f t="shared" si="3"/>
        <v>0</v>
      </c>
      <c r="AR296" s="148" t="s">
        <v>241</v>
      </c>
      <c r="AT296" s="148" t="s">
        <v>153</v>
      </c>
      <c r="AU296" s="148" t="s">
        <v>92</v>
      </c>
      <c r="AY296" s="17" t="s">
        <v>150</v>
      </c>
      <c r="BE296" s="149">
        <f t="shared" si="4"/>
        <v>0</v>
      </c>
      <c r="BF296" s="149">
        <f t="shared" si="5"/>
        <v>0</v>
      </c>
      <c r="BG296" s="149">
        <f t="shared" si="6"/>
        <v>0</v>
      </c>
      <c r="BH296" s="149">
        <f t="shared" si="7"/>
        <v>0</v>
      </c>
      <c r="BI296" s="149">
        <f t="shared" si="8"/>
        <v>0</v>
      </c>
      <c r="BJ296" s="17" t="s">
        <v>90</v>
      </c>
      <c r="BK296" s="149">
        <f t="shared" si="9"/>
        <v>0</v>
      </c>
      <c r="BL296" s="17" t="s">
        <v>241</v>
      </c>
      <c r="BM296" s="148" t="s">
        <v>588</v>
      </c>
    </row>
    <row r="297" spans="2:65" s="1" customFormat="1" ht="33" customHeight="1">
      <c r="B297" s="32"/>
      <c r="C297" s="137" t="s">
        <v>589</v>
      </c>
      <c r="D297" s="137" t="s">
        <v>153</v>
      </c>
      <c r="E297" s="138" t="s">
        <v>590</v>
      </c>
      <c r="F297" s="139" t="s">
        <v>591</v>
      </c>
      <c r="G297" s="140" t="s">
        <v>563</v>
      </c>
      <c r="H297" s="141">
        <v>1</v>
      </c>
      <c r="I297" s="142"/>
      <c r="J297" s="143">
        <f t="shared" si="0"/>
        <v>0</v>
      </c>
      <c r="K297" s="139" t="s">
        <v>1</v>
      </c>
      <c r="L297" s="32"/>
      <c r="M297" s="144" t="s">
        <v>1</v>
      </c>
      <c r="N297" s="145" t="s">
        <v>48</v>
      </c>
      <c r="P297" s="146">
        <f t="shared" si="1"/>
        <v>0</v>
      </c>
      <c r="Q297" s="146">
        <v>0</v>
      </c>
      <c r="R297" s="146">
        <f t="shared" si="2"/>
        <v>0</v>
      </c>
      <c r="S297" s="146">
        <v>0</v>
      </c>
      <c r="T297" s="147">
        <f t="shared" si="3"/>
        <v>0</v>
      </c>
      <c r="AR297" s="148" t="s">
        <v>241</v>
      </c>
      <c r="AT297" s="148" t="s">
        <v>153</v>
      </c>
      <c r="AU297" s="148" t="s">
        <v>92</v>
      </c>
      <c r="AY297" s="17" t="s">
        <v>150</v>
      </c>
      <c r="BE297" s="149">
        <f t="shared" si="4"/>
        <v>0</v>
      </c>
      <c r="BF297" s="149">
        <f t="shared" si="5"/>
        <v>0</v>
      </c>
      <c r="BG297" s="149">
        <f t="shared" si="6"/>
        <v>0</v>
      </c>
      <c r="BH297" s="149">
        <f t="shared" si="7"/>
        <v>0</v>
      </c>
      <c r="BI297" s="149">
        <f t="shared" si="8"/>
        <v>0</v>
      </c>
      <c r="BJ297" s="17" t="s">
        <v>90</v>
      </c>
      <c r="BK297" s="149">
        <f t="shared" si="9"/>
        <v>0</v>
      </c>
      <c r="BL297" s="17" t="s">
        <v>241</v>
      </c>
      <c r="BM297" s="148" t="s">
        <v>592</v>
      </c>
    </row>
    <row r="298" spans="2:65" s="1" customFormat="1" ht="33" customHeight="1">
      <c r="B298" s="32"/>
      <c r="C298" s="137" t="s">
        <v>593</v>
      </c>
      <c r="D298" s="137" t="s">
        <v>153</v>
      </c>
      <c r="E298" s="138" t="s">
        <v>594</v>
      </c>
      <c r="F298" s="139" t="s">
        <v>595</v>
      </c>
      <c r="G298" s="140" t="s">
        <v>563</v>
      </c>
      <c r="H298" s="141">
        <v>1</v>
      </c>
      <c r="I298" s="142"/>
      <c r="J298" s="143">
        <f t="shared" si="0"/>
        <v>0</v>
      </c>
      <c r="K298" s="139" t="s">
        <v>1</v>
      </c>
      <c r="L298" s="32"/>
      <c r="M298" s="144" t="s">
        <v>1</v>
      </c>
      <c r="N298" s="145" t="s">
        <v>48</v>
      </c>
      <c r="P298" s="146">
        <f t="shared" si="1"/>
        <v>0</v>
      </c>
      <c r="Q298" s="146">
        <v>0</v>
      </c>
      <c r="R298" s="146">
        <f t="shared" si="2"/>
        <v>0</v>
      </c>
      <c r="S298" s="146">
        <v>0</v>
      </c>
      <c r="T298" s="147">
        <f t="shared" si="3"/>
        <v>0</v>
      </c>
      <c r="AR298" s="148" t="s">
        <v>241</v>
      </c>
      <c r="AT298" s="148" t="s">
        <v>153</v>
      </c>
      <c r="AU298" s="148" t="s">
        <v>92</v>
      </c>
      <c r="AY298" s="17" t="s">
        <v>150</v>
      </c>
      <c r="BE298" s="149">
        <f t="shared" si="4"/>
        <v>0</v>
      </c>
      <c r="BF298" s="149">
        <f t="shared" si="5"/>
        <v>0</v>
      </c>
      <c r="BG298" s="149">
        <f t="shared" si="6"/>
        <v>0</v>
      </c>
      <c r="BH298" s="149">
        <f t="shared" si="7"/>
        <v>0</v>
      </c>
      <c r="BI298" s="149">
        <f t="shared" si="8"/>
        <v>0</v>
      </c>
      <c r="BJ298" s="17" t="s">
        <v>90</v>
      </c>
      <c r="BK298" s="149">
        <f t="shared" si="9"/>
        <v>0</v>
      </c>
      <c r="BL298" s="17" t="s">
        <v>241</v>
      </c>
      <c r="BM298" s="148" t="s">
        <v>596</v>
      </c>
    </row>
    <row r="299" spans="2:65" s="1" customFormat="1" ht="33" customHeight="1">
      <c r="B299" s="32"/>
      <c r="C299" s="137" t="s">
        <v>597</v>
      </c>
      <c r="D299" s="137" t="s">
        <v>153</v>
      </c>
      <c r="E299" s="138" t="s">
        <v>598</v>
      </c>
      <c r="F299" s="139" t="s">
        <v>599</v>
      </c>
      <c r="G299" s="140" t="s">
        <v>563</v>
      </c>
      <c r="H299" s="141">
        <v>1</v>
      </c>
      <c r="I299" s="142"/>
      <c r="J299" s="143">
        <f t="shared" si="0"/>
        <v>0</v>
      </c>
      <c r="K299" s="139" t="s">
        <v>1</v>
      </c>
      <c r="L299" s="32"/>
      <c r="M299" s="144" t="s">
        <v>1</v>
      </c>
      <c r="N299" s="145" t="s">
        <v>48</v>
      </c>
      <c r="P299" s="146">
        <f t="shared" si="1"/>
        <v>0</v>
      </c>
      <c r="Q299" s="146">
        <v>0</v>
      </c>
      <c r="R299" s="146">
        <f t="shared" si="2"/>
        <v>0</v>
      </c>
      <c r="S299" s="146">
        <v>0</v>
      </c>
      <c r="T299" s="147">
        <f t="shared" si="3"/>
        <v>0</v>
      </c>
      <c r="AR299" s="148" t="s">
        <v>241</v>
      </c>
      <c r="AT299" s="148" t="s">
        <v>153</v>
      </c>
      <c r="AU299" s="148" t="s">
        <v>92</v>
      </c>
      <c r="AY299" s="17" t="s">
        <v>150</v>
      </c>
      <c r="BE299" s="149">
        <f t="shared" si="4"/>
        <v>0</v>
      </c>
      <c r="BF299" s="149">
        <f t="shared" si="5"/>
        <v>0</v>
      </c>
      <c r="BG299" s="149">
        <f t="shared" si="6"/>
        <v>0</v>
      </c>
      <c r="BH299" s="149">
        <f t="shared" si="7"/>
        <v>0</v>
      </c>
      <c r="BI299" s="149">
        <f t="shared" si="8"/>
        <v>0</v>
      </c>
      <c r="BJ299" s="17" t="s">
        <v>90</v>
      </c>
      <c r="BK299" s="149">
        <f t="shared" si="9"/>
        <v>0</v>
      </c>
      <c r="BL299" s="17" t="s">
        <v>241</v>
      </c>
      <c r="BM299" s="148" t="s">
        <v>600</v>
      </c>
    </row>
    <row r="300" spans="2:65" s="1" customFormat="1" ht="33" customHeight="1">
      <c r="B300" s="32"/>
      <c r="C300" s="137" t="s">
        <v>601</v>
      </c>
      <c r="D300" s="137" t="s">
        <v>153</v>
      </c>
      <c r="E300" s="138" t="s">
        <v>602</v>
      </c>
      <c r="F300" s="139" t="s">
        <v>603</v>
      </c>
      <c r="G300" s="140" t="s">
        <v>563</v>
      </c>
      <c r="H300" s="141">
        <v>1</v>
      </c>
      <c r="I300" s="142"/>
      <c r="J300" s="143">
        <f t="shared" si="0"/>
        <v>0</v>
      </c>
      <c r="K300" s="139" t="s">
        <v>1</v>
      </c>
      <c r="L300" s="32"/>
      <c r="M300" s="144" t="s">
        <v>1</v>
      </c>
      <c r="N300" s="145" t="s">
        <v>48</v>
      </c>
      <c r="P300" s="146">
        <f t="shared" si="1"/>
        <v>0</v>
      </c>
      <c r="Q300" s="146">
        <v>0</v>
      </c>
      <c r="R300" s="146">
        <f t="shared" si="2"/>
        <v>0</v>
      </c>
      <c r="S300" s="146">
        <v>0</v>
      </c>
      <c r="T300" s="147">
        <f t="shared" si="3"/>
        <v>0</v>
      </c>
      <c r="AR300" s="148" t="s">
        <v>241</v>
      </c>
      <c r="AT300" s="148" t="s">
        <v>153</v>
      </c>
      <c r="AU300" s="148" t="s">
        <v>92</v>
      </c>
      <c r="AY300" s="17" t="s">
        <v>150</v>
      </c>
      <c r="BE300" s="149">
        <f t="shared" si="4"/>
        <v>0</v>
      </c>
      <c r="BF300" s="149">
        <f t="shared" si="5"/>
        <v>0</v>
      </c>
      <c r="BG300" s="149">
        <f t="shared" si="6"/>
        <v>0</v>
      </c>
      <c r="BH300" s="149">
        <f t="shared" si="7"/>
        <v>0</v>
      </c>
      <c r="BI300" s="149">
        <f t="shared" si="8"/>
        <v>0</v>
      </c>
      <c r="BJ300" s="17" t="s">
        <v>90</v>
      </c>
      <c r="BK300" s="149">
        <f t="shared" si="9"/>
        <v>0</v>
      </c>
      <c r="BL300" s="17" t="s">
        <v>241</v>
      </c>
      <c r="BM300" s="148" t="s">
        <v>604</v>
      </c>
    </row>
    <row r="301" spans="2:65" s="1" customFormat="1" ht="24.2" customHeight="1">
      <c r="B301" s="32"/>
      <c r="C301" s="137" t="s">
        <v>605</v>
      </c>
      <c r="D301" s="137" t="s">
        <v>153</v>
      </c>
      <c r="E301" s="138" t="s">
        <v>606</v>
      </c>
      <c r="F301" s="139" t="s">
        <v>607</v>
      </c>
      <c r="G301" s="140" t="s">
        <v>563</v>
      </c>
      <c r="H301" s="141">
        <v>1</v>
      </c>
      <c r="I301" s="142"/>
      <c r="J301" s="143">
        <f t="shared" si="0"/>
        <v>0</v>
      </c>
      <c r="K301" s="139" t="s">
        <v>1</v>
      </c>
      <c r="L301" s="32"/>
      <c r="M301" s="144" t="s">
        <v>1</v>
      </c>
      <c r="N301" s="145" t="s">
        <v>48</v>
      </c>
      <c r="P301" s="146">
        <f t="shared" si="1"/>
        <v>0</v>
      </c>
      <c r="Q301" s="146">
        <v>0</v>
      </c>
      <c r="R301" s="146">
        <f t="shared" si="2"/>
        <v>0</v>
      </c>
      <c r="S301" s="146">
        <v>0</v>
      </c>
      <c r="T301" s="147">
        <f t="shared" si="3"/>
        <v>0</v>
      </c>
      <c r="AR301" s="148" t="s">
        <v>241</v>
      </c>
      <c r="AT301" s="148" t="s">
        <v>153</v>
      </c>
      <c r="AU301" s="148" t="s">
        <v>92</v>
      </c>
      <c r="AY301" s="17" t="s">
        <v>150</v>
      </c>
      <c r="BE301" s="149">
        <f t="shared" si="4"/>
        <v>0</v>
      </c>
      <c r="BF301" s="149">
        <f t="shared" si="5"/>
        <v>0</v>
      </c>
      <c r="BG301" s="149">
        <f t="shared" si="6"/>
        <v>0</v>
      </c>
      <c r="BH301" s="149">
        <f t="shared" si="7"/>
        <v>0</v>
      </c>
      <c r="BI301" s="149">
        <f t="shared" si="8"/>
        <v>0</v>
      </c>
      <c r="BJ301" s="17" t="s">
        <v>90</v>
      </c>
      <c r="BK301" s="149">
        <f t="shared" si="9"/>
        <v>0</v>
      </c>
      <c r="BL301" s="17" t="s">
        <v>241</v>
      </c>
      <c r="BM301" s="148" t="s">
        <v>608</v>
      </c>
    </row>
    <row r="302" spans="2:65" s="11" customFormat="1" ht="22.9" customHeight="1">
      <c r="B302" s="126"/>
      <c r="D302" s="127" t="s">
        <v>82</v>
      </c>
      <c r="E302" s="135" t="s">
        <v>291</v>
      </c>
      <c r="F302" s="135" t="s">
        <v>292</v>
      </c>
      <c r="I302" s="129"/>
      <c r="J302" s="136">
        <f>BK302</f>
        <v>0</v>
      </c>
      <c r="L302" s="126"/>
      <c r="M302" s="130"/>
      <c r="P302" s="131">
        <f>SUM(P303:P308)</f>
        <v>0</v>
      </c>
      <c r="R302" s="131">
        <f>SUM(R303:R308)</f>
        <v>0</v>
      </c>
      <c r="T302" s="132">
        <f>SUM(T303:T308)</f>
        <v>0</v>
      </c>
      <c r="AR302" s="127" t="s">
        <v>92</v>
      </c>
      <c r="AT302" s="133" t="s">
        <v>82</v>
      </c>
      <c r="AU302" s="133" t="s">
        <v>90</v>
      </c>
      <c r="AY302" s="127" t="s">
        <v>150</v>
      </c>
      <c r="BK302" s="134">
        <f>SUM(BK303:BK308)</f>
        <v>0</v>
      </c>
    </row>
    <row r="303" spans="2:65" s="1" customFormat="1" ht="24.2" customHeight="1">
      <c r="B303" s="32"/>
      <c r="C303" s="137" t="s">
        <v>609</v>
      </c>
      <c r="D303" s="137" t="s">
        <v>153</v>
      </c>
      <c r="E303" s="138" t="s">
        <v>610</v>
      </c>
      <c r="F303" s="139" t="s">
        <v>611</v>
      </c>
      <c r="G303" s="140" t="s">
        <v>563</v>
      </c>
      <c r="H303" s="141">
        <v>1</v>
      </c>
      <c r="I303" s="142"/>
      <c r="J303" s="143">
        <f t="shared" ref="J303:J308" si="10">ROUND(I303*H303,2)</f>
        <v>0</v>
      </c>
      <c r="K303" s="139" t="s">
        <v>1</v>
      </c>
      <c r="L303" s="32"/>
      <c r="M303" s="144" t="s">
        <v>1</v>
      </c>
      <c r="N303" s="145" t="s">
        <v>48</v>
      </c>
      <c r="P303" s="146">
        <f t="shared" ref="P303:P308" si="11">O303*H303</f>
        <v>0</v>
      </c>
      <c r="Q303" s="146">
        <v>0</v>
      </c>
      <c r="R303" s="146">
        <f t="shared" ref="R303:R308" si="12">Q303*H303</f>
        <v>0</v>
      </c>
      <c r="S303" s="146">
        <v>0</v>
      </c>
      <c r="T303" s="147">
        <f t="shared" ref="T303:T308" si="13">S303*H303</f>
        <v>0</v>
      </c>
      <c r="AR303" s="148" t="s">
        <v>241</v>
      </c>
      <c r="AT303" s="148" t="s">
        <v>153</v>
      </c>
      <c r="AU303" s="148" t="s">
        <v>92</v>
      </c>
      <c r="AY303" s="17" t="s">
        <v>150</v>
      </c>
      <c r="BE303" s="149">
        <f t="shared" ref="BE303:BE308" si="14">IF(N303="základní",J303,0)</f>
        <v>0</v>
      </c>
      <c r="BF303" s="149">
        <f t="shared" ref="BF303:BF308" si="15">IF(N303="snížená",J303,0)</f>
        <v>0</v>
      </c>
      <c r="BG303" s="149">
        <f t="shared" ref="BG303:BG308" si="16">IF(N303="zákl. přenesená",J303,0)</f>
        <v>0</v>
      </c>
      <c r="BH303" s="149">
        <f t="shared" ref="BH303:BH308" si="17">IF(N303="sníž. přenesená",J303,0)</f>
        <v>0</v>
      </c>
      <c r="BI303" s="149">
        <f t="shared" ref="BI303:BI308" si="18">IF(N303="nulová",J303,0)</f>
        <v>0</v>
      </c>
      <c r="BJ303" s="17" t="s">
        <v>90</v>
      </c>
      <c r="BK303" s="149">
        <f t="shared" ref="BK303:BK308" si="19">ROUND(I303*H303,2)</f>
        <v>0</v>
      </c>
      <c r="BL303" s="17" t="s">
        <v>241</v>
      </c>
      <c r="BM303" s="148" t="s">
        <v>612</v>
      </c>
    </row>
    <row r="304" spans="2:65" s="1" customFormat="1" ht="24.2" customHeight="1">
      <c r="B304" s="32"/>
      <c r="C304" s="137" t="s">
        <v>613</v>
      </c>
      <c r="D304" s="137" t="s">
        <v>153</v>
      </c>
      <c r="E304" s="138" t="s">
        <v>614</v>
      </c>
      <c r="F304" s="139" t="s">
        <v>615</v>
      </c>
      <c r="G304" s="140" t="s">
        <v>563</v>
      </c>
      <c r="H304" s="141">
        <v>1</v>
      </c>
      <c r="I304" s="142"/>
      <c r="J304" s="143">
        <f t="shared" si="10"/>
        <v>0</v>
      </c>
      <c r="K304" s="139" t="s">
        <v>1</v>
      </c>
      <c r="L304" s="32"/>
      <c r="M304" s="144" t="s">
        <v>1</v>
      </c>
      <c r="N304" s="145" t="s">
        <v>48</v>
      </c>
      <c r="P304" s="146">
        <f t="shared" si="11"/>
        <v>0</v>
      </c>
      <c r="Q304" s="146">
        <v>0</v>
      </c>
      <c r="R304" s="146">
        <f t="shared" si="12"/>
        <v>0</v>
      </c>
      <c r="S304" s="146">
        <v>0</v>
      </c>
      <c r="T304" s="147">
        <f t="shared" si="13"/>
        <v>0</v>
      </c>
      <c r="AR304" s="148" t="s">
        <v>241</v>
      </c>
      <c r="AT304" s="148" t="s">
        <v>153</v>
      </c>
      <c r="AU304" s="148" t="s">
        <v>92</v>
      </c>
      <c r="AY304" s="17" t="s">
        <v>150</v>
      </c>
      <c r="BE304" s="149">
        <f t="shared" si="14"/>
        <v>0</v>
      </c>
      <c r="BF304" s="149">
        <f t="shared" si="15"/>
        <v>0</v>
      </c>
      <c r="BG304" s="149">
        <f t="shared" si="16"/>
        <v>0</v>
      </c>
      <c r="BH304" s="149">
        <f t="shared" si="17"/>
        <v>0</v>
      </c>
      <c r="BI304" s="149">
        <f t="shared" si="18"/>
        <v>0</v>
      </c>
      <c r="BJ304" s="17" t="s">
        <v>90</v>
      </c>
      <c r="BK304" s="149">
        <f t="shared" si="19"/>
        <v>0</v>
      </c>
      <c r="BL304" s="17" t="s">
        <v>241</v>
      </c>
      <c r="BM304" s="148" t="s">
        <v>616</v>
      </c>
    </row>
    <row r="305" spans="2:65" s="1" customFormat="1" ht="24.2" customHeight="1">
      <c r="B305" s="32"/>
      <c r="C305" s="137" t="s">
        <v>617</v>
      </c>
      <c r="D305" s="137" t="s">
        <v>153</v>
      </c>
      <c r="E305" s="138" t="s">
        <v>618</v>
      </c>
      <c r="F305" s="139" t="s">
        <v>619</v>
      </c>
      <c r="G305" s="140" t="s">
        <v>563</v>
      </c>
      <c r="H305" s="141">
        <v>1</v>
      </c>
      <c r="I305" s="142"/>
      <c r="J305" s="143">
        <f t="shared" si="10"/>
        <v>0</v>
      </c>
      <c r="K305" s="139" t="s">
        <v>1</v>
      </c>
      <c r="L305" s="32"/>
      <c r="M305" s="144" t="s">
        <v>1</v>
      </c>
      <c r="N305" s="145" t="s">
        <v>48</v>
      </c>
      <c r="P305" s="146">
        <f t="shared" si="11"/>
        <v>0</v>
      </c>
      <c r="Q305" s="146">
        <v>0</v>
      </c>
      <c r="R305" s="146">
        <f t="shared" si="12"/>
        <v>0</v>
      </c>
      <c r="S305" s="146">
        <v>0</v>
      </c>
      <c r="T305" s="147">
        <f t="shared" si="13"/>
        <v>0</v>
      </c>
      <c r="AR305" s="148" t="s">
        <v>241</v>
      </c>
      <c r="AT305" s="148" t="s">
        <v>153</v>
      </c>
      <c r="AU305" s="148" t="s">
        <v>92</v>
      </c>
      <c r="AY305" s="17" t="s">
        <v>150</v>
      </c>
      <c r="BE305" s="149">
        <f t="shared" si="14"/>
        <v>0</v>
      </c>
      <c r="BF305" s="149">
        <f t="shared" si="15"/>
        <v>0</v>
      </c>
      <c r="BG305" s="149">
        <f t="shared" si="16"/>
        <v>0</v>
      </c>
      <c r="BH305" s="149">
        <f t="shared" si="17"/>
        <v>0</v>
      </c>
      <c r="BI305" s="149">
        <f t="shared" si="18"/>
        <v>0</v>
      </c>
      <c r="BJ305" s="17" t="s">
        <v>90</v>
      </c>
      <c r="BK305" s="149">
        <f t="shared" si="19"/>
        <v>0</v>
      </c>
      <c r="BL305" s="17" t="s">
        <v>241</v>
      </c>
      <c r="BM305" s="148" t="s">
        <v>620</v>
      </c>
    </row>
    <row r="306" spans="2:65" s="1" customFormat="1" ht="24.2" customHeight="1">
      <c r="B306" s="32"/>
      <c r="C306" s="137" t="s">
        <v>621</v>
      </c>
      <c r="D306" s="137" t="s">
        <v>153</v>
      </c>
      <c r="E306" s="138" t="s">
        <v>622</v>
      </c>
      <c r="F306" s="139" t="s">
        <v>623</v>
      </c>
      <c r="G306" s="140" t="s">
        <v>563</v>
      </c>
      <c r="H306" s="141">
        <v>1</v>
      </c>
      <c r="I306" s="142"/>
      <c r="J306" s="143">
        <f t="shared" si="10"/>
        <v>0</v>
      </c>
      <c r="K306" s="139" t="s">
        <v>1</v>
      </c>
      <c r="L306" s="32"/>
      <c r="M306" s="144" t="s">
        <v>1</v>
      </c>
      <c r="N306" s="145" t="s">
        <v>48</v>
      </c>
      <c r="P306" s="146">
        <f t="shared" si="11"/>
        <v>0</v>
      </c>
      <c r="Q306" s="146">
        <v>0</v>
      </c>
      <c r="R306" s="146">
        <f t="shared" si="12"/>
        <v>0</v>
      </c>
      <c r="S306" s="146">
        <v>0</v>
      </c>
      <c r="T306" s="147">
        <f t="shared" si="13"/>
        <v>0</v>
      </c>
      <c r="AR306" s="148" t="s">
        <v>241</v>
      </c>
      <c r="AT306" s="148" t="s">
        <v>153</v>
      </c>
      <c r="AU306" s="148" t="s">
        <v>92</v>
      </c>
      <c r="AY306" s="17" t="s">
        <v>150</v>
      </c>
      <c r="BE306" s="149">
        <f t="shared" si="14"/>
        <v>0</v>
      </c>
      <c r="BF306" s="149">
        <f t="shared" si="15"/>
        <v>0</v>
      </c>
      <c r="BG306" s="149">
        <f t="shared" si="16"/>
        <v>0</v>
      </c>
      <c r="BH306" s="149">
        <f t="shared" si="17"/>
        <v>0</v>
      </c>
      <c r="BI306" s="149">
        <f t="shared" si="18"/>
        <v>0</v>
      </c>
      <c r="BJ306" s="17" t="s">
        <v>90</v>
      </c>
      <c r="BK306" s="149">
        <f t="shared" si="19"/>
        <v>0</v>
      </c>
      <c r="BL306" s="17" t="s">
        <v>241</v>
      </c>
      <c r="BM306" s="148" t="s">
        <v>624</v>
      </c>
    </row>
    <row r="307" spans="2:65" s="1" customFormat="1" ht="24.2" customHeight="1">
      <c r="B307" s="32"/>
      <c r="C307" s="137" t="s">
        <v>625</v>
      </c>
      <c r="D307" s="137" t="s">
        <v>153</v>
      </c>
      <c r="E307" s="138" t="s">
        <v>626</v>
      </c>
      <c r="F307" s="139" t="s">
        <v>627</v>
      </c>
      <c r="G307" s="140" t="s">
        <v>563</v>
      </c>
      <c r="H307" s="141">
        <v>30</v>
      </c>
      <c r="I307" s="142"/>
      <c r="J307" s="143">
        <f t="shared" si="10"/>
        <v>0</v>
      </c>
      <c r="K307" s="139" t="s">
        <v>1</v>
      </c>
      <c r="L307" s="32"/>
      <c r="M307" s="144" t="s">
        <v>1</v>
      </c>
      <c r="N307" s="145" t="s">
        <v>48</v>
      </c>
      <c r="P307" s="146">
        <f t="shared" si="11"/>
        <v>0</v>
      </c>
      <c r="Q307" s="146">
        <v>0</v>
      </c>
      <c r="R307" s="146">
        <f t="shared" si="12"/>
        <v>0</v>
      </c>
      <c r="S307" s="146">
        <v>0</v>
      </c>
      <c r="T307" s="147">
        <f t="shared" si="13"/>
        <v>0</v>
      </c>
      <c r="AR307" s="148" t="s">
        <v>241</v>
      </c>
      <c r="AT307" s="148" t="s">
        <v>153</v>
      </c>
      <c r="AU307" s="148" t="s">
        <v>92</v>
      </c>
      <c r="AY307" s="17" t="s">
        <v>150</v>
      </c>
      <c r="BE307" s="149">
        <f t="shared" si="14"/>
        <v>0</v>
      </c>
      <c r="BF307" s="149">
        <f t="shared" si="15"/>
        <v>0</v>
      </c>
      <c r="BG307" s="149">
        <f t="shared" si="16"/>
        <v>0</v>
      </c>
      <c r="BH307" s="149">
        <f t="shared" si="17"/>
        <v>0</v>
      </c>
      <c r="BI307" s="149">
        <f t="shared" si="18"/>
        <v>0</v>
      </c>
      <c r="BJ307" s="17" t="s">
        <v>90</v>
      </c>
      <c r="BK307" s="149">
        <f t="shared" si="19"/>
        <v>0</v>
      </c>
      <c r="BL307" s="17" t="s">
        <v>241</v>
      </c>
      <c r="BM307" s="148" t="s">
        <v>628</v>
      </c>
    </row>
    <row r="308" spans="2:65" s="1" customFormat="1" ht="33" customHeight="1">
      <c r="B308" s="32"/>
      <c r="C308" s="137" t="s">
        <v>629</v>
      </c>
      <c r="D308" s="137" t="s">
        <v>153</v>
      </c>
      <c r="E308" s="138" t="s">
        <v>630</v>
      </c>
      <c r="F308" s="139" t="s">
        <v>631</v>
      </c>
      <c r="G308" s="140" t="s">
        <v>563</v>
      </c>
      <c r="H308" s="141">
        <v>10</v>
      </c>
      <c r="I308" s="142"/>
      <c r="J308" s="143">
        <f t="shared" si="10"/>
        <v>0</v>
      </c>
      <c r="K308" s="139" t="s">
        <v>1</v>
      </c>
      <c r="L308" s="32"/>
      <c r="M308" s="144" t="s">
        <v>1</v>
      </c>
      <c r="N308" s="145" t="s">
        <v>48</v>
      </c>
      <c r="P308" s="146">
        <f t="shared" si="11"/>
        <v>0</v>
      </c>
      <c r="Q308" s="146">
        <v>0</v>
      </c>
      <c r="R308" s="146">
        <f t="shared" si="12"/>
        <v>0</v>
      </c>
      <c r="S308" s="146">
        <v>0</v>
      </c>
      <c r="T308" s="147">
        <f t="shared" si="13"/>
        <v>0</v>
      </c>
      <c r="AR308" s="148" t="s">
        <v>241</v>
      </c>
      <c r="AT308" s="148" t="s">
        <v>153</v>
      </c>
      <c r="AU308" s="148" t="s">
        <v>92</v>
      </c>
      <c r="AY308" s="17" t="s">
        <v>150</v>
      </c>
      <c r="BE308" s="149">
        <f t="shared" si="14"/>
        <v>0</v>
      </c>
      <c r="BF308" s="149">
        <f t="shared" si="15"/>
        <v>0</v>
      </c>
      <c r="BG308" s="149">
        <f t="shared" si="16"/>
        <v>0</v>
      </c>
      <c r="BH308" s="149">
        <f t="shared" si="17"/>
        <v>0</v>
      </c>
      <c r="BI308" s="149">
        <f t="shared" si="18"/>
        <v>0</v>
      </c>
      <c r="BJ308" s="17" t="s">
        <v>90</v>
      </c>
      <c r="BK308" s="149">
        <f t="shared" si="19"/>
        <v>0</v>
      </c>
      <c r="BL308" s="17" t="s">
        <v>241</v>
      </c>
      <c r="BM308" s="148" t="s">
        <v>632</v>
      </c>
    </row>
    <row r="309" spans="2:65" s="11" customFormat="1" ht="22.9" customHeight="1">
      <c r="B309" s="126"/>
      <c r="D309" s="127" t="s">
        <v>82</v>
      </c>
      <c r="E309" s="135" t="s">
        <v>298</v>
      </c>
      <c r="F309" s="135" t="s">
        <v>299</v>
      </c>
      <c r="I309" s="129"/>
      <c r="J309" s="136">
        <f>BK309</f>
        <v>0</v>
      </c>
      <c r="L309" s="126"/>
      <c r="M309" s="130"/>
      <c r="P309" s="131">
        <f>SUM(P310:P382)</f>
        <v>0</v>
      </c>
      <c r="R309" s="131">
        <f>SUM(R310:R382)</f>
        <v>1.5907843000000002</v>
      </c>
      <c r="T309" s="132">
        <f>SUM(T310:T382)</f>
        <v>0</v>
      </c>
      <c r="AR309" s="127" t="s">
        <v>92</v>
      </c>
      <c r="AT309" s="133" t="s">
        <v>82</v>
      </c>
      <c r="AU309" s="133" t="s">
        <v>90</v>
      </c>
      <c r="AY309" s="127" t="s">
        <v>150</v>
      </c>
      <c r="BK309" s="134">
        <f>SUM(BK310:BK382)</f>
        <v>0</v>
      </c>
    </row>
    <row r="310" spans="2:65" s="1" customFormat="1" ht="16.5" customHeight="1">
      <c r="B310" s="32"/>
      <c r="C310" s="137" t="s">
        <v>633</v>
      </c>
      <c r="D310" s="137" t="s">
        <v>153</v>
      </c>
      <c r="E310" s="138" t="s">
        <v>634</v>
      </c>
      <c r="F310" s="139" t="s">
        <v>635</v>
      </c>
      <c r="G310" s="140" t="s">
        <v>156</v>
      </c>
      <c r="H310" s="141">
        <v>34.99</v>
      </c>
      <c r="I310" s="142"/>
      <c r="J310" s="143">
        <f>ROUND(I310*H310,2)</f>
        <v>0</v>
      </c>
      <c r="K310" s="139" t="s">
        <v>157</v>
      </c>
      <c r="L310" s="32"/>
      <c r="M310" s="144" t="s">
        <v>1</v>
      </c>
      <c r="N310" s="145" t="s">
        <v>48</v>
      </c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AR310" s="148" t="s">
        <v>241</v>
      </c>
      <c r="AT310" s="148" t="s">
        <v>153</v>
      </c>
      <c r="AU310" s="148" t="s">
        <v>92</v>
      </c>
      <c r="AY310" s="17" t="s">
        <v>150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7" t="s">
        <v>90</v>
      </c>
      <c r="BK310" s="149">
        <f>ROUND(I310*H310,2)</f>
        <v>0</v>
      </c>
      <c r="BL310" s="17" t="s">
        <v>241</v>
      </c>
      <c r="BM310" s="148" t="s">
        <v>636</v>
      </c>
    </row>
    <row r="311" spans="2:65" s="12" customFormat="1" ht="11.25">
      <c r="B311" s="150"/>
      <c r="D311" s="151" t="s">
        <v>160</v>
      </c>
      <c r="E311" s="152" t="s">
        <v>1</v>
      </c>
      <c r="F311" s="153" t="s">
        <v>637</v>
      </c>
      <c r="H311" s="152" t="s">
        <v>1</v>
      </c>
      <c r="I311" s="154"/>
      <c r="L311" s="150"/>
      <c r="M311" s="155"/>
      <c r="T311" s="156"/>
      <c r="AT311" s="152" t="s">
        <v>160</v>
      </c>
      <c r="AU311" s="152" t="s">
        <v>92</v>
      </c>
      <c r="AV311" s="12" t="s">
        <v>90</v>
      </c>
      <c r="AW311" s="12" t="s">
        <v>36</v>
      </c>
      <c r="AX311" s="12" t="s">
        <v>83</v>
      </c>
      <c r="AY311" s="152" t="s">
        <v>150</v>
      </c>
    </row>
    <row r="312" spans="2:65" s="12" customFormat="1" ht="11.25">
      <c r="B312" s="150"/>
      <c r="D312" s="151" t="s">
        <v>160</v>
      </c>
      <c r="E312" s="152" t="s">
        <v>1</v>
      </c>
      <c r="F312" s="153" t="s">
        <v>463</v>
      </c>
      <c r="H312" s="152" t="s">
        <v>1</v>
      </c>
      <c r="I312" s="154"/>
      <c r="L312" s="150"/>
      <c r="M312" s="155"/>
      <c r="T312" s="156"/>
      <c r="AT312" s="152" t="s">
        <v>160</v>
      </c>
      <c r="AU312" s="152" t="s">
        <v>92</v>
      </c>
      <c r="AV312" s="12" t="s">
        <v>90</v>
      </c>
      <c r="AW312" s="12" t="s">
        <v>36</v>
      </c>
      <c r="AX312" s="12" t="s">
        <v>83</v>
      </c>
      <c r="AY312" s="152" t="s">
        <v>150</v>
      </c>
    </row>
    <row r="313" spans="2:65" s="12" customFormat="1" ht="11.25">
      <c r="B313" s="150"/>
      <c r="D313" s="151" t="s">
        <v>160</v>
      </c>
      <c r="E313" s="152" t="s">
        <v>1</v>
      </c>
      <c r="F313" s="153" t="s">
        <v>483</v>
      </c>
      <c r="H313" s="152" t="s">
        <v>1</v>
      </c>
      <c r="I313" s="154"/>
      <c r="L313" s="150"/>
      <c r="M313" s="155"/>
      <c r="T313" s="156"/>
      <c r="AT313" s="152" t="s">
        <v>160</v>
      </c>
      <c r="AU313" s="152" t="s">
        <v>92</v>
      </c>
      <c r="AV313" s="12" t="s">
        <v>90</v>
      </c>
      <c r="AW313" s="12" t="s">
        <v>36</v>
      </c>
      <c r="AX313" s="12" t="s">
        <v>83</v>
      </c>
      <c r="AY313" s="152" t="s">
        <v>150</v>
      </c>
    </row>
    <row r="314" spans="2:65" s="13" customFormat="1" ht="11.25">
      <c r="B314" s="157"/>
      <c r="D314" s="151" t="s">
        <v>160</v>
      </c>
      <c r="E314" s="158" t="s">
        <v>1</v>
      </c>
      <c r="F314" s="159" t="s">
        <v>465</v>
      </c>
      <c r="H314" s="160">
        <v>29.36</v>
      </c>
      <c r="I314" s="161"/>
      <c r="L314" s="157"/>
      <c r="M314" s="162"/>
      <c r="T314" s="163"/>
      <c r="AT314" s="158" t="s">
        <v>160</v>
      </c>
      <c r="AU314" s="158" t="s">
        <v>92</v>
      </c>
      <c r="AV314" s="13" t="s">
        <v>92</v>
      </c>
      <c r="AW314" s="13" t="s">
        <v>36</v>
      </c>
      <c r="AX314" s="13" t="s">
        <v>83</v>
      </c>
      <c r="AY314" s="158" t="s">
        <v>150</v>
      </c>
    </row>
    <row r="315" spans="2:65" s="12" customFormat="1" ht="11.25">
      <c r="B315" s="150"/>
      <c r="D315" s="151" t="s">
        <v>160</v>
      </c>
      <c r="E315" s="152" t="s">
        <v>1</v>
      </c>
      <c r="F315" s="153" t="s">
        <v>446</v>
      </c>
      <c r="H315" s="152" t="s">
        <v>1</v>
      </c>
      <c r="I315" s="154"/>
      <c r="L315" s="150"/>
      <c r="M315" s="155"/>
      <c r="T315" s="156"/>
      <c r="AT315" s="152" t="s">
        <v>160</v>
      </c>
      <c r="AU315" s="152" t="s">
        <v>92</v>
      </c>
      <c r="AV315" s="12" t="s">
        <v>90</v>
      </c>
      <c r="AW315" s="12" t="s">
        <v>36</v>
      </c>
      <c r="AX315" s="12" t="s">
        <v>83</v>
      </c>
      <c r="AY315" s="152" t="s">
        <v>150</v>
      </c>
    </row>
    <row r="316" spans="2:65" s="12" customFormat="1" ht="11.25">
      <c r="B316" s="150"/>
      <c r="D316" s="151" t="s">
        <v>160</v>
      </c>
      <c r="E316" s="152" t="s">
        <v>1</v>
      </c>
      <c r="F316" s="153" t="s">
        <v>447</v>
      </c>
      <c r="H316" s="152" t="s">
        <v>1</v>
      </c>
      <c r="I316" s="154"/>
      <c r="L316" s="150"/>
      <c r="M316" s="155"/>
      <c r="T316" s="156"/>
      <c r="AT316" s="152" t="s">
        <v>160</v>
      </c>
      <c r="AU316" s="152" t="s">
        <v>92</v>
      </c>
      <c r="AV316" s="12" t="s">
        <v>90</v>
      </c>
      <c r="AW316" s="12" t="s">
        <v>36</v>
      </c>
      <c r="AX316" s="12" t="s">
        <v>83</v>
      </c>
      <c r="AY316" s="152" t="s">
        <v>150</v>
      </c>
    </row>
    <row r="317" spans="2:65" s="13" customFormat="1" ht="11.25">
      <c r="B317" s="157"/>
      <c r="D317" s="151" t="s">
        <v>160</v>
      </c>
      <c r="E317" s="158" t="s">
        <v>1</v>
      </c>
      <c r="F317" s="159" t="s">
        <v>448</v>
      </c>
      <c r="H317" s="160">
        <v>5.63</v>
      </c>
      <c r="I317" s="161"/>
      <c r="L317" s="157"/>
      <c r="M317" s="162"/>
      <c r="T317" s="163"/>
      <c r="AT317" s="158" t="s">
        <v>160</v>
      </c>
      <c r="AU317" s="158" t="s">
        <v>92</v>
      </c>
      <c r="AV317" s="13" t="s">
        <v>92</v>
      </c>
      <c r="AW317" s="13" t="s">
        <v>36</v>
      </c>
      <c r="AX317" s="13" t="s">
        <v>83</v>
      </c>
      <c r="AY317" s="158" t="s">
        <v>150</v>
      </c>
    </row>
    <row r="318" spans="2:65" s="14" customFormat="1" ht="11.25">
      <c r="B318" s="164"/>
      <c r="D318" s="151" t="s">
        <v>160</v>
      </c>
      <c r="E318" s="165" t="s">
        <v>1</v>
      </c>
      <c r="F318" s="166" t="s">
        <v>164</v>
      </c>
      <c r="H318" s="167">
        <v>34.99</v>
      </c>
      <c r="I318" s="168"/>
      <c r="L318" s="164"/>
      <c r="M318" s="169"/>
      <c r="T318" s="170"/>
      <c r="AT318" s="165" t="s">
        <v>160</v>
      </c>
      <c r="AU318" s="165" t="s">
        <v>92</v>
      </c>
      <c r="AV318" s="14" t="s">
        <v>158</v>
      </c>
      <c r="AW318" s="14" t="s">
        <v>36</v>
      </c>
      <c r="AX318" s="14" t="s">
        <v>90</v>
      </c>
      <c r="AY318" s="165" t="s">
        <v>150</v>
      </c>
    </row>
    <row r="319" spans="2:65" s="1" customFormat="1" ht="24.2" customHeight="1">
      <c r="B319" s="32"/>
      <c r="C319" s="137" t="s">
        <v>638</v>
      </c>
      <c r="D319" s="137" t="s">
        <v>153</v>
      </c>
      <c r="E319" s="138" t="s">
        <v>639</v>
      </c>
      <c r="F319" s="139" t="s">
        <v>640</v>
      </c>
      <c r="G319" s="140" t="s">
        <v>156</v>
      </c>
      <c r="H319" s="141">
        <v>34.99</v>
      </c>
      <c r="I319" s="142"/>
      <c r="J319" s="143">
        <f>ROUND(I319*H319,2)</f>
        <v>0</v>
      </c>
      <c r="K319" s="139" t="s">
        <v>157</v>
      </c>
      <c r="L319" s="32"/>
      <c r="M319" s="144" t="s">
        <v>1</v>
      </c>
      <c r="N319" s="145" t="s">
        <v>48</v>
      </c>
      <c r="P319" s="146">
        <f>O319*H319</f>
        <v>0</v>
      </c>
      <c r="Q319" s="146">
        <v>1.4999999999999999E-2</v>
      </c>
      <c r="R319" s="146">
        <f>Q319*H319</f>
        <v>0.52485000000000004</v>
      </c>
      <c r="S319" s="146">
        <v>0</v>
      </c>
      <c r="T319" s="147">
        <f>S319*H319</f>
        <v>0</v>
      </c>
      <c r="AR319" s="148" t="s">
        <v>241</v>
      </c>
      <c r="AT319" s="148" t="s">
        <v>153</v>
      </c>
      <c r="AU319" s="148" t="s">
        <v>92</v>
      </c>
      <c r="AY319" s="17" t="s">
        <v>150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90</v>
      </c>
      <c r="BK319" s="149">
        <f>ROUND(I319*H319,2)</f>
        <v>0</v>
      </c>
      <c r="BL319" s="17" t="s">
        <v>241</v>
      </c>
      <c r="BM319" s="148" t="s">
        <v>641</v>
      </c>
    </row>
    <row r="320" spans="2:65" s="12" customFormat="1" ht="11.25">
      <c r="B320" s="150"/>
      <c r="D320" s="151" t="s">
        <v>160</v>
      </c>
      <c r="E320" s="152" t="s">
        <v>1</v>
      </c>
      <c r="F320" s="153" t="s">
        <v>642</v>
      </c>
      <c r="H320" s="152" t="s">
        <v>1</v>
      </c>
      <c r="I320" s="154"/>
      <c r="L320" s="150"/>
      <c r="M320" s="155"/>
      <c r="T320" s="156"/>
      <c r="AT320" s="152" t="s">
        <v>160</v>
      </c>
      <c r="AU320" s="152" t="s">
        <v>92</v>
      </c>
      <c r="AV320" s="12" t="s">
        <v>90</v>
      </c>
      <c r="AW320" s="12" t="s">
        <v>36</v>
      </c>
      <c r="AX320" s="12" t="s">
        <v>83</v>
      </c>
      <c r="AY320" s="152" t="s">
        <v>150</v>
      </c>
    </row>
    <row r="321" spans="2:65" s="12" customFormat="1" ht="11.25">
      <c r="B321" s="150"/>
      <c r="D321" s="151" t="s">
        <v>160</v>
      </c>
      <c r="E321" s="152" t="s">
        <v>1</v>
      </c>
      <c r="F321" s="153" t="s">
        <v>463</v>
      </c>
      <c r="H321" s="152" t="s">
        <v>1</v>
      </c>
      <c r="I321" s="154"/>
      <c r="L321" s="150"/>
      <c r="M321" s="155"/>
      <c r="T321" s="156"/>
      <c r="AT321" s="152" t="s">
        <v>160</v>
      </c>
      <c r="AU321" s="152" t="s">
        <v>92</v>
      </c>
      <c r="AV321" s="12" t="s">
        <v>90</v>
      </c>
      <c r="AW321" s="12" t="s">
        <v>36</v>
      </c>
      <c r="AX321" s="12" t="s">
        <v>83</v>
      </c>
      <c r="AY321" s="152" t="s">
        <v>150</v>
      </c>
    </row>
    <row r="322" spans="2:65" s="12" customFormat="1" ht="11.25">
      <c r="B322" s="150"/>
      <c r="D322" s="151" t="s">
        <v>160</v>
      </c>
      <c r="E322" s="152" t="s">
        <v>1</v>
      </c>
      <c r="F322" s="153" t="s">
        <v>483</v>
      </c>
      <c r="H322" s="152" t="s">
        <v>1</v>
      </c>
      <c r="I322" s="154"/>
      <c r="L322" s="150"/>
      <c r="M322" s="155"/>
      <c r="T322" s="156"/>
      <c r="AT322" s="152" t="s">
        <v>160</v>
      </c>
      <c r="AU322" s="152" t="s">
        <v>92</v>
      </c>
      <c r="AV322" s="12" t="s">
        <v>90</v>
      </c>
      <c r="AW322" s="12" t="s">
        <v>36</v>
      </c>
      <c r="AX322" s="12" t="s">
        <v>83</v>
      </c>
      <c r="AY322" s="152" t="s">
        <v>150</v>
      </c>
    </row>
    <row r="323" spans="2:65" s="13" customFormat="1" ht="11.25">
      <c r="B323" s="157"/>
      <c r="D323" s="151" t="s">
        <v>160</v>
      </c>
      <c r="E323" s="158" t="s">
        <v>1</v>
      </c>
      <c r="F323" s="159" t="s">
        <v>465</v>
      </c>
      <c r="H323" s="160">
        <v>29.36</v>
      </c>
      <c r="I323" s="161"/>
      <c r="L323" s="157"/>
      <c r="M323" s="162"/>
      <c r="T323" s="163"/>
      <c r="AT323" s="158" t="s">
        <v>160</v>
      </c>
      <c r="AU323" s="158" t="s">
        <v>92</v>
      </c>
      <c r="AV323" s="13" t="s">
        <v>92</v>
      </c>
      <c r="AW323" s="13" t="s">
        <v>36</v>
      </c>
      <c r="AX323" s="13" t="s">
        <v>83</v>
      </c>
      <c r="AY323" s="158" t="s">
        <v>150</v>
      </c>
    </row>
    <row r="324" spans="2:65" s="12" customFormat="1" ht="11.25">
      <c r="B324" s="150"/>
      <c r="D324" s="151" t="s">
        <v>160</v>
      </c>
      <c r="E324" s="152" t="s">
        <v>1</v>
      </c>
      <c r="F324" s="153" t="s">
        <v>446</v>
      </c>
      <c r="H324" s="152" t="s">
        <v>1</v>
      </c>
      <c r="I324" s="154"/>
      <c r="L324" s="150"/>
      <c r="M324" s="155"/>
      <c r="T324" s="156"/>
      <c r="AT324" s="152" t="s">
        <v>160</v>
      </c>
      <c r="AU324" s="152" t="s">
        <v>92</v>
      </c>
      <c r="AV324" s="12" t="s">
        <v>90</v>
      </c>
      <c r="AW324" s="12" t="s">
        <v>36</v>
      </c>
      <c r="AX324" s="12" t="s">
        <v>83</v>
      </c>
      <c r="AY324" s="152" t="s">
        <v>150</v>
      </c>
    </row>
    <row r="325" spans="2:65" s="12" customFormat="1" ht="11.25">
      <c r="B325" s="150"/>
      <c r="D325" s="151" t="s">
        <v>160</v>
      </c>
      <c r="E325" s="152" t="s">
        <v>1</v>
      </c>
      <c r="F325" s="153" t="s">
        <v>447</v>
      </c>
      <c r="H325" s="152" t="s">
        <v>1</v>
      </c>
      <c r="I325" s="154"/>
      <c r="L325" s="150"/>
      <c r="M325" s="155"/>
      <c r="T325" s="156"/>
      <c r="AT325" s="152" t="s">
        <v>160</v>
      </c>
      <c r="AU325" s="152" t="s">
        <v>92</v>
      </c>
      <c r="AV325" s="12" t="s">
        <v>90</v>
      </c>
      <c r="AW325" s="12" t="s">
        <v>36</v>
      </c>
      <c r="AX325" s="12" t="s">
        <v>83</v>
      </c>
      <c r="AY325" s="152" t="s">
        <v>150</v>
      </c>
    </row>
    <row r="326" spans="2:65" s="13" customFormat="1" ht="11.25">
      <c r="B326" s="157"/>
      <c r="D326" s="151" t="s">
        <v>160</v>
      </c>
      <c r="E326" s="158" t="s">
        <v>1</v>
      </c>
      <c r="F326" s="159" t="s">
        <v>448</v>
      </c>
      <c r="H326" s="160">
        <v>5.63</v>
      </c>
      <c r="I326" s="161"/>
      <c r="L326" s="157"/>
      <c r="M326" s="162"/>
      <c r="T326" s="163"/>
      <c r="AT326" s="158" t="s">
        <v>160</v>
      </c>
      <c r="AU326" s="158" t="s">
        <v>92</v>
      </c>
      <c r="AV326" s="13" t="s">
        <v>92</v>
      </c>
      <c r="AW326" s="13" t="s">
        <v>36</v>
      </c>
      <c r="AX326" s="13" t="s">
        <v>83</v>
      </c>
      <c r="AY326" s="158" t="s">
        <v>150</v>
      </c>
    </row>
    <row r="327" spans="2:65" s="14" customFormat="1" ht="11.25">
      <c r="B327" s="164"/>
      <c r="D327" s="151" t="s">
        <v>160</v>
      </c>
      <c r="E327" s="165" t="s">
        <v>1</v>
      </c>
      <c r="F327" s="166" t="s">
        <v>164</v>
      </c>
      <c r="H327" s="167">
        <v>34.99</v>
      </c>
      <c r="I327" s="168"/>
      <c r="L327" s="164"/>
      <c r="M327" s="169"/>
      <c r="T327" s="170"/>
      <c r="AT327" s="165" t="s">
        <v>160</v>
      </c>
      <c r="AU327" s="165" t="s">
        <v>92</v>
      </c>
      <c r="AV327" s="14" t="s">
        <v>158</v>
      </c>
      <c r="AW327" s="14" t="s">
        <v>36</v>
      </c>
      <c r="AX327" s="14" t="s">
        <v>90</v>
      </c>
      <c r="AY327" s="165" t="s">
        <v>150</v>
      </c>
    </row>
    <row r="328" spans="2:65" s="1" customFormat="1" ht="16.5" customHeight="1">
      <c r="B328" s="32"/>
      <c r="C328" s="137" t="s">
        <v>643</v>
      </c>
      <c r="D328" s="137" t="s">
        <v>153</v>
      </c>
      <c r="E328" s="138" t="s">
        <v>644</v>
      </c>
      <c r="F328" s="139" t="s">
        <v>645</v>
      </c>
      <c r="G328" s="140" t="s">
        <v>156</v>
      </c>
      <c r="H328" s="141">
        <v>69.98</v>
      </c>
      <c r="I328" s="142"/>
      <c r="J328" s="143">
        <f>ROUND(I328*H328,2)</f>
        <v>0</v>
      </c>
      <c r="K328" s="139" t="s">
        <v>157</v>
      </c>
      <c r="L328" s="32"/>
      <c r="M328" s="144" t="s">
        <v>1</v>
      </c>
      <c r="N328" s="145" t="s">
        <v>48</v>
      </c>
      <c r="P328" s="146">
        <f>O328*H328</f>
        <v>0</v>
      </c>
      <c r="Q328" s="146">
        <v>2.9999999999999997E-4</v>
      </c>
      <c r="R328" s="146">
        <f>Q328*H328</f>
        <v>2.0993999999999999E-2</v>
      </c>
      <c r="S328" s="146">
        <v>0</v>
      </c>
      <c r="T328" s="147">
        <f>S328*H328</f>
        <v>0</v>
      </c>
      <c r="AR328" s="148" t="s">
        <v>241</v>
      </c>
      <c r="AT328" s="148" t="s">
        <v>153</v>
      </c>
      <c r="AU328" s="148" t="s">
        <v>92</v>
      </c>
      <c r="AY328" s="17" t="s">
        <v>150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90</v>
      </c>
      <c r="BK328" s="149">
        <f>ROUND(I328*H328,2)</f>
        <v>0</v>
      </c>
      <c r="BL328" s="17" t="s">
        <v>241</v>
      </c>
      <c r="BM328" s="148" t="s">
        <v>646</v>
      </c>
    </row>
    <row r="329" spans="2:65" s="12" customFormat="1" ht="11.25">
      <c r="B329" s="150"/>
      <c r="D329" s="151" t="s">
        <v>160</v>
      </c>
      <c r="E329" s="152" t="s">
        <v>1</v>
      </c>
      <c r="F329" s="153" t="s">
        <v>647</v>
      </c>
      <c r="H329" s="152" t="s">
        <v>1</v>
      </c>
      <c r="I329" s="154"/>
      <c r="L329" s="150"/>
      <c r="M329" s="155"/>
      <c r="T329" s="156"/>
      <c r="AT329" s="152" t="s">
        <v>160</v>
      </c>
      <c r="AU329" s="152" t="s">
        <v>92</v>
      </c>
      <c r="AV329" s="12" t="s">
        <v>90</v>
      </c>
      <c r="AW329" s="12" t="s">
        <v>36</v>
      </c>
      <c r="AX329" s="12" t="s">
        <v>83</v>
      </c>
      <c r="AY329" s="152" t="s">
        <v>150</v>
      </c>
    </row>
    <row r="330" spans="2:65" s="12" customFormat="1" ht="11.25">
      <c r="B330" s="150"/>
      <c r="D330" s="151" t="s">
        <v>160</v>
      </c>
      <c r="E330" s="152" t="s">
        <v>1</v>
      </c>
      <c r="F330" s="153" t="s">
        <v>463</v>
      </c>
      <c r="H330" s="152" t="s">
        <v>1</v>
      </c>
      <c r="I330" s="154"/>
      <c r="L330" s="150"/>
      <c r="M330" s="155"/>
      <c r="T330" s="156"/>
      <c r="AT330" s="152" t="s">
        <v>160</v>
      </c>
      <c r="AU330" s="152" t="s">
        <v>92</v>
      </c>
      <c r="AV330" s="12" t="s">
        <v>90</v>
      </c>
      <c r="AW330" s="12" t="s">
        <v>36</v>
      </c>
      <c r="AX330" s="12" t="s">
        <v>83</v>
      </c>
      <c r="AY330" s="152" t="s">
        <v>150</v>
      </c>
    </row>
    <row r="331" spans="2:65" s="12" customFormat="1" ht="11.25">
      <c r="B331" s="150"/>
      <c r="D331" s="151" t="s">
        <v>160</v>
      </c>
      <c r="E331" s="152" t="s">
        <v>1</v>
      </c>
      <c r="F331" s="153" t="s">
        <v>483</v>
      </c>
      <c r="H331" s="152" t="s">
        <v>1</v>
      </c>
      <c r="I331" s="154"/>
      <c r="L331" s="150"/>
      <c r="M331" s="155"/>
      <c r="T331" s="156"/>
      <c r="AT331" s="152" t="s">
        <v>160</v>
      </c>
      <c r="AU331" s="152" t="s">
        <v>92</v>
      </c>
      <c r="AV331" s="12" t="s">
        <v>90</v>
      </c>
      <c r="AW331" s="12" t="s">
        <v>36</v>
      </c>
      <c r="AX331" s="12" t="s">
        <v>83</v>
      </c>
      <c r="AY331" s="152" t="s">
        <v>150</v>
      </c>
    </row>
    <row r="332" spans="2:65" s="13" customFormat="1" ht="11.25">
      <c r="B332" s="157"/>
      <c r="D332" s="151" t="s">
        <v>160</v>
      </c>
      <c r="E332" s="158" t="s">
        <v>1</v>
      </c>
      <c r="F332" s="159" t="s">
        <v>648</v>
      </c>
      <c r="H332" s="160">
        <v>58.72</v>
      </c>
      <c r="I332" s="161"/>
      <c r="L332" s="157"/>
      <c r="M332" s="162"/>
      <c r="T332" s="163"/>
      <c r="AT332" s="158" t="s">
        <v>160</v>
      </c>
      <c r="AU332" s="158" t="s">
        <v>92</v>
      </c>
      <c r="AV332" s="13" t="s">
        <v>92</v>
      </c>
      <c r="AW332" s="13" t="s">
        <v>36</v>
      </c>
      <c r="AX332" s="13" t="s">
        <v>83</v>
      </c>
      <c r="AY332" s="158" t="s">
        <v>150</v>
      </c>
    </row>
    <row r="333" spans="2:65" s="12" customFormat="1" ht="11.25">
      <c r="B333" s="150"/>
      <c r="D333" s="151" t="s">
        <v>160</v>
      </c>
      <c r="E333" s="152" t="s">
        <v>1</v>
      </c>
      <c r="F333" s="153" t="s">
        <v>446</v>
      </c>
      <c r="H333" s="152" t="s">
        <v>1</v>
      </c>
      <c r="I333" s="154"/>
      <c r="L333" s="150"/>
      <c r="M333" s="155"/>
      <c r="T333" s="156"/>
      <c r="AT333" s="152" t="s">
        <v>160</v>
      </c>
      <c r="AU333" s="152" t="s">
        <v>92</v>
      </c>
      <c r="AV333" s="12" t="s">
        <v>90</v>
      </c>
      <c r="AW333" s="12" t="s">
        <v>36</v>
      </c>
      <c r="AX333" s="12" t="s">
        <v>83</v>
      </c>
      <c r="AY333" s="152" t="s">
        <v>150</v>
      </c>
    </row>
    <row r="334" spans="2:65" s="12" customFormat="1" ht="11.25">
      <c r="B334" s="150"/>
      <c r="D334" s="151" t="s">
        <v>160</v>
      </c>
      <c r="E334" s="152" t="s">
        <v>1</v>
      </c>
      <c r="F334" s="153" t="s">
        <v>447</v>
      </c>
      <c r="H334" s="152" t="s">
        <v>1</v>
      </c>
      <c r="I334" s="154"/>
      <c r="L334" s="150"/>
      <c r="M334" s="155"/>
      <c r="T334" s="156"/>
      <c r="AT334" s="152" t="s">
        <v>160</v>
      </c>
      <c r="AU334" s="152" t="s">
        <v>92</v>
      </c>
      <c r="AV334" s="12" t="s">
        <v>90</v>
      </c>
      <c r="AW334" s="12" t="s">
        <v>36</v>
      </c>
      <c r="AX334" s="12" t="s">
        <v>83</v>
      </c>
      <c r="AY334" s="152" t="s">
        <v>150</v>
      </c>
    </row>
    <row r="335" spans="2:65" s="13" customFormat="1" ht="11.25">
      <c r="B335" s="157"/>
      <c r="D335" s="151" t="s">
        <v>160</v>
      </c>
      <c r="E335" s="158" t="s">
        <v>1</v>
      </c>
      <c r="F335" s="159" t="s">
        <v>649</v>
      </c>
      <c r="H335" s="160">
        <v>11.26</v>
      </c>
      <c r="I335" s="161"/>
      <c r="L335" s="157"/>
      <c r="M335" s="162"/>
      <c r="T335" s="163"/>
      <c r="AT335" s="158" t="s">
        <v>160</v>
      </c>
      <c r="AU335" s="158" t="s">
        <v>92</v>
      </c>
      <c r="AV335" s="13" t="s">
        <v>92</v>
      </c>
      <c r="AW335" s="13" t="s">
        <v>36</v>
      </c>
      <c r="AX335" s="13" t="s">
        <v>83</v>
      </c>
      <c r="AY335" s="158" t="s">
        <v>150</v>
      </c>
    </row>
    <row r="336" spans="2:65" s="14" customFormat="1" ht="11.25">
      <c r="B336" s="164"/>
      <c r="D336" s="151" t="s">
        <v>160</v>
      </c>
      <c r="E336" s="165" t="s">
        <v>1</v>
      </c>
      <c r="F336" s="166" t="s">
        <v>164</v>
      </c>
      <c r="H336" s="167">
        <v>69.98</v>
      </c>
      <c r="I336" s="168"/>
      <c r="L336" s="164"/>
      <c r="M336" s="169"/>
      <c r="T336" s="170"/>
      <c r="AT336" s="165" t="s">
        <v>160</v>
      </c>
      <c r="AU336" s="165" t="s">
        <v>92</v>
      </c>
      <c r="AV336" s="14" t="s">
        <v>158</v>
      </c>
      <c r="AW336" s="14" t="s">
        <v>36</v>
      </c>
      <c r="AX336" s="14" t="s">
        <v>90</v>
      </c>
      <c r="AY336" s="165" t="s">
        <v>150</v>
      </c>
    </row>
    <row r="337" spans="2:65" s="1" customFormat="1" ht="24.2" customHeight="1">
      <c r="B337" s="32"/>
      <c r="C337" s="137" t="s">
        <v>650</v>
      </c>
      <c r="D337" s="137" t="s">
        <v>153</v>
      </c>
      <c r="E337" s="138" t="s">
        <v>651</v>
      </c>
      <c r="F337" s="139" t="s">
        <v>652</v>
      </c>
      <c r="G337" s="140" t="s">
        <v>156</v>
      </c>
      <c r="H337" s="141">
        <v>5.63</v>
      </c>
      <c r="I337" s="142"/>
      <c r="J337" s="143">
        <f>ROUND(I337*H337,2)</f>
        <v>0</v>
      </c>
      <c r="K337" s="139" t="s">
        <v>157</v>
      </c>
      <c r="L337" s="32"/>
      <c r="M337" s="144" t="s">
        <v>1</v>
      </c>
      <c r="N337" s="145" t="s">
        <v>48</v>
      </c>
      <c r="P337" s="146">
        <f>O337*H337</f>
        <v>0</v>
      </c>
      <c r="Q337" s="146">
        <v>1.5E-3</v>
      </c>
      <c r="R337" s="146">
        <f>Q337*H337</f>
        <v>8.4449999999999994E-3</v>
      </c>
      <c r="S337" s="146">
        <v>0</v>
      </c>
      <c r="T337" s="147">
        <f>S337*H337</f>
        <v>0</v>
      </c>
      <c r="AR337" s="148" t="s">
        <v>241</v>
      </c>
      <c r="AT337" s="148" t="s">
        <v>153</v>
      </c>
      <c r="AU337" s="148" t="s">
        <v>92</v>
      </c>
      <c r="AY337" s="17" t="s">
        <v>150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90</v>
      </c>
      <c r="BK337" s="149">
        <f>ROUND(I337*H337,2)</f>
        <v>0</v>
      </c>
      <c r="BL337" s="17" t="s">
        <v>241</v>
      </c>
      <c r="BM337" s="148" t="s">
        <v>653</v>
      </c>
    </row>
    <row r="338" spans="2:65" s="12" customFormat="1" ht="11.25">
      <c r="B338" s="150"/>
      <c r="D338" s="151" t="s">
        <v>160</v>
      </c>
      <c r="E338" s="152" t="s">
        <v>1</v>
      </c>
      <c r="F338" s="153" t="s">
        <v>654</v>
      </c>
      <c r="H338" s="152" t="s">
        <v>1</v>
      </c>
      <c r="I338" s="154"/>
      <c r="L338" s="150"/>
      <c r="M338" s="155"/>
      <c r="T338" s="156"/>
      <c r="AT338" s="152" t="s">
        <v>160</v>
      </c>
      <c r="AU338" s="152" t="s">
        <v>92</v>
      </c>
      <c r="AV338" s="12" t="s">
        <v>90</v>
      </c>
      <c r="AW338" s="12" t="s">
        <v>36</v>
      </c>
      <c r="AX338" s="12" t="s">
        <v>83</v>
      </c>
      <c r="AY338" s="152" t="s">
        <v>150</v>
      </c>
    </row>
    <row r="339" spans="2:65" s="12" customFormat="1" ht="11.25">
      <c r="B339" s="150"/>
      <c r="D339" s="151" t="s">
        <v>160</v>
      </c>
      <c r="E339" s="152" t="s">
        <v>1</v>
      </c>
      <c r="F339" s="153" t="s">
        <v>446</v>
      </c>
      <c r="H339" s="152" t="s">
        <v>1</v>
      </c>
      <c r="I339" s="154"/>
      <c r="L339" s="150"/>
      <c r="M339" s="155"/>
      <c r="T339" s="156"/>
      <c r="AT339" s="152" t="s">
        <v>160</v>
      </c>
      <c r="AU339" s="152" t="s">
        <v>92</v>
      </c>
      <c r="AV339" s="12" t="s">
        <v>90</v>
      </c>
      <c r="AW339" s="12" t="s">
        <v>36</v>
      </c>
      <c r="AX339" s="12" t="s">
        <v>83</v>
      </c>
      <c r="AY339" s="152" t="s">
        <v>150</v>
      </c>
    </row>
    <row r="340" spans="2:65" s="12" customFormat="1" ht="11.25">
      <c r="B340" s="150"/>
      <c r="D340" s="151" t="s">
        <v>160</v>
      </c>
      <c r="E340" s="152" t="s">
        <v>1</v>
      </c>
      <c r="F340" s="153" t="s">
        <v>447</v>
      </c>
      <c r="H340" s="152" t="s">
        <v>1</v>
      </c>
      <c r="I340" s="154"/>
      <c r="L340" s="150"/>
      <c r="M340" s="155"/>
      <c r="T340" s="156"/>
      <c r="AT340" s="152" t="s">
        <v>160</v>
      </c>
      <c r="AU340" s="152" t="s">
        <v>92</v>
      </c>
      <c r="AV340" s="12" t="s">
        <v>90</v>
      </c>
      <c r="AW340" s="12" t="s">
        <v>36</v>
      </c>
      <c r="AX340" s="12" t="s">
        <v>83</v>
      </c>
      <c r="AY340" s="152" t="s">
        <v>150</v>
      </c>
    </row>
    <row r="341" spans="2:65" s="13" customFormat="1" ht="11.25">
      <c r="B341" s="157"/>
      <c r="D341" s="151" t="s">
        <v>160</v>
      </c>
      <c r="E341" s="158" t="s">
        <v>1</v>
      </c>
      <c r="F341" s="159" t="s">
        <v>448</v>
      </c>
      <c r="H341" s="160">
        <v>5.63</v>
      </c>
      <c r="I341" s="161"/>
      <c r="L341" s="157"/>
      <c r="M341" s="162"/>
      <c r="T341" s="163"/>
      <c r="AT341" s="158" t="s">
        <v>160</v>
      </c>
      <c r="AU341" s="158" t="s">
        <v>92</v>
      </c>
      <c r="AV341" s="13" t="s">
        <v>92</v>
      </c>
      <c r="AW341" s="13" t="s">
        <v>36</v>
      </c>
      <c r="AX341" s="13" t="s">
        <v>83</v>
      </c>
      <c r="AY341" s="158" t="s">
        <v>150</v>
      </c>
    </row>
    <row r="342" spans="2:65" s="14" customFormat="1" ht="11.25">
      <c r="B342" s="164"/>
      <c r="D342" s="151" t="s">
        <v>160</v>
      </c>
      <c r="E342" s="165" t="s">
        <v>1</v>
      </c>
      <c r="F342" s="166" t="s">
        <v>164</v>
      </c>
      <c r="H342" s="167">
        <v>5.63</v>
      </c>
      <c r="I342" s="168"/>
      <c r="L342" s="164"/>
      <c r="M342" s="169"/>
      <c r="T342" s="170"/>
      <c r="AT342" s="165" t="s">
        <v>160</v>
      </c>
      <c r="AU342" s="165" t="s">
        <v>92</v>
      </c>
      <c r="AV342" s="14" t="s">
        <v>158</v>
      </c>
      <c r="AW342" s="14" t="s">
        <v>36</v>
      </c>
      <c r="AX342" s="14" t="s">
        <v>90</v>
      </c>
      <c r="AY342" s="165" t="s">
        <v>150</v>
      </c>
    </row>
    <row r="343" spans="2:65" s="1" customFormat="1" ht="16.5" customHeight="1">
      <c r="B343" s="32"/>
      <c r="C343" s="137" t="s">
        <v>655</v>
      </c>
      <c r="D343" s="137" t="s">
        <v>153</v>
      </c>
      <c r="E343" s="138" t="s">
        <v>656</v>
      </c>
      <c r="F343" s="139" t="s">
        <v>657</v>
      </c>
      <c r="G343" s="140" t="s">
        <v>296</v>
      </c>
      <c r="H343" s="141">
        <v>10.3</v>
      </c>
      <c r="I343" s="142"/>
      <c r="J343" s="143">
        <f>ROUND(I343*H343,2)</f>
        <v>0</v>
      </c>
      <c r="K343" s="139" t="s">
        <v>157</v>
      </c>
      <c r="L343" s="32"/>
      <c r="M343" s="144" t="s">
        <v>1</v>
      </c>
      <c r="N343" s="145" t="s">
        <v>48</v>
      </c>
      <c r="P343" s="146">
        <f>O343*H343</f>
        <v>0</v>
      </c>
      <c r="Q343" s="146">
        <v>1.42E-3</v>
      </c>
      <c r="R343" s="146">
        <f>Q343*H343</f>
        <v>1.4626000000000002E-2</v>
      </c>
      <c r="S343" s="146">
        <v>0</v>
      </c>
      <c r="T343" s="147">
        <f>S343*H343</f>
        <v>0</v>
      </c>
      <c r="AR343" s="148" t="s">
        <v>241</v>
      </c>
      <c r="AT343" s="148" t="s">
        <v>153</v>
      </c>
      <c r="AU343" s="148" t="s">
        <v>92</v>
      </c>
      <c r="AY343" s="17" t="s">
        <v>150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90</v>
      </c>
      <c r="BK343" s="149">
        <f>ROUND(I343*H343,2)</f>
        <v>0</v>
      </c>
      <c r="BL343" s="17" t="s">
        <v>241</v>
      </c>
      <c r="BM343" s="148" t="s">
        <v>658</v>
      </c>
    </row>
    <row r="344" spans="2:65" s="12" customFormat="1" ht="11.25">
      <c r="B344" s="150"/>
      <c r="D344" s="151" t="s">
        <v>160</v>
      </c>
      <c r="E344" s="152" t="s">
        <v>1</v>
      </c>
      <c r="F344" s="153" t="s">
        <v>659</v>
      </c>
      <c r="H344" s="152" t="s">
        <v>1</v>
      </c>
      <c r="I344" s="154"/>
      <c r="L344" s="150"/>
      <c r="M344" s="155"/>
      <c r="T344" s="156"/>
      <c r="AT344" s="152" t="s">
        <v>160</v>
      </c>
      <c r="AU344" s="152" t="s">
        <v>92</v>
      </c>
      <c r="AV344" s="12" t="s">
        <v>90</v>
      </c>
      <c r="AW344" s="12" t="s">
        <v>36</v>
      </c>
      <c r="AX344" s="12" t="s">
        <v>83</v>
      </c>
      <c r="AY344" s="152" t="s">
        <v>150</v>
      </c>
    </row>
    <row r="345" spans="2:65" s="12" customFormat="1" ht="11.25">
      <c r="B345" s="150"/>
      <c r="D345" s="151" t="s">
        <v>160</v>
      </c>
      <c r="E345" s="152" t="s">
        <v>1</v>
      </c>
      <c r="F345" s="153" t="s">
        <v>446</v>
      </c>
      <c r="H345" s="152" t="s">
        <v>1</v>
      </c>
      <c r="I345" s="154"/>
      <c r="L345" s="150"/>
      <c r="M345" s="155"/>
      <c r="T345" s="156"/>
      <c r="AT345" s="152" t="s">
        <v>160</v>
      </c>
      <c r="AU345" s="152" t="s">
        <v>92</v>
      </c>
      <c r="AV345" s="12" t="s">
        <v>90</v>
      </c>
      <c r="AW345" s="12" t="s">
        <v>36</v>
      </c>
      <c r="AX345" s="12" t="s">
        <v>83</v>
      </c>
      <c r="AY345" s="152" t="s">
        <v>150</v>
      </c>
    </row>
    <row r="346" spans="2:65" s="12" customFormat="1" ht="11.25">
      <c r="B346" s="150"/>
      <c r="D346" s="151" t="s">
        <v>160</v>
      </c>
      <c r="E346" s="152" t="s">
        <v>1</v>
      </c>
      <c r="F346" s="153" t="s">
        <v>447</v>
      </c>
      <c r="H346" s="152" t="s">
        <v>1</v>
      </c>
      <c r="I346" s="154"/>
      <c r="L346" s="150"/>
      <c r="M346" s="155"/>
      <c r="T346" s="156"/>
      <c r="AT346" s="152" t="s">
        <v>160</v>
      </c>
      <c r="AU346" s="152" t="s">
        <v>92</v>
      </c>
      <c r="AV346" s="12" t="s">
        <v>90</v>
      </c>
      <c r="AW346" s="12" t="s">
        <v>36</v>
      </c>
      <c r="AX346" s="12" t="s">
        <v>83</v>
      </c>
      <c r="AY346" s="152" t="s">
        <v>150</v>
      </c>
    </row>
    <row r="347" spans="2:65" s="13" customFormat="1" ht="11.25">
      <c r="B347" s="157"/>
      <c r="D347" s="151" t="s">
        <v>160</v>
      </c>
      <c r="E347" s="158" t="s">
        <v>1</v>
      </c>
      <c r="F347" s="159" t="s">
        <v>485</v>
      </c>
      <c r="H347" s="160">
        <v>10.3</v>
      </c>
      <c r="I347" s="161"/>
      <c r="L347" s="157"/>
      <c r="M347" s="162"/>
      <c r="T347" s="163"/>
      <c r="AT347" s="158" t="s">
        <v>160</v>
      </c>
      <c r="AU347" s="158" t="s">
        <v>92</v>
      </c>
      <c r="AV347" s="13" t="s">
        <v>92</v>
      </c>
      <c r="AW347" s="13" t="s">
        <v>36</v>
      </c>
      <c r="AX347" s="13" t="s">
        <v>83</v>
      </c>
      <c r="AY347" s="158" t="s">
        <v>150</v>
      </c>
    </row>
    <row r="348" spans="2:65" s="14" customFormat="1" ht="11.25">
      <c r="B348" s="164"/>
      <c r="D348" s="151" t="s">
        <v>160</v>
      </c>
      <c r="E348" s="165" t="s">
        <v>1</v>
      </c>
      <c r="F348" s="166" t="s">
        <v>164</v>
      </c>
      <c r="H348" s="167">
        <v>10.3</v>
      </c>
      <c r="I348" s="168"/>
      <c r="L348" s="164"/>
      <c r="M348" s="169"/>
      <c r="T348" s="170"/>
      <c r="AT348" s="165" t="s">
        <v>160</v>
      </c>
      <c r="AU348" s="165" t="s">
        <v>92</v>
      </c>
      <c r="AV348" s="14" t="s">
        <v>158</v>
      </c>
      <c r="AW348" s="14" t="s">
        <v>36</v>
      </c>
      <c r="AX348" s="14" t="s">
        <v>90</v>
      </c>
      <c r="AY348" s="165" t="s">
        <v>150</v>
      </c>
    </row>
    <row r="349" spans="2:65" s="1" customFormat="1" ht="33" customHeight="1">
      <c r="B349" s="32"/>
      <c r="C349" s="137" t="s">
        <v>660</v>
      </c>
      <c r="D349" s="137" t="s">
        <v>153</v>
      </c>
      <c r="E349" s="138" t="s">
        <v>661</v>
      </c>
      <c r="F349" s="139" t="s">
        <v>662</v>
      </c>
      <c r="G349" s="140" t="s">
        <v>156</v>
      </c>
      <c r="H349" s="141">
        <v>34.99</v>
      </c>
      <c r="I349" s="142"/>
      <c r="J349" s="143">
        <f>ROUND(I349*H349,2)</f>
        <v>0</v>
      </c>
      <c r="K349" s="139" t="s">
        <v>157</v>
      </c>
      <c r="L349" s="32"/>
      <c r="M349" s="144" t="s">
        <v>1</v>
      </c>
      <c r="N349" s="145" t="s">
        <v>48</v>
      </c>
      <c r="P349" s="146">
        <f>O349*H349</f>
        <v>0</v>
      </c>
      <c r="Q349" s="146">
        <v>9.0299999999999998E-3</v>
      </c>
      <c r="R349" s="146">
        <f>Q349*H349</f>
        <v>0.31595970000000001</v>
      </c>
      <c r="S349" s="146">
        <v>0</v>
      </c>
      <c r="T349" s="147">
        <f>S349*H349</f>
        <v>0</v>
      </c>
      <c r="AR349" s="148" t="s">
        <v>241</v>
      </c>
      <c r="AT349" s="148" t="s">
        <v>153</v>
      </c>
      <c r="AU349" s="148" t="s">
        <v>92</v>
      </c>
      <c r="AY349" s="17" t="s">
        <v>150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90</v>
      </c>
      <c r="BK349" s="149">
        <f>ROUND(I349*H349,2)</f>
        <v>0</v>
      </c>
      <c r="BL349" s="17" t="s">
        <v>241</v>
      </c>
      <c r="BM349" s="148" t="s">
        <v>663</v>
      </c>
    </row>
    <row r="350" spans="2:65" s="12" customFormat="1" ht="11.25">
      <c r="B350" s="150"/>
      <c r="D350" s="151" t="s">
        <v>160</v>
      </c>
      <c r="E350" s="152" t="s">
        <v>1</v>
      </c>
      <c r="F350" s="153" t="s">
        <v>664</v>
      </c>
      <c r="H350" s="152" t="s">
        <v>1</v>
      </c>
      <c r="I350" s="154"/>
      <c r="L350" s="150"/>
      <c r="M350" s="155"/>
      <c r="T350" s="156"/>
      <c r="AT350" s="152" t="s">
        <v>160</v>
      </c>
      <c r="AU350" s="152" t="s">
        <v>92</v>
      </c>
      <c r="AV350" s="12" t="s">
        <v>90</v>
      </c>
      <c r="AW350" s="12" t="s">
        <v>36</v>
      </c>
      <c r="AX350" s="12" t="s">
        <v>83</v>
      </c>
      <c r="AY350" s="152" t="s">
        <v>150</v>
      </c>
    </row>
    <row r="351" spans="2:65" s="12" customFormat="1" ht="11.25">
      <c r="B351" s="150"/>
      <c r="D351" s="151" t="s">
        <v>160</v>
      </c>
      <c r="E351" s="152" t="s">
        <v>1</v>
      </c>
      <c r="F351" s="153" t="s">
        <v>463</v>
      </c>
      <c r="H351" s="152" t="s">
        <v>1</v>
      </c>
      <c r="I351" s="154"/>
      <c r="L351" s="150"/>
      <c r="M351" s="155"/>
      <c r="T351" s="156"/>
      <c r="AT351" s="152" t="s">
        <v>160</v>
      </c>
      <c r="AU351" s="152" t="s">
        <v>92</v>
      </c>
      <c r="AV351" s="12" t="s">
        <v>90</v>
      </c>
      <c r="AW351" s="12" t="s">
        <v>36</v>
      </c>
      <c r="AX351" s="12" t="s">
        <v>83</v>
      </c>
      <c r="AY351" s="152" t="s">
        <v>150</v>
      </c>
    </row>
    <row r="352" spans="2:65" s="12" customFormat="1" ht="11.25">
      <c r="B352" s="150"/>
      <c r="D352" s="151" t="s">
        <v>160</v>
      </c>
      <c r="E352" s="152" t="s">
        <v>1</v>
      </c>
      <c r="F352" s="153" t="s">
        <v>483</v>
      </c>
      <c r="H352" s="152" t="s">
        <v>1</v>
      </c>
      <c r="I352" s="154"/>
      <c r="L352" s="150"/>
      <c r="M352" s="155"/>
      <c r="T352" s="156"/>
      <c r="AT352" s="152" t="s">
        <v>160</v>
      </c>
      <c r="AU352" s="152" t="s">
        <v>92</v>
      </c>
      <c r="AV352" s="12" t="s">
        <v>90</v>
      </c>
      <c r="AW352" s="12" t="s">
        <v>36</v>
      </c>
      <c r="AX352" s="12" t="s">
        <v>83</v>
      </c>
      <c r="AY352" s="152" t="s">
        <v>150</v>
      </c>
    </row>
    <row r="353" spans="2:65" s="13" customFormat="1" ht="11.25">
      <c r="B353" s="157"/>
      <c r="D353" s="151" t="s">
        <v>160</v>
      </c>
      <c r="E353" s="158" t="s">
        <v>1</v>
      </c>
      <c r="F353" s="159" t="s">
        <v>665</v>
      </c>
      <c r="H353" s="160">
        <v>29.36</v>
      </c>
      <c r="I353" s="161"/>
      <c r="L353" s="157"/>
      <c r="M353" s="162"/>
      <c r="T353" s="163"/>
      <c r="AT353" s="158" t="s">
        <v>160</v>
      </c>
      <c r="AU353" s="158" t="s">
        <v>92</v>
      </c>
      <c r="AV353" s="13" t="s">
        <v>92</v>
      </c>
      <c r="AW353" s="13" t="s">
        <v>36</v>
      </c>
      <c r="AX353" s="13" t="s">
        <v>83</v>
      </c>
      <c r="AY353" s="158" t="s">
        <v>150</v>
      </c>
    </row>
    <row r="354" spans="2:65" s="15" customFormat="1" ht="11.25">
      <c r="B354" s="185"/>
      <c r="D354" s="151" t="s">
        <v>160</v>
      </c>
      <c r="E354" s="186" t="s">
        <v>372</v>
      </c>
      <c r="F354" s="187" t="s">
        <v>441</v>
      </c>
      <c r="H354" s="188">
        <v>29.36</v>
      </c>
      <c r="I354" s="189"/>
      <c r="L354" s="185"/>
      <c r="M354" s="190"/>
      <c r="T354" s="191"/>
      <c r="AT354" s="186" t="s">
        <v>160</v>
      </c>
      <c r="AU354" s="186" t="s">
        <v>92</v>
      </c>
      <c r="AV354" s="15" t="s">
        <v>169</v>
      </c>
      <c r="AW354" s="15" t="s">
        <v>36</v>
      </c>
      <c r="AX354" s="15" t="s">
        <v>83</v>
      </c>
      <c r="AY354" s="186" t="s">
        <v>150</v>
      </c>
    </row>
    <row r="355" spans="2:65" s="12" customFormat="1" ht="11.25">
      <c r="B355" s="150"/>
      <c r="D355" s="151" t="s">
        <v>160</v>
      </c>
      <c r="E355" s="152" t="s">
        <v>1</v>
      </c>
      <c r="F355" s="153" t="s">
        <v>446</v>
      </c>
      <c r="H355" s="152" t="s">
        <v>1</v>
      </c>
      <c r="I355" s="154"/>
      <c r="L355" s="150"/>
      <c r="M355" s="155"/>
      <c r="T355" s="156"/>
      <c r="AT355" s="152" t="s">
        <v>160</v>
      </c>
      <c r="AU355" s="152" t="s">
        <v>92</v>
      </c>
      <c r="AV355" s="12" t="s">
        <v>90</v>
      </c>
      <c r="AW355" s="12" t="s">
        <v>36</v>
      </c>
      <c r="AX355" s="12" t="s">
        <v>83</v>
      </c>
      <c r="AY355" s="152" t="s">
        <v>150</v>
      </c>
    </row>
    <row r="356" spans="2:65" s="12" customFormat="1" ht="11.25">
      <c r="B356" s="150"/>
      <c r="D356" s="151" t="s">
        <v>160</v>
      </c>
      <c r="E356" s="152" t="s">
        <v>1</v>
      </c>
      <c r="F356" s="153" t="s">
        <v>447</v>
      </c>
      <c r="H356" s="152" t="s">
        <v>1</v>
      </c>
      <c r="I356" s="154"/>
      <c r="L356" s="150"/>
      <c r="M356" s="155"/>
      <c r="T356" s="156"/>
      <c r="AT356" s="152" t="s">
        <v>160</v>
      </c>
      <c r="AU356" s="152" t="s">
        <v>92</v>
      </c>
      <c r="AV356" s="12" t="s">
        <v>90</v>
      </c>
      <c r="AW356" s="12" t="s">
        <v>36</v>
      </c>
      <c r="AX356" s="12" t="s">
        <v>83</v>
      </c>
      <c r="AY356" s="152" t="s">
        <v>150</v>
      </c>
    </row>
    <row r="357" spans="2:65" s="13" customFormat="1" ht="11.25">
      <c r="B357" s="157"/>
      <c r="D357" s="151" t="s">
        <v>160</v>
      </c>
      <c r="E357" s="158" t="s">
        <v>1</v>
      </c>
      <c r="F357" s="159" t="s">
        <v>666</v>
      </c>
      <c r="H357" s="160">
        <v>5.63</v>
      </c>
      <c r="I357" s="161"/>
      <c r="L357" s="157"/>
      <c r="M357" s="162"/>
      <c r="T357" s="163"/>
      <c r="AT357" s="158" t="s">
        <v>160</v>
      </c>
      <c r="AU357" s="158" t="s">
        <v>92</v>
      </c>
      <c r="AV357" s="13" t="s">
        <v>92</v>
      </c>
      <c r="AW357" s="13" t="s">
        <v>36</v>
      </c>
      <c r="AX357" s="13" t="s">
        <v>83</v>
      </c>
      <c r="AY357" s="158" t="s">
        <v>150</v>
      </c>
    </row>
    <row r="358" spans="2:65" s="15" customFormat="1" ht="11.25">
      <c r="B358" s="185"/>
      <c r="D358" s="151" t="s">
        <v>160</v>
      </c>
      <c r="E358" s="186" t="s">
        <v>379</v>
      </c>
      <c r="F358" s="187" t="s">
        <v>441</v>
      </c>
      <c r="H358" s="188">
        <v>5.63</v>
      </c>
      <c r="I358" s="189"/>
      <c r="L358" s="185"/>
      <c r="M358" s="190"/>
      <c r="T358" s="191"/>
      <c r="AT358" s="186" t="s">
        <v>160</v>
      </c>
      <c r="AU358" s="186" t="s">
        <v>92</v>
      </c>
      <c r="AV358" s="15" t="s">
        <v>169</v>
      </c>
      <c r="AW358" s="15" t="s">
        <v>36</v>
      </c>
      <c r="AX358" s="15" t="s">
        <v>83</v>
      </c>
      <c r="AY358" s="186" t="s">
        <v>150</v>
      </c>
    </row>
    <row r="359" spans="2:65" s="14" customFormat="1" ht="11.25">
      <c r="B359" s="164"/>
      <c r="D359" s="151" t="s">
        <v>160</v>
      </c>
      <c r="E359" s="165" t="s">
        <v>1</v>
      </c>
      <c r="F359" s="166" t="s">
        <v>164</v>
      </c>
      <c r="H359" s="167">
        <v>34.99</v>
      </c>
      <c r="I359" s="168"/>
      <c r="L359" s="164"/>
      <c r="M359" s="169"/>
      <c r="T359" s="170"/>
      <c r="AT359" s="165" t="s">
        <v>160</v>
      </c>
      <c r="AU359" s="165" t="s">
        <v>92</v>
      </c>
      <c r="AV359" s="14" t="s">
        <v>158</v>
      </c>
      <c r="AW359" s="14" t="s">
        <v>36</v>
      </c>
      <c r="AX359" s="14" t="s">
        <v>90</v>
      </c>
      <c r="AY359" s="165" t="s">
        <v>150</v>
      </c>
    </row>
    <row r="360" spans="2:65" s="1" customFormat="1" ht="21.75" customHeight="1">
      <c r="B360" s="32"/>
      <c r="C360" s="192" t="s">
        <v>667</v>
      </c>
      <c r="D360" s="192" t="s">
        <v>495</v>
      </c>
      <c r="E360" s="193" t="s">
        <v>668</v>
      </c>
      <c r="F360" s="194" t="s">
        <v>669</v>
      </c>
      <c r="G360" s="195" t="s">
        <v>156</v>
      </c>
      <c r="H360" s="196">
        <v>38.488999999999997</v>
      </c>
      <c r="I360" s="197"/>
      <c r="J360" s="198">
        <f>ROUND(I360*H360,2)</f>
        <v>0</v>
      </c>
      <c r="K360" s="194" t="s">
        <v>1</v>
      </c>
      <c r="L360" s="199"/>
      <c r="M360" s="200" t="s">
        <v>1</v>
      </c>
      <c r="N360" s="201" t="s">
        <v>48</v>
      </c>
      <c r="P360" s="146">
        <f>O360*H360</f>
        <v>0</v>
      </c>
      <c r="Q360" s="146">
        <v>1.8200000000000001E-2</v>
      </c>
      <c r="R360" s="146">
        <f>Q360*H360</f>
        <v>0.70049980000000001</v>
      </c>
      <c r="S360" s="146">
        <v>0</v>
      </c>
      <c r="T360" s="147">
        <f>S360*H360</f>
        <v>0</v>
      </c>
      <c r="AR360" s="148" t="s">
        <v>346</v>
      </c>
      <c r="AT360" s="148" t="s">
        <v>495</v>
      </c>
      <c r="AU360" s="148" t="s">
        <v>92</v>
      </c>
      <c r="AY360" s="17" t="s">
        <v>150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7" t="s">
        <v>90</v>
      </c>
      <c r="BK360" s="149">
        <f>ROUND(I360*H360,2)</f>
        <v>0</v>
      </c>
      <c r="BL360" s="17" t="s">
        <v>241</v>
      </c>
      <c r="BM360" s="148" t="s">
        <v>670</v>
      </c>
    </row>
    <row r="361" spans="2:65" s="13" customFormat="1" ht="11.25">
      <c r="B361" s="157"/>
      <c r="D361" s="151" t="s">
        <v>160</v>
      </c>
      <c r="F361" s="159" t="s">
        <v>513</v>
      </c>
      <c r="H361" s="160">
        <v>38.488999999999997</v>
      </c>
      <c r="I361" s="161"/>
      <c r="L361" s="157"/>
      <c r="M361" s="162"/>
      <c r="T361" s="163"/>
      <c r="AT361" s="158" t="s">
        <v>160</v>
      </c>
      <c r="AU361" s="158" t="s">
        <v>92</v>
      </c>
      <c r="AV361" s="13" t="s">
        <v>92</v>
      </c>
      <c r="AW361" s="13" t="s">
        <v>4</v>
      </c>
      <c r="AX361" s="13" t="s">
        <v>90</v>
      </c>
      <c r="AY361" s="158" t="s">
        <v>150</v>
      </c>
    </row>
    <row r="362" spans="2:65" s="1" customFormat="1" ht="16.5" customHeight="1">
      <c r="B362" s="32"/>
      <c r="C362" s="137" t="s">
        <v>671</v>
      </c>
      <c r="D362" s="137" t="s">
        <v>153</v>
      </c>
      <c r="E362" s="138" t="s">
        <v>672</v>
      </c>
      <c r="F362" s="139" t="s">
        <v>673</v>
      </c>
      <c r="G362" s="140" t="s">
        <v>296</v>
      </c>
      <c r="H362" s="141">
        <v>40.67</v>
      </c>
      <c r="I362" s="142"/>
      <c r="J362" s="143">
        <f>ROUND(I362*H362,2)</f>
        <v>0</v>
      </c>
      <c r="K362" s="139" t="s">
        <v>157</v>
      </c>
      <c r="L362" s="32"/>
      <c r="M362" s="144" t="s">
        <v>1</v>
      </c>
      <c r="N362" s="145" t="s">
        <v>48</v>
      </c>
      <c r="P362" s="146">
        <f>O362*H362</f>
        <v>0</v>
      </c>
      <c r="Q362" s="146">
        <v>9.0000000000000006E-5</v>
      </c>
      <c r="R362" s="146">
        <f>Q362*H362</f>
        <v>3.6603000000000004E-3</v>
      </c>
      <c r="S362" s="146">
        <v>0</v>
      </c>
      <c r="T362" s="147">
        <f>S362*H362</f>
        <v>0</v>
      </c>
      <c r="AR362" s="148" t="s">
        <v>241</v>
      </c>
      <c r="AT362" s="148" t="s">
        <v>153</v>
      </c>
      <c r="AU362" s="148" t="s">
        <v>92</v>
      </c>
      <c r="AY362" s="17" t="s">
        <v>150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7" t="s">
        <v>90</v>
      </c>
      <c r="BK362" s="149">
        <f>ROUND(I362*H362,2)</f>
        <v>0</v>
      </c>
      <c r="BL362" s="17" t="s">
        <v>241</v>
      </c>
      <c r="BM362" s="148" t="s">
        <v>674</v>
      </c>
    </row>
    <row r="363" spans="2:65" s="12" customFormat="1" ht="11.25">
      <c r="B363" s="150"/>
      <c r="D363" s="151" t="s">
        <v>160</v>
      </c>
      <c r="E363" s="152" t="s">
        <v>1</v>
      </c>
      <c r="F363" s="153" t="s">
        <v>675</v>
      </c>
      <c r="H363" s="152" t="s">
        <v>1</v>
      </c>
      <c r="I363" s="154"/>
      <c r="L363" s="150"/>
      <c r="M363" s="155"/>
      <c r="T363" s="156"/>
      <c r="AT363" s="152" t="s">
        <v>160</v>
      </c>
      <c r="AU363" s="152" t="s">
        <v>92</v>
      </c>
      <c r="AV363" s="12" t="s">
        <v>90</v>
      </c>
      <c r="AW363" s="12" t="s">
        <v>36</v>
      </c>
      <c r="AX363" s="12" t="s">
        <v>83</v>
      </c>
      <c r="AY363" s="152" t="s">
        <v>150</v>
      </c>
    </row>
    <row r="364" spans="2:65" s="12" customFormat="1" ht="11.25">
      <c r="B364" s="150"/>
      <c r="D364" s="151" t="s">
        <v>160</v>
      </c>
      <c r="E364" s="152" t="s">
        <v>1</v>
      </c>
      <c r="F364" s="153" t="s">
        <v>463</v>
      </c>
      <c r="H364" s="152" t="s">
        <v>1</v>
      </c>
      <c r="I364" s="154"/>
      <c r="L364" s="150"/>
      <c r="M364" s="155"/>
      <c r="T364" s="156"/>
      <c r="AT364" s="152" t="s">
        <v>160</v>
      </c>
      <c r="AU364" s="152" t="s">
        <v>92</v>
      </c>
      <c r="AV364" s="12" t="s">
        <v>90</v>
      </c>
      <c r="AW364" s="12" t="s">
        <v>36</v>
      </c>
      <c r="AX364" s="12" t="s">
        <v>83</v>
      </c>
      <c r="AY364" s="152" t="s">
        <v>150</v>
      </c>
    </row>
    <row r="365" spans="2:65" s="12" customFormat="1" ht="11.25">
      <c r="B365" s="150"/>
      <c r="D365" s="151" t="s">
        <v>160</v>
      </c>
      <c r="E365" s="152" t="s">
        <v>1</v>
      </c>
      <c r="F365" s="153" t="s">
        <v>483</v>
      </c>
      <c r="H365" s="152" t="s">
        <v>1</v>
      </c>
      <c r="I365" s="154"/>
      <c r="L365" s="150"/>
      <c r="M365" s="155"/>
      <c r="T365" s="156"/>
      <c r="AT365" s="152" t="s">
        <v>160</v>
      </c>
      <c r="AU365" s="152" t="s">
        <v>92</v>
      </c>
      <c r="AV365" s="12" t="s">
        <v>90</v>
      </c>
      <c r="AW365" s="12" t="s">
        <v>36</v>
      </c>
      <c r="AX365" s="12" t="s">
        <v>83</v>
      </c>
      <c r="AY365" s="152" t="s">
        <v>150</v>
      </c>
    </row>
    <row r="366" spans="2:65" s="13" customFormat="1" ht="11.25">
      <c r="B366" s="157"/>
      <c r="D366" s="151" t="s">
        <v>160</v>
      </c>
      <c r="E366" s="158" t="s">
        <v>1</v>
      </c>
      <c r="F366" s="159" t="s">
        <v>676</v>
      </c>
      <c r="H366" s="160">
        <v>30.37</v>
      </c>
      <c r="I366" s="161"/>
      <c r="L366" s="157"/>
      <c r="M366" s="162"/>
      <c r="T366" s="163"/>
      <c r="AT366" s="158" t="s">
        <v>160</v>
      </c>
      <c r="AU366" s="158" t="s">
        <v>92</v>
      </c>
      <c r="AV366" s="13" t="s">
        <v>92</v>
      </c>
      <c r="AW366" s="13" t="s">
        <v>36</v>
      </c>
      <c r="AX366" s="13" t="s">
        <v>83</v>
      </c>
      <c r="AY366" s="158" t="s">
        <v>150</v>
      </c>
    </row>
    <row r="367" spans="2:65" s="15" customFormat="1" ht="11.25">
      <c r="B367" s="185"/>
      <c r="D367" s="151" t="s">
        <v>160</v>
      </c>
      <c r="E367" s="186" t="s">
        <v>381</v>
      </c>
      <c r="F367" s="187" t="s">
        <v>441</v>
      </c>
      <c r="H367" s="188">
        <v>30.37</v>
      </c>
      <c r="I367" s="189"/>
      <c r="L367" s="185"/>
      <c r="M367" s="190"/>
      <c r="T367" s="191"/>
      <c r="AT367" s="186" t="s">
        <v>160</v>
      </c>
      <c r="AU367" s="186" t="s">
        <v>92</v>
      </c>
      <c r="AV367" s="15" t="s">
        <v>169</v>
      </c>
      <c r="AW367" s="15" t="s">
        <v>36</v>
      </c>
      <c r="AX367" s="15" t="s">
        <v>83</v>
      </c>
      <c r="AY367" s="186" t="s">
        <v>150</v>
      </c>
    </row>
    <row r="368" spans="2:65" s="12" customFormat="1" ht="11.25">
      <c r="B368" s="150"/>
      <c r="D368" s="151" t="s">
        <v>160</v>
      </c>
      <c r="E368" s="152" t="s">
        <v>1</v>
      </c>
      <c r="F368" s="153" t="s">
        <v>446</v>
      </c>
      <c r="H368" s="152" t="s">
        <v>1</v>
      </c>
      <c r="I368" s="154"/>
      <c r="L368" s="150"/>
      <c r="M368" s="155"/>
      <c r="T368" s="156"/>
      <c r="AT368" s="152" t="s">
        <v>160</v>
      </c>
      <c r="AU368" s="152" t="s">
        <v>92</v>
      </c>
      <c r="AV368" s="12" t="s">
        <v>90</v>
      </c>
      <c r="AW368" s="12" t="s">
        <v>36</v>
      </c>
      <c r="AX368" s="12" t="s">
        <v>83</v>
      </c>
      <c r="AY368" s="152" t="s">
        <v>150</v>
      </c>
    </row>
    <row r="369" spans="2:65" s="12" customFormat="1" ht="11.25">
      <c r="B369" s="150"/>
      <c r="D369" s="151" t="s">
        <v>160</v>
      </c>
      <c r="E369" s="152" t="s">
        <v>1</v>
      </c>
      <c r="F369" s="153" t="s">
        <v>447</v>
      </c>
      <c r="H369" s="152" t="s">
        <v>1</v>
      </c>
      <c r="I369" s="154"/>
      <c r="L369" s="150"/>
      <c r="M369" s="155"/>
      <c r="T369" s="156"/>
      <c r="AT369" s="152" t="s">
        <v>160</v>
      </c>
      <c r="AU369" s="152" t="s">
        <v>92</v>
      </c>
      <c r="AV369" s="12" t="s">
        <v>90</v>
      </c>
      <c r="AW369" s="12" t="s">
        <v>36</v>
      </c>
      <c r="AX369" s="12" t="s">
        <v>83</v>
      </c>
      <c r="AY369" s="152" t="s">
        <v>150</v>
      </c>
    </row>
    <row r="370" spans="2:65" s="13" customFormat="1" ht="11.25">
      <c r="B370" s="157"/>
      <c r="D370" s="151" t="s">
        <v>160</v>
      </c>
      <c r="E370" s="158" t="s">
        <v>1</v>
      </c>
      <c r="F370" s="159" t="s">
        <v>677</v>
      </c>
      <c r="H370" s="160">
        <v>10.3</v>
      </c>
      <c r="I370" s="161"/>
      <c r="L370" s="157"/>
      <c r="M370" s="162"/>
      <c r="T370" s="163"/>
      <c r="AT370" s="158" t="s">
        <v>160</v>
      </c>
      <c r="AU370" s="158" t="s">
        <v>92</v>
      </c>
      <c r="AV370" s="13" t="s">
        <v>92</v>
      </c>
      <c r="AW370" s="13" t="s">
        <v>36</v>
      </c>
      <c r="AX370" s="13" t="s">
        <v>83</v>
      </c>
      <c r="AY370" s="158" t="s">
        <v>150</v>
      </c>
    </row>
    <row r="371" spans="2:65" s="15" customFormat="1" ht="11.25">
      <c r="B371" s="185"/>
      <c r="D371" s="151" t="s">
        <v>160</v>
      </c>
      <c r="E371" s="186" t="s">
        <v>374</v>
      </c>
      <c r="F371" s="187" t="s">
        <v>441</v>
      </c>
      <c r="H371" s="188">
        <v>10.3</v>
      </c>
      <c r="I371" s="189"/>
      <c r="L371" s="185"/>
      <c r="M371" s="190"/>
      <c r="T371" s="191"/>
      <c r="AT371" s="186" t="s">
        <v>160</v>
      </c>
      <c r="AU371" s="186" t="s">
        <v>92</v>
      </c>
      <c r="AV371" s="15" t="s">
        <v>169</v>
      </c>
      <c r="AW371" s="15" t="s">
        <v>36</v>
      </c>
      <c r="AX371" s="15" t="s">
        <v>83</v>
      </c>
      <c r="AY371" s="186" t="s">
        <v>150</v>
      </c>
    </row>
    <row r="372" spans="2:65" s="14" customFormat="1" ht="11.25">
      <c r="B372" s="164"/>
      <c r="D372" s="151" t="s">
        <v>160</v>
      </c>
      <c r="E372" s="165" t="s">
        <v>1</v>
      </c>
      <c r="F372" s="166" t="s">
        <v>164</v>
      </c>
      <c r="H372" s="167">
        <v>40.67</v>
      </c>
      <c r="I372" s="168"/>
      <c r="L372" s="164"/>
      <c r="M372" s="169"/>
      <c r="T372" s="170"/>
      <c r="AT372" s="165" t="s">
        <v>160</v>
      </c>
      <c r="AU372" s="165" t="s">
        <v>92</v>
      </c>
      <c r="AV372" s="14" t="s">
        <v>158</v>
      </c>
      <c r="AW372" s="14" t="s">
        <v>36</v>
      </c>
      <c r="AX372" s="14" t="s">
        <v>90</v>
      </c>
      <c r="AY372" s="165" t="s">
        <v>150</v>
      </c>
    </row>
    <row r="373" spans="2:65" s="1" customFormat="1" ht="24.2" customHeight="1">
      <c r="B373" s="32"/>
      <c r="C373" s="137" t="s">
        <v>678</v>
      </c>
      <c r="D373" s="137" t="s">
        <v>153</v>
      </c>
      <c r="E373" s="138" t="s">
        <v>679</v>
      </c>
      <c r="F373" s="139" t="s">
        <v>680</v>
      </c>
      <c r="G373" s="140" t="s">
        <v>156</v>
      </c>
      <c r="H373" s="141">
        <v>34.99</v>
      </c>
      <c r="I373" s="142"/>
      <c r="J373" s="143">
        <f>ROUND(I373*H373,2)</f>
        <v>0</v>
      </c>
      <c r="K373" s="139" t="s">
        <v>157</v>
      </c>
      <c r="L373" s="32"/>
      <c r="M373" s="144" t="s">
        <v>1</v>
      </c>
      <c r="N373" s="145" t="s">
        <v>48</v>
      </c>
      <c r="P373" s="146">
        <f>O373*H373</f>
        <v>0</v>
      </c>
      <c r="Q373" s="146">
        <v>5.0000000000000002E-5</v>
      </c>
      <c r="R373" s="146">
        <f>Q373*H373</f>
        <v>1.7495000000000002E-3</v>
      </c>
      <c r="S373" s="146">
        <v>0</v>
      </c>
      <c r="T373" s="147">
        <f>S373*H373</f>
        <v>0</v>
      </c>
      <c r="AR373" s="148" t="s">
        <v>241</v>
      </c>
      <c r="AT373" s="148" t="s">
        <v>153</v>
      </c>
      <c r="AU373" s="148" t="s">
        <v>92</v>
      </c>
      <c r="AY373" s="17" t="s">
        <v>150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90</v>
      </c>
      <c r="BK373" s="149">
        <f>ROUND(I373*H373,2)</f>
        <v>0</v>
      </c>
      <c r="BL373" s="17" t="s">
        <v>241</v>
      </c>
      <c r="BM373" s="148" t="s">
        <v>681</v>
      </c>
    </row>
    <row r="374" spans="2:65" s="12" customFormat="1" ht="11.25">
      <c r="B374" s="150"/>
      <c r="D374" s="151" t="s">
        <v>160</v>
      </c>
      <c r="E374" s="152" t="s">
        <v>1</v>
      </c>
      <c r="F374" s="153" t="s">
        <v>682</v>
      </c>
      <c r="H374" s="152" t="s">
        <v>1</v>
      </c>
      <c r="I374" s="154"/>
      <c r="L374" s="150"/>
      <c r="M374" s="155"/>
      <c r="T374" s="156"/>
      <c r="AT374" s="152" t="s">
        <v>160</v>
      </c>
      <c r="AU374" s="152" t="s">
        <v>92</v>
      </c>
      <c r="AV374" s="12" t="s">
        <v>90</v>
      </c>
      <c r="AW374" s="12" t="s">
        <v>36</v>
      </c>
      <c r="AX374" s="12" t="s">
        <v>83</v>
      </c>
      <c r="AY374" s="152" t="s">
        <v>150</v>
      </c>
    </row>
    <row r="375" spans="2:65" s="12" customFormat="1" ht="11.25">
      <c r="B375" s="150"/>
      <c r="D375" s="151" t="s">
        <v>160</v>
      </c>
      <c r="E375" s="152" t="s">
        <v>1</v>
      </c>
      <c r="F375" s="153" t="s">
        <v>463</v>
      </c>
      <c r="H375" s="152" t="s">
        <v>1</v>
      </c>
      <c r="I375" s="154"/>
      <c r="L375" s="150"/>
      <c r="M375" s="155"/>
      <c r="T375" s="156"/>
      <c r="AT375" s="152" t="s">
        <v>160</v>
      </c>
      <c r="AU375" s="152" t="s">
        <v>92</v>
      </c>
      <c r="AV375" s="12" t="s">
        <v>90</v>
      </c>
      <c r="AW375" s="12" t="s">
        <v>36</v>
      </c>
      <c r="AX375" s="12" t="s">
        <v>83</v>
      </c>
      <c r="AY375" s="152" t="s">
        <v>150</v>
      </c>
    </row>
    <row r="376" spans="2:65" s="12" customFormat="1" ht="11.25">
      <c r="B376" s="150"/>
      <c r="D376" s="151" t="s">
        <v>160</v>
      </c>
      <c r="E376" s="152" t="s">
        <v>1</v>
      </c>
      <c r="F376" s="153" t="s">
        <v>483</v>
      </c>
      <c r="H376" s="152" t="s">
        <v>1</v>
      </c>
      <c r="I376" s="154"/>
      <c r="L376" s="150"/>
      <c r="M376" s="155"/>
      <c r="T376" s="156"/>
      <c r="AT376" s="152" t="s">
        <v>160</v>
      </c>
      <c r="AU376" s="152" t="s">
        <v>92</v>
      </c>
      <c r="AV376" s="12" t="s">
        <v>90</v>
      </c>
      <c r="AW376" s="12" t="s">
        <v>36</v>
      </c>
      <c r="AX376" s="12" t="s">
        <v>83</v>
      </c>
      <c r="AY376" s="152" t="s">
        <v>150</v>
      </c>
    </row>
    <row r="377" spans="2:65" s="13" customFormat="1" ht="11.25">
      <c r="B377" s="157"/>
      <c r="D377" s="151" t="s">
        <v>160</v>
      </c>
      <c r="E377" s="158" t="s">
        <v>1</v>
      </c>
      <c r="F377" s="159" t="s">
        <v>465</v>
      </c>
      <c r="H377" s="160">
        <v>29.36</v>
      </c>
      <c r="I377" s="161"/>
      <c r="L377" s="157"/>
      <c r="M377" s="162"/>
      <c r="T377" s="163"/>
      <c r="AT377" s="158" t="s">
        <v>160</v>
      </c>
      <c r="AU377" s="158" t="s">
        <v>92</v>
      </c>
      <c r="AV377" s="13" t="s">
        <v>92</v>
      </c>
      <c r="AW377" s="13" t="s">
        <v>36</v>
      </c>
      <c r="AX377" s="13" t="s">
        <v>83</v>
      </c>
      <c r="AY377" s="158" t="s">
        <v>150</v>
      </c>
    </row>
    <row r="378" spans="2:65" s="12" customFormat="1" ht="11.25">
      <c r="B378" s="150"/>
      <c r="D378" s="151" t="s">
        <v>160</v>
      </c>
      <c r="E378" s="152" t="s">
        <v>1</v>
      </c>
      <c r="F378" s="153" t="s">
        <v>446</v>
      </c>
      <c r="H378" s="152" t="s">
        <v>1</v>
      </c>
      <c r="I378" s="154"/>
      <c r="L378" s="150"/>
      <c r="M378" s="155"/>
      <c r="T378" s="156"/>
      <c r="AT378" s="152" t="s">
        <v>160</v>
      </c>
      <c r="AU378" s="152" t="s">
        <v>92</v>
      </c>
      <c r="AV378" s="12" t="s">
        <v>90</v>
      </c>
      <c r="AW378" s="12" t="s">
        <v>36</v>
      </c>
      <c r="AX378" s="12" t="s">
        <v>83</v>
      </c>
      <c r="AY378" s="152" t="s">
        <v>150</v>
      </c>
    </row>
    <row r="379" spans="2:65" s="12" customFormat="1" ht="11.25">
      <c r="B379" s="150"/>
      <c r="D379" s="151" t="s">
        <v>160</v>
      </c>
      <c r="E379" s="152" t="s">
        <v>1</v>
      </c>
      <c r="F379" s="153" t="s">
        <v>447</v>
      </c>
      <c r="H379" s="152" t="s">
        <v>1</v>
      </c>
      <c r="I379" s="154"/>
      <c r="L379" s="150"/>
      <c r="M379" s="155"/>
      <c r="T379" s="156"/>
      <c r="AT379" s="152" t="s">
        <v>160</v>
      </c>
      <c r="AU379" s="152" t="s">
        <v>92</v>
      </c>
      <c r="AV379" s="12" t="s">
        <v>90</v>
      </c>
      <c r="AW379" s="12" t="s">
        <v>36</v>
      </c>
      <c r="AX379" s="12" t="s">
        <v>83</v>
      </c>
      <c r="AY379" s="152" t="s">
        <v>150</v>
      </c>
    </row>
    <row r="380" spans="2:65" s="13" customFormat="1" ht="11.25">
      <c r="B380" s="157"/>
      <c r="D380" s="151" t="s">
        <v>160</v>
      </c>
      <c r="E380" s="158" t="s">
        <v>1</v>
      </c>
      <c r="F380" s="159" t="s">
        <v>448</v>
      </c>
      <c r="H380" s="160">
        <v>5.63</v>
      </c>
      <c r="I380" s="161"/>
      <c r="L380" s="157"/>
      <c r="M380" s="162"/>
      <c r="T380" s="163"/>
      <c r="AT380" s="158" t="s">
        <v>160</v>
      </c>
      <c r="AU380" s="158" t="s">
        <v>92</v>
      </c>
      <c r="AV380" s="13" t="s">
        <v>92</v>
      </c>
      <c r="AW380" s="13" t="s">
        <v>36</v>
      </c>
      <c r="AX380" s="13" t="s">
        <v>83</v>
      </c>
      <c r="AY380" s="158" t="s">
        <v>150</v>
      </c>
    </row>
    <row r="381" spans="2:65" s="14" customFormat="1" ht="11.25">
      <c r="B381" s="164"/>
      <c r="D381" s="151" t="s">
        <v>160</v>
      </c>
      <c r="E381" s="165" t="s">
        <v>1</v>
      </c>
      <c r="F381" s="166" t="s">
        <v>164</v>
      </c>
      <c r="H381" s="167">
        <v>34.99</v>
      </c>
      <c r="I381" s="168"/>
      <c r="L381" s="164"/>
      <c r="M381" s="169"/>
      <c r="T381" s="170"/>
      <c r="AT381" s="165" t="s">
        <v>160</v>
      </c>
      <c r="AU381" s="165" t="s">
        <v>92</v>
      </c>
      <c r="AV381" s="14" t="s">
        <v>158</v>
      </c>
      <c r="AW381" s="14" t="s">
        <v>36</v>
      </c>
      <c r="AX381" s="14" t="s">
        <v>90</v>
      </c>
      <c r="AY381" s="165" t="s">
        <v>150</v>
      </c>
    </row>
    <row r="382" spans="2:65" s="1" customFormat="1" ht="24.2" customHeight="1">
      <c r="B382" s="32"/>
      <c r="C382" s="137" t="s">
        <v>683</v>
      </c>
      <c r="D382" s="137" t="s">
        <v>153</v>
      </c>
      <c r="E382" s="138" t="s">
        <v>684</v>
      </c>
      <c r="F382" s="139" t="s">
        <v>685</v>
      </c>
      <c r="G382" s="140" t="s">
        <v>227</v>
      </c>
      <c r="H382" s="141">
        <v>1.591</v>
      </c>
      <c r="I382" s="142"/>
      <c r="J382" s="143">
        <f>ROUND(I382*H382,2)</f>
        <v>0</v>
      </c>
      <c r="K382" s="139" t="s">
        <v>157</v>
      </c>
      <c r="L382" s="32"/>
      <c r="M382" s="144" t="s">
        <v>1</v>
      </c>
      <c r="N382" s="145" t="s">
        <v>48</v>
      </c>
      <c r="P382" s="146">
        <f>O382*H382</f>
        <v>0</v>
      </c>
      <c r="Q382" s="146">
        <v>0</v>
      </c>
      <c r="R382" s="146">
        <f>Q382*H382</f>
        <v>0</v>
      </c>
      <c r="S382" s="146">
        <v>0</v>
      </c>
      <c r="T382" s="147">
        <f>S382*H382</f>
        <v>0</v>
      </c>
      <c r="AR382" s="148" t="s">
        <v>241</v>
      </c>
      <c r="AT382" s="148" t="s">
        <v>153</v>
      </c>
      <c r="AU382" s="148" t="s">
        <v>92</v>
      </c>
      <c r="AY382" s="17" t="s">
        <v>150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7" t="s">
        <v>90</v>
      </c>
      <c r="BK382" s="149">
        <f>ROUND(I382*H382,2)</f>
        <v>0</v>
      </c>
      <c r="BL382" s="17" t="s">
        <v>241</v>
      </c>
      <c r="BM382" s="148" t="s">
        <v>686</v>
      </c>
    </row>
    <row r="383" spans="2:65" s="11" customFormat="1" ht="22.9" customHeight="1">
      <c r="B383" s="126"/>
      <c r="D383" s="127" t="s">
        <v>82</v>
      </c>
      <c r="E383" s="135" t="s">
        <v>316</v>
      </c>
      <c r="F383" s="135" t="s">
        <v>317</v>
      </c>
      <c r="I383" s="129"/>
      <c r="J383" s="136">
        <f>BK383</f>
        <v>0</v>
      </c>
      <c r="L383" s="126"/>
      <c r="M383" s="130"/>
      <c r="P383" s="131">
        <f>SUM(P384:P477)</f>
        <v>0</v>
      </c>
      <c r="R383" s="131">
        <f>SUM(R384:R477)</f>
        <v>5.4911792000000004</v>
      </c>
      <c r="T383" s="132">
        <f>SUM(T384:T477)</f>
        <v>0</v>
      </c>
      <c r="AR383" s="127" t="s">
        <v>92</v>
      </c>
      <c r="AT383" s="133" t="s">
        <v>82</v>
      </c>
      <c r="AU383" s="133" t="s">
        <v>90</v>
      </c>
      <c r="AY383" s="127" t="s">
        <v>150</v>
      </c>
      <c r="BK383" s="134">
        <f>SUM(BK384:BK477)</f>
        <v>0</v>
      </c>
    </row>
    <row r="384" spans="2:65" s="1" customFormat="1" ht="16.5" customHeight="1">
      <c r="B384" s="32"/>
      <c r="C384" s="137" t="s">
        <v>687</v>
      </c>
      <c r="D384" s="137" t="s">
        <v>153</v>
      </c>
      <c r="E384" s="138" t="s">
        <v>688</v>
      </c>
      <c r="F384" s="139" t="s">
        <v>689</v>
      </c>
      <c r="G384" s="140" t="s">
        <v>156</v>
      </c>
      <c r="H384" s="141">
        <v>246.21</v>
      </c>
      <c r="I384" s="142"/>
      <c r="J384" s="143">
        <f>ROUND(I384*H384,2)</f>
        <v>0</v>
      </c>
      <c r="K384" s="139" t="s">
        <v>157</v>
      </c>
      <c r="L384" s="32"/>
      <c r="M384" s="144" t="s">
        <v>1</v>
      </c>
      <c r="N384" s="145" t="s">
        <v>48</v>
      </c>
      <c r="P384" s="146">
        <f>O384*H384</f>
        <v>0</v>
      </c>
      <c r="Q384" s="146">
        <v>0</v>
      </c>
      <c r="R384" s="146">
        <f>Q384*H384</f>
        <v>0</v>
      </c>
      <c r="S384" s="146">
        <v>0</v>
      </c>
      <c r="T384" s="147">
        <f>S384*H384</f>
        <v>0</v>
      </c>
      <c r="AR384" s="148" t="s">
        <v>241</v>
      </c>
      <c r="AT384" s="148" t="s">
        <v>153</v>
      </c>
      <c r="AU384" s="148" t="s">
        <v>92</v>
      </c>
      <c r="AY384" s="17" t="s">
        <v>150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7" t="s">
        <v>90</v>
      </c>
      <c r="BK384" s="149">
        <f>ROUND(I384*H384,2)</f>
        <v>0</v>
      </c>
      <c r="BL384" s="17" t="s">
        <v>241</v>
      </c>
      <c r="BM384" s="148" t="s">
        <v>690</v>
      </c>
    </row>
    <row r="385" spans="2:65" s="12" customFormat="1" ht="11.25">
      <c r="B385" s="150"/>
      <c r="D385" s="151" t="s">
        <v>160</v>
      </c>
      <c r="E385" s="152" t="s">
        <v>1</v>
      </c>
      <c r="F385" s="153" t="s">
        <v>691</v>
      </c>
      <c r="H385" s="152" t="s">
        <v>1</v>
      </c>
      <c r="I385" s="154"/>
      <c r="L385" s="150"/>
      <c r="M385" s="155"/>
      <c r="T385" s="156"/>
      <c r="AT385" s="152" t="s">
        <v>160</v>
      </c>
      <c r="AU385" s="152" t="s">
        <v>92</v>
      </c>
      <c r="AV385" s="12" t="s">
        <v>90</v>
      </c>
      <c r="AW385" s="12" t="s">
        <v>36</v>
      </c>
      <c r="AX385" s="12" t="s">
        <v>83</v>
      </c>
      <c r="AY385" s="152" t="s">
        <v>150</v>
      </c>
    </row>
    <row r="386" spans="2:65" s="12" customFormat="1" ht="11.25">
      <c r="B386" s="150"/>
      <c r="D386" s="151" t="s">
        <v>160</v>
      </c>
      <c r="E386" s="152" t="s">
        <v>1</v>
      </c>
      <c r="F386" s="153" t="s">
        <v>453</v>
      </c>
      <c r="H386" s="152" t="s">
        <v>1</v>
      </c>
      <c r="I386" s="154"/>
      <c r="L386" s="150"/>
      <c r="M386" s="155"/>
      <c r="T386" s="156"/>
      <c r="AT386" s="152" t="s">
        <v>160</v>
      </c>
      <c r="AU386" s="152" t="s">
        <v>92</v>
      </c>
      <c r="AV386" s="12" t="s">
        <v>90</v>
      </c>
      <c r="AW386" s="12" t="s">
        <v>36</v>
      </c>
      <c r="AX386" s="12" t="s">
        <v>83</v>
      </c>
      <c r="AY386" s="152" t="s">
        <v>150</v>
      </c>
    </row>
    <row r="387" spans="2:65" s="12" customFormat="1" ht="22.5">
      <c r="B387" s="150"/>
      <c r="D387" s="151" t="s">
        <v>160</v>
      </c>
      <c r="E387" s="152" t="s">
        <v>1</v>
      </c>
      <c r="F387" s="153" t="s">
        <v>454</v>
      </c>
      <c r="H387" s="152" t="s">
        <v>1</v>
      </c>
      <c r="I387" s="154"/>
      <c r="L387" s="150"/>
      <c r="M387" s="155"/>
      <c r="T387" s="156"/>
      <c r="AT387" s="152" t="s">
        <v>160</v>
      </c>
      <c r="AU387" s="152" t="s">
        <v>92</v>
      </c>
      <c r="AV387" s="12" t="s">
        <v>90</v>
      </c>
      <c r="AW387" s="12" t="s">
        <v>36</v>
      </c>
      <c r="AX387" s="12" t="s">
        <v>83</v>
      </c>
      <c r="AY387" s="152" t="s">
        <v>150</v>
      </c>
    </row>
    <row r="388" spans="2:65" s="13" customFormat="1" ht="11.25">
      <c r="B388" s="157"/>
      <c r="D388" s="151" t="s">
        <v>160</v>
      </c>
      <c r="E388" s="158" t="s">
        <v>1</v>
      </c>
      <c r="F388" s="159" t="s">
        <v>455</v>
      </c>
      <c r="H388" s="160">
        <v>246.21</v>
      </c>
      <c r="I388" s="161"/>
      <c r="L388" s="157"/>
      <c r="M388" s="162"/>
      <c r="T388" s="163"/>
      <c r="AT388" s="158" t="s">
        <v>160</v>
      </c>
      <c r="AU388" s="158" t="s">
        <v>92</v>
      </c>
      <c r="AV388" s="13" t="s">
        <v>92</v>
      </c>
      <c r="AW388" s="13" t="s">
        <v>36</v>
      </c>
      <c r="AX388" s="13" t="s">
        <v>83</v>
      </c>
      <c r="AY388" s="158" t="s">
        <v>150</v>
      </c>
    </row>
    <row r="389" spans="2:65" s="14" customFormat="1" ht="11.25">
      <c r="B389" s="164"/>
      <c r="D389" s="151" t="s">
        <v>160</v>
      </c>
      <c r="E389" s="165" t="s">
        <v>1</v>
      </c>
      <c r="F389" s="166" t="s">
        <v>164</v>
      </c>
      <c r="H389" s="167">
        <v>246.21</v>
      </c>
      <c r="I389" s="168"/>
      <c r="L389" s="164"/>
      <c r="M389" s="169"/>
      <c r="T389" s="170"/>
      <c r="AT389" s="165" t="s">
        <v>160</v>
      </c>
      <c r="AU389" s="165" t="s">
        <v>92</v>
      </c>
      <c r="AV389" s="14" t="s">
        <v>158</v>
      </c>
      <c r="AW389" s="14" t="s">
        <v>36</v>
      </c>
      <c r="AX389" s="14" t="s">
        <v>90</v>
      </c>
      <c r="AY389" s="165" t="s">
        <v>150</v>
      </c>
    </row>
    <row r="390" spans="2:65" s="1" customFormat="1" ht="24.2" customHeight="1">
      <c r="B390" s="32"/>
      <c r="C390" s="137" t="s">
        <v>692</v>
      </c>
      <c r="D390" s="137" t="s">
        <v>153</v>
      </c>
      <c r="E390" s="138" t="s">
        <v>693</v>
      </c>
      <c r="F390" s="139" t="s">
        <v>694</v>
      </c>
      <c r="G390" s="140" t="s">
        <v>156</v>
      </c>
      <c r="H390" s="141">
        <v>11.7</v>
      </c>
      <c r="I390" s="142"/>
      <c r="J390" s="143">
        <f>ROUND(I390*H390,2)</f>
        <v>0</v>
      </c>
      <c r="K390" s="139" t="s">
        <v>157</v>
      </c>
      <c r="L390" s="32"/>
      <c r="M390" s="144" t="s">
        <v>1</v>
      </c>
      <c r="N390" s="145" t="s">
        <v>48</v>
      </c>
      <c r="P390" s="146">
        <f>O390*H390</f>
        <v>0</v>
      </c>
      <c r="Q390" s="146">
        <v>0</v>
      </c>
      <c r="R390" s="146">
        <f>Q390*H390</f>
        <v>0</v>
      </c>
      <c r="S390" s="146">
        <v>0</v>
      </c>
      <c r="T390" s="147">
        <f>S390*H390</f>
        <v>0</v>
      </c>
      <c r="AR390" s="148" t="s">
        <v>241</v>
      </c>
      <c r="AT390" s="148" t="s">
        <v>153</v>
      </c>
      <c r="AU390" s="148" t="s">
        <v>92</v>
      </c>
      <c r="AY390" s="17" t="s">
        <v>150</v>
      </c>
      <c r="BE390" s="149">
        <f>IF(N390="základní",J390,0)</f>
        <v>0</v>
      </c>
      <c r="BF390" s="149">
        <f>IF(N390="snížená",J390,0)</f>
        <v>0</v>
      </c>
      <c r="BG390" s="149">
        <f>IF(N390="zákl. přenesená",J390,0)</f>
        <v>0</v>
      </c>
      <c r="BH390" s="149">
        <f>IF(N390="sníž. přenesená",J390,0)</f>
        <v>0</v>
      </c>
      <c r="BI390" s="149">
        <f>IF(N390="nulová",J390,0)</f>
        <v>0</v>
      </c>
      <c r="BJ390" s="17" t="s">
        <v>90</v>
      </c>
      <c r="BK390" s="149">
        <f>ROUND(I390*H390,2)</f>
        <v>0</v>
      </c>
      <c r="BL390" s="17" t="s">
        <v>241</v>
      </c>
      <c r="BM390" s="148" t="s">
        <v>695</v>
      </c>
    </row>
    <row r="391" spans="2:65" s="12" customFormat="1" ht="11.25">
      <c r="B391" s="150"/>
      <c r="D391" s="151" t="s">
        <v>160</v>
      </c>
      <c r="E391" s="152" t="s">
        <v>1</v>
      </c>
      <c r="F391" s="153" t="s">
        <v>691</v>
      </c>
      <c r="H391" s="152" t="s">
        <v>1</v>
      </c>
      <c r="I391" s="154"/>
      <c r="L391" s="150"/>
      <c r="M391" s="155"/>
      <c r="T391" s="156"/>
      <c r="AT391" s="152" t="s">
        <v>160</v>
      </c>
      <c r="AU391" s="152" t="s">
        <v>92</v>
      </c>
      <c r="AV391" s="12" t="s">
        <v>90</v>
      </c>
      <c r="AW391" s="12" t="s">
        <v>36</v>
      </c>
      <c r="AX391" s="12" t="s">
        <v>83</v>
      </c>
      <c r="AY391" s="152" t="s">
        <v>150</v>
      </c>
    </row>
    <row r="392" spans="2:65" s="12" customFormat="1" ht="11.25">
      <c r="B392" s="150"/>
      <c r="D392" s="151" t="s">
        <v>160</v>
      </c>
      <c r="E392" s="152" t="s">
        <v>1</v>
      </c>
      <c r="F392" s="153" t="s">
        <v>453</v>
      </c>
      <c r="H392" s="152" t="s">
        <v>1</v>
      </c>
      <c r="I392" s="154"/>
      <c r="L392" s="150"/>
      <c r="M392" s="155"/>
      <c r="T392" s="156"/>
      <c r="AT392" s="152" t="s">
        <v>160</v>
      </c>
      <c r="AU392" s="152" t="s">
        <v>92</v>
      </c>
      <c r="AV392" s="12" t="s">
        <v>90</v>
      </c>
      <c r="AW392" s="12" t="s">
        <v>36</v>
      </c>
      <c r="AX392" s="12" t="s">
        <v>83</v>
      </c>
      <c r="AY392" s="152" t="s">
        <v>150</v>
      </c>
    </row>
    <row r="393" spans="2:65" s="12" customFormat="1" ht="11.25">
      <c r="B393" s="150"/>
      <c r="D393" s="151" t="s">
        <v>160</v>
      </c>
      <c r="E393" s="152" t="s">
        <v>1</v>
      </c>
      <c r="F393" s="153" t="s">
        <v>696</v>
      </c>
      <c r="H393" s="152" t="s">
        <v>1</v>
      </c>
      <c r="I393" s="154"/>
      <c r="L393" s="150"/>
      <c r="M393" s="155"/>
      <c r="T393" s="156"/>
      <c r="AT393" s="152" t="s">
        <v>160</v>
      </c>
      <c r="AU393" s="152" t="s">
        <v>92</v>
      </c>
      <c r="AV393" s="12" t="s">
        <v>90</v>
      </c>
      <c r="AW393" s="12" t="s">
        <v>36</v>
      </c>
      <c r="AX393" s="12" t="s">
        <v>83</v>
      </c>
      <c r="AY393" s="152" t="s">
        <v>150</v>
      </c>
    </row>
    <row r="394" spans="2:65" s="13" customFormat="1" ht="11.25">
      <c r="B394" s="157"/>
      <c r="D394" s="151" t="s">
        <v>160</v>
      </c>
      <c r="E394" s="158" t="s">
        <v>1</v>
      </c>
      <c r="F394" s="159" t="s">
        <v>697</v>
      </c>
      <c r="H394" s="160">
        <v>11.7</v>
      </c>
      <c r="I394" s="161"/>
      <c r="L394" s="157"/>
      <c r="M394" s="162"/>
      <c r="T394" s="163"/>
      <c r="AT394" s="158" t="s">
        <v>160</v>
      </c>
      <c r="AU394" s="158" t="s">
        <v>92</v>
      </c>
      <c r="AV394" s="13" t="s">
        <v>92</v>
      </c>
      <c r="AW394" s="13" t="s">
        <v>36</v>
      </c>
      <c r="AX394" s="13" t="s">
        <v>83</v>
      </c>
      <c r="AY394" s="158" t="s">
        <v>150</v>
      </c>
    </row>
    <row r="395" spans="2:65" s="14" customFormat="1" ht="11.25">
      <c r="B395" s="164"/>
      <c r="D395" s="151" t="s">
        <v>160</v>
      </c>
      <c r="E395" s="165" t="s">
        <v>1</v>
      </c>
      <c r="F395" s="166" t="s">
        <v>164</v>
      </c>
      <c r="H395" s="167">
        <v>11.7</v>
      </c>
      <c r="I395" s="168"/>
      <c r="L395" s="164"/>
      <c r="M395" s="169"/>
      <c r="T395" s="170"/>
      <c r="AT395" s="165" t="s">
        <v>160</v>
      </c>
      <c r="AU395" s="165" t="s">
        <v>92</v>
      </c>
      <c r="AV395" s="14" t="s">
        <v>158</v>
      </c>
      <c r="AW395" s="14" t="s">
        <v>36</v>
      </c>
      <c r="AX395" s="14" t="s">
        <v>90</v>
      </c>
      <c r="AY395" s="165" t="s">
        <v>150</v>
      </c>
    </row>
    <row r="396" spans="2:65" s="1" customFormat="1" ht="24.2" customHeight="1">
      <c r="B396" s="32"/>
      <c r="C396" s="137" t="s">
        <v>698</v>
      </c>
      <c r="D396" s="137" t="s">
        <v>153</v>
      </c>
      <c r="E396" s="138" t="s">
        <v>699</v>
      </c>
      <c r="F396" s="139" t="s">
        <v>700</v>
      </c>
      <c r="G396" s="140" t="s">
        <v>156</v>
      </c>
      <c r="H396" s="141">
        <v>492.42</v>
      </c>
      <c r="I396" s="142"/>
      <c r="J396" s="143">
        <f>ROUND(I396*H396,2)</f>
        <v>0</v>
      </c>
      <c r="K396" s="139" t="s">
        <v>157</v>
      </c>
      <c r="L396" s="32"/>
      <c r="M396" s="144" t="s">
        <v>1</v>
      </c>
      <c r="N396" s="145" t="s">
        <v>48</v>
      </c>
      <c r="P396" s="146">
        <f>O396*H396</f>
        <v>0</v>
      </c>
      <c r="Q396" s="146">
        <v>3.0000000000000001E-5</v>
      </c>
      <c r="R396" s="146">
        <f>Q396*H396</f>
        <v>1.47726E-2</v>
      </c>
      <c r="S396" s="146">
        <v>0</v>
      </c>
      <c r="T396" s="147">
        <f>S396*H396</f>
        <v>0</v>
      </c>
      <c r="AR396" s="148" t="s">
        <v>241</v>
      </c>
      <c r="AT396" s="148" t="s">
        <v>153</v>
      </c>
      <c r="AU396" s="148" t="s">
        <v>92</v>
      </c>
      <c r="AY396" s="17" t="s">
        <v>150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90</v>
      </c>
      <c r="BK396" s="149">
        <f>ROUND(I396*H396,2)</f>
        <v>0</v>
      </c>
      <c r="BL396" s="17" t="s">
        <v>241</v>
      </c>
      <c r="BM396" s="148" t="s">
        <v>701</v>
      </c>
    </row>
    <row r="397" spans="2:65" s="12" customFormat="1" ht="11.25">
      <c r="B397" s="150"/>
      <c r="D397" s="151" t="s">
        <v>160</v>
      </c>
      <c r="E397" s="152" t="s">
        <v>1</v>
      </c>
      <c r="F397" s="153" t="s">
        <v>702</v>
      </c>
      <c r="H397" s="152" t="s">
        <v>1</v>
      </c>
      <c r="I397" s="154"/>
      <c r="L397" s="150"/>
      <c r="M397" s="155"/>
      <c r="T397" s="156"/>
      <c r="AT397" s="152" t="s">
        <v>160</v>
      </c>
      <c r="AU397" s="152" t="s">
        <v>92</v>
      </c>
      <c r="AV397" s="12" t="s">
        <v>90</v>
      </c>
      <c r="AW397" s="12" t="s">
        <v>36</v>
      </c>
      <c r="AX397" s="12" t="s">
        <v>83</v>
      </c>
      <c r="AY397" s="152" t="s">
        <v>150</v>
      </c>
    </row>
    <row r="398" spans="2:65" s="12" customFormat="1" ht="11.25">
      <c r="B398" s="150"/>
      <c r="D398" s="151" t="s">
        <v>160</v>
      </c>
      <c r="E398" s="152" t="s">
        <v>1</v>
      </c>
      <c r="F398" s="153" t="s">
        <v>453</v>
      </c>
      <c r="H398" s="152" t="s">
        <v>1</v>
      </c>
      <c r="I398" s="154"/>
      <c r="L398" s="150"/>
      <c r="M398" s="155"/>
      <c r="T398" s="156"/>
      <c r="AT398" s="152" t="s">
        <v>160</v>
      </c>
      <c r="AU398" s="152" t="s">
        <v>92</v>
      </c>
      <c r="AV398" s="12" t="s">
        <v>90</v>
      </c>
      <c r="AW398" s="12" t="s">
        <v>36</v>
      </c>
      <c r="AX398" s="12" t="s">
        <v>83</v>
      </c>
      <c r="AY398" s="152" t="s">
        <v>150</v>
      </c>
    </row>
    <row r="399" spans="2:65" s="12" customFormat="1" ht="22.5">
      <c r="B399" s="150"/>
      <c r="D399" s="151" t="s">
        <v>160</v>
      </c>
      <c r="E399" s="152" t="s">
        <v>1</v>
      </c>
      <c r="F399" s="153" t="s">
        <v>454</v>
      </c>
      <c r="H399" s="152" t="s">
        <v>1</v>
      </c>
      <c r="I399" s="154"/>
      <c r="L399" s="150"/>
      <c r="M399" s="155"/>
      <c r="T399" s="156"/>
      <c r="AT399" s="152" t="s">
        <v>160</v>
      </c>
      <c r="AU399" s="152" t="s">
        <v>92</v>
      </c>
      <c r="AV399" s="12" t="s">
        <v>90</v>
      </c>
      <c r="AW399" s="12" t="s">
        <v>36</v>
      </c>
      <c r="AX399" s="12" t="s">
        <v>83</v>
      </c>
      <c r="AY399" s="152" t="s">
        <v>150</v>
      </c>
    </row>
    <row r="400" spans="2:65" s="13" customFormat="1" ht="11.25">
      <c r="B400" s="157"/>
      <c r="D400" s="151" t="s">
        <v>160</v>
      </c>
      <c r="E400" s="158" t="s">
        <v>1</v>
      </c>
      <c r="F400" s="159" t="s">
        <v>703</v>
      </c>
      <c r="H400" s="160">
        <v>492.42</v>
      </c>
      <c r="I400" s="161"/>
      <c r="L400" s="157"/>
      <c r="M400" s="162"/>
      <c r="T400" s="163"/>
      <c r="AT400" s="158" t="s">
        <v>160</v>
      </c>
      <c r="AU400" s="158" t="s">
        <v>92</v>
      </c>
      <c r="AV400" s="13" t="s">
        <v>92</v>
      </c>
      <c r="AW400" s="13" t="s">
        <v>36</v>
      </c>
      <c r="AX400" s="13" t="s">
        <v>83</v>
      </c>
      <c r="AY400" s="158" t="s">
        <v>150</v>
      </c>
    </row>
    <row r="401" spans="2:65" s="14" customFormat="1" ht="11.25">
      <c r="B401" s="164"/>
      <c r="D401" s="151" t="s">
        <v>160</v>
      </c>
      <c r="E401" s="165" t="s">
        <v>1</v>
      </c>
      <c r="F401" s="166" t="s">
        <v>164</v>
      </c>
      <c r="H401" s="167">
        <v>492.42</v>
      </c>
      <c r="I401" s="168"/>
      <c r="L401" s="164"/>
      <c r="M401" s="169"/>
      <c r="T401" s="170"/>
      <c r="AT401" s="165" t="s">
        <v>160</v>
      </c>
      <c r="AU401" s="165" t="s">
        <v>92</v>
      </c>
      <c r="AV401" s="14" t="s">
        <v>158</v>
      </c>
      <c r="AW401" s="14" t="s">
        <v>36</v>
      </c>
      <c r="AX401" s="14" t="s">
        <v>90</v>
      </c>
      <c r="AY401" s="165" t="s">
        <v>150</v>
      </c>
    </row>
    <row r="402" spans="2:65" s="1" customFormat="1" ht="24.2" customHeight="1">
      <c r="B402" s="32"/>
      <c r="C402" s="137" t="s">
        <v>704</v>
      </c>
      <c r="D402" s="137" t="s">
        <v>153</v>
      </c>
      <c r="E402" s="138" t="s">
        <v>705</v>
      </c>
      <c r="F402" s="139" t="s">
        <v>706</v>
      </c>
      <c r="G402" s="140" t="s">
        <v>156</v>
      </c>
      <c r="H402" s="141">
        <v>11.7</v>
      </c>
      <c r="I402" s="142"/>
      <c r="J402" s="143">
        <f>ROUND(I402*H402,2)</f>
        <v>0</v>
      </c>
      <c r="K402" s="139" t="s">
        <v>157</v>
      </c>
      <c r="L402" s="32"/>
      <c r="M402" s="144" t="s">
        <v>1</v>
      </c>
      <c r="N402" s="145" t="s">
        <v>48</v>
      </c>
      <c r="P402" s="146">
        <f>O402*H402</f>
        <v>0</v>
      </c>
      <c r="Q402" s="146">
        <v>5.0000000000000002E-5</v>
      </c>
      <c r="R402" s="146">
        <f>Q402*H402</f>
        <v>5.8500000000000002E-4</v>
      </c>
      <c r="S402" s="146">
        <v>0</v>
      </c>
      <c r="T402" s="147">
        <f>S402*H402</f>
        <v>0</v>
      </c>
      <c r="AR402" s="148" t="s">
        <v>241</v>
      </c>
      <c r="AT402" s="148" t="s">
        <v>153</v>
      </c>
      <c r="AU402" s="148" t="s">
        <v>92</v>
      </c>
      <c r="AY402" s="17" t="s">
        <v>150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7" t="s">
        <v>90</v>
      </c>
      <c r="BK402" s="149">
        <f>ROUND(I402*H402,2)</f>
        <v>0</v>
      </c>
      <c r="BL402" s="17" t="s">
        <v>241</v>
      </c>
      <c r="BM402" s="148" t="s">
        <v>707</v>
      </c>
    </row>
    <row r="403" spans="2:65" s="12" customFormat="1" ht="11.25">
      <c r="B403" s="150"/>
      <c r="D403" s="151" t="s">
        <v>160</v>
      </c>
      <c r="E403" s="152" t="s">
        <v>1</v>
      </c>
      <c r="F403" s="153" t="s">
        <v>708</v>
      </c>
      <c r="H403" s="152" t="s">
        <v>1</v>
      </c>
      <c r="I403" s="154"/>
      <c r="L403" s="150"/>
      <c r="M403" s="155"/>
      <c r="T403" s="156"/>
      <c r="AT403" s="152" t="s">
        <v>160</v>
      </c>
      <c r="AU403" s="152" t="s">
        <v>92</v>
      </c>
      <c r="AV403" s="12" t="s">
        <v>90</v>
      </c>
      <c r="AW403" s="12" t="s">
        <v>36</v>
      </c>
      <c r="AX403" s="12" t="s">
        <v>83</v>
      </c>
      <c r="AY403" s="152" t="s">
        <v>150</v>
      </c>
    </row>
    <row r="404" spans="2:65" s="12" customFormat="1" ht="11.25">
      <c r="B404" s="150"/>
      <c r="D404" s="151" t="s">
        <v>160</v>
      </c>
      <c r="E404" s="152" t="s">
        <v>1</v>
      </c>
      <c r="F404" s="153" t="s">
        <v>453</v>
      </c>
      <c r="H404" s="152" t="s">
        <v>1</v>
      </c>
      <c r="I404" s="154"/>
      <c r="L404" s="150"/>
      <c r="M404" s="155"/>
      <c r="T404" s="156"/>
      <c r="AT404" s="152" t="s">
        <v>160</v>
      </c>
      <c r="AU404" s="152" t="s">
        <v>92</v>
      </c>
      <c r="AV404" s="12" t="s">
        <v>90</v>
      </c>
      <c r="AW404" s="12" t="s">
        <v>36</v>
      </c>
      <c r="AX404" s="12" t="s">
        <v>83</v>
      </c>
      <c r="AY404" s="152" t="s">
        <v>150</v>
      </c>
    </row>
    <row r="405" spans="2:65" s="12" customFormat="1" ht="11.25">
      <c r="B405" s="150"/>
      <c r="D405" s="151" t="s">
        <v>160</v>
      </c>
      <c r="E405" s="152" t="s">
        <v>1</v>
      </c>
      <c r="F405" s="153" t="s">
        <v>696</v>
      </c>
      <c r="H405" s="152" t="s">
        <v>1</v>
      </c>
      <c r="I405" s="154"/>
      <c r="L405" s="150"/>
      <c r="M405" s="155"/>
      <c r="T405" s="156"/>
      <c r="AT405" s="152" t="s">
        <v>160</v>
      </c>
      <c r="AU405" s="152" t="s">
        <v>92</v>
      </c>
      <c r="AV405" s="12" t="s">
        <v>90</v>
      </c>
      <c r="AW405" s="12" t="s">
        <v>36</v>
      </c>
      <c r="AX405" s="12" t="s">
        <v>83</v>
      </c>
      <c r="AY405" s="152" t="s">
        <v>150</v>
      </c>
    </row>
    <row r="406" spans="2:65" s="13" customFormat="1" ht="11.25">
      <c r="B406" s="157"/>
      <c r="D406" s="151" t="s">
        <v>160</v>
      </c>
      <c r="E406" s="158" t="s">
        <v>1</v>
      </c>
      <c r="F406" s="159" t="s">
        <v>697</v>
      </c>
      <c r="H406" s="160">
        <v>11.7</v>
      </c>
      <c r="I406" s="161"/>
      <c r="L406" s="157"/>
      <c r="M406" s="162"/>
      <c r="T406" s="163"/>
      <c r="AT406" s="158" t="s">
        <v>160</v>
      </c>
      <c r="AU406" s="158" t="s">
        <v>92</v>
      </c>
      <c r="AV406" s="13" t="s">
        <v>92</v>
      </c>
      <c r="AW406" s="13" t="s">
        <v>36</v>
      </c>
      <c r="AX406" s="13" t="s">
        <v>83</v>
      </c>
      <c r="AY406" s="158" t="s">
        <v>150</v>
      </c>
    </row>
    <row r="407" spans="2:65" s="14" customFormat="1" ht="11.25">
      <c r="B407" s="164"/>
      <c r="D407" s="151" t="s">
        <v>160</v>
      </c>
      <c r="E407" s="165" t="s">
        <v>1</v>
      </c>
      <c r="F407" s="166" t="s">
        <v>164</v>
      </c>
      <c r="H407" s="167">
        <v>11.7</v>
      </c>
      <c r="I407" s="168"/>
      <c r="L407" s="164"/>
      <c r="M407" s="169"/>
      <c r="T407" s="170"/>
      <c r="AT407" s="165" t="s">
        <v>160</v>
      </c>
      <c r="AU407" s="165" t="s">
        <v>92</v>
      </c>
      <c r="AV407" s="14" t="s">
        <v>158</v>
      </c>
      <c r="AW407" s="14" t="s">
        <v>36</v>
      </c>
      <c r="AX407" s="14" t="s">
        <v>90</v>
      </c>
      <c r="AY407" s="165" t="s">
        <v>150</v>
      </c>
    </row>
    <row r="408" spans="2:65" s="1" customFormat="1" ht="37.9" customHeight="1">
      <c r="B408" s="32"/>
      <c r="C408" s="137" t="s">
        <v>709</v>
      </c>
      <c r="D408" s="137" t="s">
        <v>153</v>
      </c>
      <c r="E408" s="138" t="s">
        <v>710</v>
      </c>
      <c r="F408" s="139" t="s">
        <v>711</v>
      </c>
      <c r="G408" s="140" t="s">
        <v>156</v>
      </c>
      <c r="H408" s="141">
        <v>246.21</v>
      </c>
      <c r="I408" s="142"/>
      <c r="J408" s="143">
        <f>ROUND(I408*H408,2)</f>
        <v>0</v>
      </c>
      <c r="K408" s="139" t="s">
        <v>157</v>
      </c>
      <c r="L408" s="32"/>
      <c r="M408" s="144" t="s">
        <v>1</v>
      </c>
      <c r="N408" s="145" t="s">
        <v>48</v>
      </c>
      <c r="P408" s="146">
        <f>O408*H408</f>
        <v>0</v>
      </c>
      <c r="Q408" s="146">
        <v>1.4999999999999999E-2</v>
      </c>
      <c r="R408" s="146">
        <f>Q408*H408</f>
        <v>3.6931500000000002</v>
      </c>
      <c r="S408" s="146">
        <v>0</v>
      </c>
      <c r="T408" s="147">
        <f>S408*H408</f>
        <v>0</v>
      </c>
      <c r="AR408" s="148" t="s">
        <v>241</v>
      </c>
      <c r="AT408" s="148" t="s">
        <v>153</v>
      </c>
      <c r="AU408" s="148" t="s">
        <v>92</v>
      </c>
      <c r="AY408" s="17" t="s">
        <v>150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90</v>
      </c>
      <c r="BK408" s="149">
        <f>ROUND(I408*H408,2)</f>
        <v>0</v>
      </c>
      <c r="BL408" s="17" t="s">
        <v>241</v>
      </c>
      <c r="BM408" s="148" t="s">
        <v>712</v>
      </c>
    </row>
    <row r="409" spans="2:65" s="12" customFormat="1" ht="11.25">
      <c r="B409" s="150"/>
      <c r="D409" s="151" t="s">
        <v>160</v>
      </c>
      <c r="E409" s="152" t="s">
        <v>1</v>
      </c>
      <c r="F409" s="153" t="s">
        <v>713</v>
      </c>
      <c r="H409" s="152" t="s">
        <v>1</v>
      </c>
      <c r="I409" s="154"/>
      <c r="L409" s="150"/>
      <c r="M409" s="155"/>
      <c r="T409" s="156"/>
      <c r="AT409" s="152" t="s">
        <v>160</v>
      </c>
      <c r="AU409" s="152" t="s">
        <v>92</v>
      </c>
      <c r="AV409" s="12" t="s">
        <v>90</v>
      </c>
      <c r="AW409" s="12" t="s">
        <v>36</v>
      </c>
      <c r="AX409" s="12" t="s">
        <v>83</v>
      </c>
      <c r="AY409" s="152" t="s">
        <v>150</v>
      </c>
    </row>
    <row r="410" spans="2:65" s="12" customFormat="1" ht="11.25">
      <c r="B410" s="150"/>
      <c r="D410" s="151" t="s">
        <v>160</v>
      </c>
      <c r="E410" s="152" t="s">
        <v>1</v>
      </c>
      <c r="F410" s="153" t="s">
        <v>453</v>
      </c>
      <c r="H410" s="152" t="s">
        <v>1</v>
      </c>
      <c r="I410" s="154"/>
      <c r="L410" s="150"/>
      <c r="M410" s="155"/>
      <c r="T410" s="156"/>
      <c r="AT410" s="152" t="s">
        <v>160</v>
      </c>
      <c r="AU410" s="152" t="s">
        <v>92</v>
      </c>
      <c r="AV410" s="12" t="s">
        <v>90</v>
      </c>
      <c r="AW410" s="12" t="s">
        <v>36</v>
      </c>
      <c r="AX410" s="12" t="s">
        <v>83</v>
      </c>
      <c r="AY410" s="152" t="s">
        <v>150</v>
      </c>
    </row>
    <row r="411" spans="2:65" s="12" customFormat="1" ht="22.5">
      <c r="B411" s="150"/>
      <c r="D411" s="151" t="s">
        <v>160</v>
      </c>
      <c r="E411" s="152" t="s">
        <v>1</v>
      </c>
      <c r="F411" s="153" t="s">
        <v>454</v>
      </c>
      <c r="H411" s="152" t="s">
        <v>1</v>
      </c>
      <c r="I411" s="154"/>
      <c r="L411" s="150"/>
      <c r="M411" s="155"/>
      <c r="T411" s="156"/>
      <c r="AT411" s="152" t="s">
        <v>160</v>
      </c>
      <c r="AU411" s="152" t="s">
        <v>92</v>
      </c>
      <c r="AV411" s="12" t="s">
        <v>90</v>
      </c>
      <c r="AW411" s="12" t="s">
        <v>36</v>
      </c>
      <c r="AX411" s="12" t="s">
        <v>83</v>
      </c>
      <c r="AY411" s="152" t="s">
        <v>150</v>
      </c>
    </row>
    <row r="412" spans="2:65" s="13" customFormat="1" ht="11.25">
      <c r="B412" s="157"/>
      <c r="D412" s="151" t="s">
        <v>160</v>
      </c>
      <c r="E412" s="158" t="s">
        <v>1</v>
      </c>
      <c r="F412" s="159" t="s">
        <v>455</v>
      </c>
      <c r="H412" s="160">
        <v>246.21</v>
      </c>
      <c r="I412" s="161"/>
      <c r="L412" s="157"/>
      <c r="M412" s="162"/>
      <c r="T412" s="163"/>
      <c r="AT412" s="158" t="s">
        <v>160</v>
      </c>
      <c r="AU412" s="158" t="s">
        <v>92</v>
      </c>
      <c r="AV412" s="13" t="s">
        <v>92</v>
      </c>
      <c r="AW412" s="13" t="s">
        <v>36</v>
      </c>
      <c r="AX412" s="13" t="s">
        <v>83</v>
      </c>
      <c r="AY412" s="158" t="s">
        <v>150</v>
      </c>
    </row>
    <row r="413" spans="2:65" s="14" customFormat="1" ht="11.25">
      <c r="B413" s="164"/>
      <c r="D413" s="151" t="s">
        <v>160</v>
      </c>
      <c r="E413" s="165" t="s">
        <v>1</v>
      </c>
      <c r="F413" s="166" t="s">
        <v>164</v>
      </c>
      <c r="H413" s="167">
        <v>246.21</v>
      </c>
      <c r="I413" s="168"/>
      <c r="L413" s="164"/>
      <c r="M413" s="169"/>
      <c r="T413" s="170"/>
      <c r="AT413" s="165" t="s">
        <v>160</v>
      </c>
      <c r="AU413" s="165" t="s">
        <v>92</v>
      </c>
      <c r="AV413" s="14" t="s">
        <v>158</v>
      </c>
      <c r="AW413" s="14" t="s">
        <v>36</v>
      </c>
      <c r="AX413" s="14" t="s">
        <v>90</v>
      </c>
      <c r="AY413" s="165" t="s">
        <v>150</v>
      </c>
    </row>
    <row r="414" spans="2:65" s="1" customFormat="1" ht="37.9" customHeight="1">
      <c r="B414" s="32"/>
      <c r="C414" s="137" t="s">
        <v>714</v>
      </c>
      <c r="D414" s="137" t="s">
        <v>153</v>
      </c>
      <c r="E414" s="138" t="s">
        <v>715</v>
      </c>
      <c r="F414" s="139" t="s">
        <v>716</v>
      </c>
      <c r="G414" s="140" t="s">
        <v>156</v>
      </c>
      <c r="H414" s="141">
        <v>11.7</v>
      </c>
      <c r="I414" s="142"/>
      <c r="J414" s="143">
        <f>ROUND(I414*H414,2)</f>
        <v>0</v>
      </c>
      <c r="K414" s="139" t="s">
        <v>157</v>
      </c>
      <c r="L414" s="32"/>
      <c r="M414" s="144" t="s">
        <v>1</v>
      </c>
      <c r="N414" s="145" t="s">
        <v>48</v>
      </c>
      <c r="P414" s="146">
        <f>O414*H414</f>
        <v>0</v>
      </c>
      <c r="Q414" s="146">
        <v>4.9500000000000004E-3</v>
      </c>
      <c r="R414" s="146">
        <f>Q414*H414</f>
        <v>5.7915000000000001E-2</v>
      </c>
      <c r="S414" s="146">
        <v>0</v>
      </c>
      <c r="T414" s="147">
        <f>S414*H414</f>
        <v>0</v>
      </c>
      <c r="AR414" s="148" t="s">
        <v>241</v>
      </c>
      <c r="AT414" s="148" t="s">
        <v>153</v>
      </c>
      <c r="AU414" s="148" t="s">
        <v>92</v>
      </c>
      <c r="AY414" s="17" t="s">
        <v>150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90</v>
      </c>
      <c r="BK414" s="149">
        <f>ROUND(I414*H414,2)</f>
        <v>0</v>
      </c>
      <c r="BL414" s="17" t="s">
        <v>241</v>
      </c>
      <c r="BM414" s="148" t="s">
        <v>717</v>
      </c>
    </row>
    <row r="415" spans="2:65" s="12" customFormat="1" ht="11.25">
      <c r="B415" s="150"/>
      <c r="D415" s="151" t="s">
        <v>160</v>
      </c>
      <c r="E415" s="152" t="s">
        <v>1</v>
      </c>
      <c r="F415" s="153" t="s">
        <v>713</v>
      </c>
      <c r="H415" s="152" t="s">
        <v>1</v>
      </c>
      <c r="I415" s="154"/>
      <c r="L415" s="150"/>
      <c r="M415" s="155"/>
      <c r="T415" s="156"/>
      <c r="AT415" s="152" t="s">
        <v>160</v>
      </c>
      <c r="AU415" s="152" t="s">
        <v>92</v>
      </c>
      <c r="AV415" s="12" t="s">
        <v>90</v>
      </c>
      <c r="AW415" s="12" t="s">
        <v>36</v>
      </c>
      <c r="AX415" s="12" t="s">
        <v>83</v>
      </c>
      <c r="AY415" s="152" t="s">
        <v>150</v>
      </c>
    </row>
    <row r="416" spans="2:65" s="12" customFormat="1" ht="11.25">
      <c r="B416" s="150"/>
      <c r="D416" s="151" t="s">
        <v>160</v>
      </c>
      <c r="E416" s="152" t="s">
        <v>1</v>
      </c>
      <c r="F416" s="153" t="s">
        <v>453</v>
      </c>
      <c r="H416" s="152" t="s">
        <v>1</v>
      </c>
      <c r="I416" s="154"/>
      <c r="L416" s="150"/>
      <c r="M416" s="155"/>
      <c r="T416" s="156"/>
      <c r="AT416" s="152" t="s">
        <v>160</v>
      </c>
      <c r="AU416" s="152" t="s">
        <v>92</v>
      </c>
      <c r="AV416" s="12" t="s">
        <v>90</v>
      </c>
      <c r="AW416" s="12" t="s">
        <v>36</v>
      </c>
      <c r="AX416" s="12" t="s">
        <v>83</v>
      </c>
      <c r="AY416" s="152" t="s">
        <v>150</v>
      </c>
    </row>
    <row r="417" spans="2:65" s="12" customFormat="1" ht="11.25">
      <c r="B417" s="150"/>
      <c r="D417" s="151" t="s">
        <v>160</v>
      </c>
      <c r="E417" s="152" t="s">
        <v>1</v>
      </c>
      <c r="F417" s="153" t="s">
        <v>696</v>
      </c>
      <c r="H417" s="152" t="s">
        <v>1</v>
      </c>
      <c r="I417" s="154"/>
      <c r="L417" s="150"/>
      <c r="M417" s="155"/>
      <c r="T417" s="156"/>
      <c r="AT417" s="152" t="s">
        <v>160</v>
      </c>
      <c r="AU417" s="152" t="s">
        <v>92</v>
      </c>
      <c r="AV417" s="12" t="s">
        <v>90</v>
      </c>
      <c r="AW417" s="12" t="s">
        <v>36</v>
      </c>
      <c r="AX417" s="12" t="s">
        <v>83</v>
      </c>
      <c r="AY417" s="152" t="s">
        <v>150</v>
      </c>
    </row>
    <row r="418" spans="2:65" s="13" customFormat="1" ht="11.25">
      <c r="B418" s="157"/>
      <c r="D418" s="151" t="s">
        <v>160</v>
      </c>
      <c r="E418" s="158" t="s">
        <v>1</v>
      </c>
      <c r="F418" s="159" t="s">
        <v>697</v>
      </c>
      <c r="H418" s="160">
        <v>11.7</v>
      </c>
      <c r="I418" s="161"/>
      <c r="L418" s="157"/>
      <c r="M418" s="162"/>
      <c r="T418" s="163"/>
      <c r="AT418" s="158" t="s">
        <v>160</v>
      </c>
      <c r="AU418" s="158" t="s">
        <v>92</v>
      </c>
      <c r="AV418" s="13" t="s">
        <v>92</v>
      </c>
      <c r="AW418" s="13" t="s">
        <v>36</v>
      </c>
      <c r="AX418" s="13" t="s">
        <v>83</v>
      </c>
      <c r="AY418" s="158" t="s">
        <v>150</v>
      </c>
    </row>
    <row r="419" spans="2:65" s="14" customFormat="1" ht="11.25">
      <c r="B419" s="164"/>
      <c r="D419" s="151" t="s">
        <v>160</v>
      </c>
      <c r="E419" s="165" t="s">
        <v>1</v>
      </c>
      <c r="F419" s="166" t="s">
        <v>164</v>
      </c>
      <c r="H419" s="167">
        <v>11.7</v>
      </c>
      <c r="I419" s="168"/>
      <c r="L419" s="164"/>
      <c r="M419" s="169"/>
      <c r="T419" s="170"/>
      <c r="AT419" s="165" t="s">
        <v>160</v>
      </c>
      <c r="AU419" s="165" t="s">
        <v>92</v>
      </c>
      <c r="AV419" s="14" t="s">
        <v>158</v>
      </c>
      <c r="AW419" s="14" t="s">
        <v>36</v>
      </c>
      <c r="AX419" s="14" t="s">
        <v>90</v>
      </c>
      <c r="AY419" s="165" t="s">
        <v>150</v>
      </c>
    </row>
    <row r="420" spans="2:65" s="1" customFormat="1" ht="16.5" customHeight="1">
      <c r="B420" s="32"/>
      <c r="C420" s="137" t="s">
        <v>718</v>
      </c>
      <c r="D420" s="137" t="s">
        <v>153</v>
      </c>
      <c r="E420" s="138" t="s">
        <v>719</v>
      </c>
      <c r="F420" s="139" t="s">
        <v>720</v>
      </c>
      <c r="G420" s="140" t="s">
        <v>156</v>
      </c>
      <c r="H420" s="141">
        <v>246.21</v>
      </c>
      <c r="I420" s="142"/>
      <c r="J420" s="143">
        <f>ROUND(I420*H420,2)</f>
        <v>0</v>
      </c>
      <c r="K420" s="139" t="s">
        <v>157</v>
      </c>
      <c r="L420" s="32"/>
      <c r="M420" s="144" t="s">
        <v>1</v>
      </c>
      <c r="N420" s="145" t="s">
        <v>48</v>
      </c>
      <c r="P420" s="146">
        <f>O420*H420</f>
        <v>0</v>
      </c>
      <c r="Q420" s="146">
        <v>2.9999999999999997E-4</v>
      </c>
      <c r="R420" s="146">
        <f>Q420*H420</f>
        <v>7.3862999999999998E-2</v>
      </c>
      <c r="S420" s="146">
        <v>0</v>
      </c>
      <c r="T420" s="147">
        <f>S420*H420</f>
        <v>0</v>
      </c>
      <c r="AR420" s="148" t="s">
        <v>241</v>
      </c>
      <c r="AT420" s="148" t="s">
        <v>153</v>
      </c>
      <c r="AU420" s="148" t="s">
        <v>92</v>
      </c>
      <c r="AY420" s="17" t="s">
        <v>150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7" t="s">
        <v>90</v>
      </c>
      <c r="BK420" s="149">
        <f>ROUND(I420*H420,2)</f>
        <v>0</v>
      </c>
      <c r="BL420" s="17" t="s">
        <v>241</v>
      </c>
      <c r="BM420" s="148" t="s">
        <v>721</v>
      </c>
    </row>
    <row r="421" spans="2:65" s="12" customFormat="1" ht="11.25">
      <c r="B421" s="150"/>
      <c r="D421" s="151" t="s">
        <v>160</v>
      </c>
      <c r="E421" s="152" t="s">
        <v>1</v>
      </c>
      <c r="F421" s="153" t="s">
        <v>722</v>
      </c>
      <c r="H421" s="152" t="s">
        <v>1</v>
      </c>
      <c r="I421" s="154"/>
      <c r="L421" s="150"/>
      <c r="M421" s="155"/>
      <c r="T421" s="156"/>
      <c r="AT421" s="152" t="s">
        <v>160</v>
      </c>
      <c r="AU421" s="152" t="s">
        <v>92</v>
      </c>
      <c r="AV421" s="12" t="s">
        <v>90</v>
      </c>
      <c r="AW421" s="12" t="s">
        <v>36</v>
      </c>
      <c r="AX421" s="12" t="s">
        <v>83</v>
      </c>
      <c r="AY421" s="152" t="s">
        <v>150</v>
      </c>
    </row>
    <row r="422" spans="2:65" s="12" customFormat="1" ht="11.25">
      <c r="B422" s="150"/>
      <c r="D422" s="151" t="s">
        <v>160</v>
      </c>
      <c r="E422" s="152" t="s">
        <v>1</v>
      </c>
      <c r="F422" s="153" t="s">
        <v>453</v>
      </c>
      <c r="H422" s="152" t="s">
        <v>1</v>
      </c>
      <c r="I422" s="154"/>
      <c r="L422" s="150"/>
      <c r="M422" s="155"/>
      <c r="T422" s="156"/>
      <c r="AT422" s="152" t="s">
        <v>160</v>
      </c>
      <c r="AU422" s="152" t="s">
        <v>92</v>
      </c>
      <c r="AV422" s="12" t="s">
        <v>90</v>
      </c>
      <c r="AW422" s="12" t="s">
        <v>36</v>
      </c>
      <c r="AX422" s="12" t="s">
        <v>83</v>
      </c>
      <c r="AY422" s="152" t="s">
        <v>150</v>
      </c>
    </row>
    <row r="423" spans="2:65" s="12" customFormat="1" ht="22.5">
      <c r="B423" s="150"/>
      <c r="D423" s="151" t="s">
        <v>160</v>
      </c>
      <c r="E423" s="152" t="s">
        <v>1</v>
      </c>
      <c r="F423" s="153" t="s">
        <v>454</v>
      </c>
      <c r="H423" s="152" t="s">
        <v>1</v>
      </c>
      <c r="I423" s="154"/>
      <c r="L423" s="150"/>
      <c r="M423" s="155"/>
      <c r="T423" s="156"/>
      <c r="AT423" s="152" t="s">
        <v>160</v>
      </c>
      <c r="AU423" s="152" t="s">
        <v>92</v>
      </c>
      <c r="AV423" s="12" t="s">
        <v>90</v>
      </c>
      <c r="AW423" s="12" t="s">
        <v>36</v>
      </c>
      <c r="AX423" s="12" t="s">
        <v>83</v>
      </c>
      <c r="AY423" s="152" t="s">
        <v>150</v>
      </c>
    </row>
    <row r="424" spans="2:65" s="13" customFormat="1" ht="22.5">
      <c r="B424" s="157"/>
      <c r="D424" s="151" t="s">
        <v>160</v>
      </c>
      <c r="E424" s="158" t="s">
        <v>1</v>
      </c>
      <c r="F424" s="159" t="s">
        <v>723</v>
      </c>
      <c r="H424" s="160">
        <v>246.21</v>
      </c>
      <c r="I424" s="161"/>
      <c r="L424" s="157"/>
      <c r="M424" s="162"/>
      <c r="T424" s="163"/>
      <c r="AT424" s="158" t="s">
        <v>160</v>
      </c>
      <c r="AU424" s="158" t="s">
        <v>92</v>
      </c>
      <c r="AV424" s="13" t="s">
        <v>92</v>
      </c>
      <c r="AW424" s="13" t="s">
        <v>36</v>
      </c>
      <c r="AX424" s="13" t="s">
        <v>83</v>
      </c>
      <c r="AY424" s="158" t="s">
        <v>150</v>
      </c>
    </row>
    <row r="425" spans="2:65" s="15" customFormat="1" ht="11.25">
      <c r="B425" s="185"/>
      <c r="D425" s="151" t="s">
        <v>160</v>
      </c>
      <c r="E425" s="186" t="s">
        <v>383</v>
      </c>
      <c r="F425" s="187" t="s">
        <v>441</v>
      </c>
      <c r="H425" s="188">
        <v>246.21</v>
      </c>
      <c r="I425" s="189"/>
      <c r="L425" s="185"/>
      <c r="M425" s="190"/>
      <c r="T425" s="191"/>
      <c r="AT425" s="186" t="s">
        <v>160</v>
      </c>
      <c r="AU425" s="186" t="s">
        <v>92</v>
      </c>
      <c r="AV425" s="15" t="s">
        <v>169</v>
      </c>
      <c r="AW425" s="15" t="s">
        <v>36</v>
      </c>
      <c r="AX425" s="15" t="s">
        <v>83</v>
      </c>
      <c r="AY425" s="186" t="s">
        <v>150</v>
      </c>
    </row>
    <row r="426" spans="2:65" s="14" customFormat="1" ht="11.25">
      <c r="B426" s="164"/>
      <c r="D426" s="151" t="s">
        <v>160</v>
      </c>
      <c r="E426" s="165" t="s">
        <v>1</v>
      </c>
      <c r="F426" s="166" t="s">
        <v>164</v>
      </c>
      <c r="H426" s="167">
        <v>246.21</v>
      </c>
      <c r="I426" s="168"/>
      <c r="L426" s="164"/>
      <c r="M426" s="169"/>
      <c r="T426" s="170"/>
      <c r="AT426" s="165" t="s">
        <v>160</v>
      </c>
      <c r="AU426" s="165" t="s">
        <v>92</v>
      </c>
      <c r="AV426" s="14" t="s">
        <v>158</v>
      </c>
      <c r="AW426" s="14" t="s">
        <v>36</v>
      </c>
      <c r="AX426" s="14" t="s">
        <v>90</v>
      </c>
      <c r="AY426" s="165" t="s">
        <v>150</v>
      </c>
    </row>
    <row r="427" spans="2:65" s="1" customFormat="1" ht="21.75" customHeight="1">
      <c r="B427" s="32"/>
      <c r="C427" s="137" t="s">
        <v>724</v>
      </c>
      <c r="D427" s="137" t="s">
        <v>153</v>
      </c>
      <c r="E427" s="138" t="s">
        <v>725</v>
      </c>
      <c r="F427" s="139" t="s">
        <v>726</v>
      </c>
      <c r="G427" s="140" t="s">
        <v>296</v>
      </c>
      <c r="H427" s="141">
        <v>26</v>
      </c>
      <c r="I427" s="142"/>
      <c r="J427" s="143">
        <f>ROUND(I427*H427,2)</f>
        <v>0</v>
      </c>
      <c r="K427" s="139" t="s">
        <v>157</v>
      </c>
      <c r="L427" s="32"/>
      <c r="M427" s="144" t="s">
        <v>1</v>
      </c>
      <c r="N427" s="145" t="s">
        <v>48</v>
      </c>
      <c r="P427" s="146">
        <f>O427*H427</f>
        <v>0</v>
      </c>
      <c r="Q427" s="146">
        <v>1.2E-4</v>
      </c>
      <c r="R427" s="146">
        <f>Q427*H427</f>
        <v>3.1199999999999999E-3</v>
      </c>
      <c r="S427" s="146">
        <v>0</v>
      </c>
      <c r="T427" s="147">
        <f>S427*H427</f>
        <v>0</v>
      </c>
      <c r="AR427" s="148" t="s">
        <v>241</v>
      </c>
      <c r="AT427" s="148" t="s">
        <v>153</v>
      </c>
      <c r="AU427" s="148" t="s">
        <v>92</v>
      </c>
      <c r="AY427" s="17" t="s">
        <v>150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90</v>
      </c>
      <c r="BK427" s="149">
        <f>ROUND(I427*H427,2)</f>
        <v>0</v>
      </c>
      <c r="BL427" s="17" t="s">
        <v>241</v>
      </c>
      <c r="BM427" s="148" t="s">
        <v>727</v>
      </c>
    </row>
    <row r="428" spans="2:65" s="12" customFormat="1" ht="11.25">
      <c r="B428" s="150"/>
      <c r="D428" s="151" t="s">
        <v>160</v>
      </c>
      <c r="E428" s="152" t="s">
        <v>1</v>
      </c>
      <c r="F428" s="153" t="s">
        <v>728</v>
      </c>
      <c r="H428" s="152" t="s">
        <v>1</v>
      </c>
      <c r="I428" s="154"/>
      <c r="L428" s="150"/>
      <c r="M428" s="155"/>
      <c r="T428" s="156"/>
      <c r="AT428" s="152" t="s">
        <v>160</v>
      </c>
      <c r="AU428" s="152" t="s">
        <v>92</v>
      </c>
      <c r="AV428" s="12" t="s">
        <v>90</v>
      </c>
      <c r="AW428" s="12" t="s">
        <v>36</v>
      </c>
      <c r="AX428" s="12" t="s">
        <v>83</v>
      </c>
      <c r="AY428" s="152" t="s">
        <v>150</v>
      </c>
    </row>
    <row r="429" spans="2:65" s="12" customFormat="1" ht="11.25">
      <c r="B429" s="150"/>
      <c r="D429" s="151" t="s">
        <v>160</v>
      </c>
      <c r="E429" s="152" t="s">
        <v>1</v>
      </c>
      <c r="F429" s="153" t="s">
        <v>729</v>
      </c>
      <c r="H429" s="152" t="s">
        <v>1</v>
      </c>
      <c r="I429" s="154"/>
      <c r="L429" s="150"/>
      <c r="M429" s="155"/>
      <c r="T429" s="156"/>
      <c r="AT429" s="152" t="s">
        <v>160</v>
      </c>
      <c r="AU429" s="152" t="s">
        <v>92</v>
      </c>
      <c r="AV429" s="12" t="s">
        <v>90</v>
      </c>
      <c r="AW429" s="12" t="s">
        <v>36</v>
      </c>
      <c r="AX429" s="12" t="s">
        <v>83</v>
      </c>
      <c r="AY429" s="152" t="s">
        <v>150</v>
      </c>
    </row>
    <row r="430" spans="2:65" s="12" customFormat="1" ht="11.25">
      <c r="B430" s="150"/>
      <c r="D430" s="151" t="s">
        <v>160</v>
      </c>
      <c r="E430" s="152" t="s">
        <v>1</v>
      </c>
      <c r="F430" s="153" t="s">
        <v>696</v>
      </c>
      <c r="H430" s="152" t="s">
        <v>1</v>
      </c>
      <c r="I430" s="154"/>
      <c r="L430" s="150"/>
      <c r="M430" s="155"/>
      <c r="T430" s="156"/>
      <c r="AT430" s="152" t="s">
        <v>160</v>
      </c>
      <c r="AU430" s="152" t="s">
        <v>92</v>
      </c>
      <c r="AV430" s="12" t="s">
        <v>90</v>
      </c>
      <c r="AW430" s="12" t="s">
        <v>36</v>
      </c>
      <c r="AX430" s="12" t="s">
        <v>83</v>
      </c>
      <c r="AY430" s="152" t="s">
        <v>150</v>
      </c>
    </row>
    <row r="431" spans="2:65" s="13" customFormat="1" ht="11.25">
      <c r="B431" s="157"/>
      <c r="D431" s="151" t="s">
        <v>160</v>
      </c>
      <c r="E431" s="158" t="s">
        <v>1</v>
      </c>
      <c r="F431" s="159" t="s">
        <v>331</v>
      </c>
      <c r="H431" s="160">
        <v>26</v>
      </c>
      <c r="I431" s="161"/>
      <c r="L431" s="157"/>
      <c r="M431" s="162"/>
      <c r="T431" s="163"/>
      <c r="AT431" s="158" t="s">
        <v>160</v>
      </c>
      <c r="AU431" s="158" t="s">
        <v>92</v>
      </c>
      <c r="AV431" s="13" t="s">
        <v>92</v>
      </c>
      <c r="AW431" s="13" t="s">
        <v>36</v>
      </c>
      <c r="AX431" s="13" t="s">
        <v>83</v>
      </c>
      <c r="AY431" s="158" t="s">
        <v>150</v>
      </c>
    </row>
    <row r="432" spans="2:65" s="14" customFormat="1" ht="11.25">
      <c r="B432" s="164"/>
      <c r="D432" s="151" t="s">
        <v>160</v>
      </c>
      <c r="E432" s="165" t="s">
        <v>1</v>
      </c>
      <c r="F432" s="166" t="s">
        <v>164</v>
      </c>
      <c r="H432" s="167">
        <v>26</v>
      </c>
      <c r="I432" s="168"/>
      <c r="L432" s="164"/>
      <c r="M432" s="169"/>
      <c r="T432" s="170"/>
      <c r="AT432" s="165" t="s">
        <v>160</v>
      </c>
      <c r="AU432" s="165" t="s">
        <v>92</v>
      </c>
      <c r="AV432" s="14" t="s">
        <v>158</v>
      </c>
      <c r="AW432" s="14" t="s">
        <v>36</v>
      </c>
      <c r="AX432" s="14" t="s">
        <v>90</v>
      </c>
      <c r="AY432" s="165" t="s">
        <v>150</v>
      </c>
    </row>
    <row r="433" spans="2:65" s="1" customFormat="1" ht="24.2" customHeight="1">
      <c r="B433" s="32"/>
      <c r="C433" s="137" t="s">
        <v>730</v>
      </c>
      <c r="D433" s="137" t="s">
        <v>153</v>
      </c>
      <c r="E433" s="138" t="s">
        <v>731</v>
      </c>
      <c r="F433" s="139" t="s">
        <v>732</v>
      </c>
      <c r="G433" s="140" t="s">
        <v>296</v>
      </c>
      <c r="H433" s="141">
        <v>26</v>
      </c>
      <c r="I433" s="142"/>
      <c r="J433" s="143">
        <f>ROUND(I433*H433,2)</f>
        <v>0</v>
      </c>
      <c r="K433" s="139" t="s">
        <v>157</v>
      </c>
      <c r="L433" s="32"/>
      <c r="M433" s="144" t="s">
        <v>1</v>
      </c>
      <c r="N433" s="145" t="s">
        <v>48</v>
      </c>
      <c r="P433" s="146">
        <f>O433*H433</f>
        <v>0</v>
      </c>
      <c r="Q433" s="146">
        <v>8.0000000000000007E-5</v>
      </c>
      <c r="R433" s="146">
        <f>Q433*H433</f>
        <v>2.0800000000000003E-3</v>
      </c>
      <c r="S433" s="146">
        <v>0</v>
      </c>
      <c r="T433" s="147">
        <f>S433*H433</f>
        <v>0</v>
      </c>
      <c r="AR433" s="148" t="s">
        <v>241</v>
      </c>
      <c r="AT433" s="148" t="s">
        <v>153</v>
      </c>
      <c r="AU433" s="148" t="s">
        <v>92</v>
      </c>
      <c r="AY433" s="17" t="s">
        <v>150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7" t="s">
        <v>90</v>
      </c>
      <c r="BK433" s="149">
        <f>ROUND(I433*H433,2)</f>
        <v>0</v>
      </c>
      <c r="BL433" s="17" t="s">
        <v>241</v>
      </c>
      <c r="BM433" s="148" t="s">
        <v>733</v>
      </c>
    </row>
    <row r="434" spans="2:65" s="12" customFormat="1" ht="11.25">
      <c r="B434" s="150"/>
      <c r="D434" s="151" t="s">
        <v>160</v>
      </c>
      <c r="E434" s="152" t="s">
        <v>1</v>
      </c>
      <c r="F434" s="153" t="s">
        <v>728</v>
      </c>
      <c r="H434" s="152" t="s">
        <v>1</v>
      </c>
      <c r="I434" s="154"/>
      <c r="L434" s="150"/>
      <c r="M434" s="155"/>
      <c r="T434" s="156"/>
      <c r="AT434" s="152" t="s">
        <v>160</v>
      </c>
      <c r="AU434" s="152" t="s">
        <v>92</v>
      </c>
      <c r="AV434" s="12" t="s">
        <v>90</v>
      </c>
      <c r="AW434" s="12" t="s">
        <v>36</v>
      </c>
      <c r="AX434" s="12" t="s">
        <v>83</v>
      </c>
      <c r="AY434" s="152" t="s">
        <v>150</v>
      </c>
    </row>
    <row r="435" spans="2:65" s="12" customFormat="1" ht="11.25">
      <c r="B435" s="150"/>
      <c r="D435" s="151" t="s">
        <v>160</v>
      </c>
      <c r="E435" s="152" t="s">
        <v>1</v>
      </c>
      <c r="F435" s="153" t="s">
        <v>729</v>
      </c>
      <c r="H435" s="152" t="s">
        <v>1</v>
      </c>
      <c r="I435" s="154"/>
      <c r="L435" s="150"/>
      <c r="M435" s="155"/>
      <c r="T435" s="156"/>
      <c r="AT435" s="152" t="s">
        <v>160</v>
      </c>
      <c r="AU435" s="152" t="s">
        <v>92</v>
      </c>
      <c r="AV435" s="12" t="s">
        <v>90</v>
      </c>
      <c r="AW435" s="12" t="s">
        <v>36</v>
      </c>
      <c r="AX435" s="12" t="s">
        <v>83</v>
      </c>
      <c r="AY435" s="152" t="s">
        <v>150</v>
      </c>
    </row>
    <row r="436" spans="2:65" s="12" customFormat="1" ht="11.25">
      <c r="B436" s="150"/>
      <c r="D436" s="151" t="s">
        <v>160</v>
      </c>
      <c r="E436" s="152" t="s">
        <v>1</v>
      </c>
      <c r="F436" s="153" t="s">
        <v>696</v>
      </c>
      <c r="H436" s="152" t="s">
        <v>1</v>
      </c>
      <c r="I436" s="154"/>
      <c r="L436" s="150"/>
      <c r="M436" s="155"/>
      <c r="T436" s="156"/>
      <c r="AT436" s="152" t="s">
        <v>160</v>
      </c>
      <c r="AU436" s="152" t="s">
        <v>92</v>
      </c>
      <c r="AV436" s="12" t="s">
        <v>90</v>
      </c>
      <c r="AW436" s="12" t="s">
        <v>36</v>
      </c>
      <c r="AX436" s="12" t="s">
        <v>83</v>
      </c>
      <c r="AY436" s="152" t="s">
        <v>150</v>
      </c>
    </row>
    <row r="437" spans="2:65" s="13" customFormat="1" ht="11.25">
      <c r="B437" s="157"/>
      <c r="D437" s="151" t="s">
        <v>160</v>
      </c>
      <c r="E437" s="158" t="s">
        <v>1</v>
      </c>
      <c r="F437" s="159" t="s">
        <v>331</v>
      </c>
      <c r="H437" s="160">
        <v>26</v>
      </c>
      <c r="I437" s="161"/>
      <c r="L437" s="157"/>
      <c r="M437" s="162"/>
      <c r="T437" s="163"/>
      <c r="AT437" s="158" t="s">
        <v>160</v>
      </c>
      <c r="AU437" s="158" t="s">
        <v>92</v>
      </c>
      <c r="AV437" s="13" t="s">
        <v>92</v>
      </c>
      <c r="AW437" s="13" t="s">
        <v>36</v>
      </c>
      <c r="AX437" s="13" t="s">
        <v>83</v>
      </c>
      <c r="AY437" s="158" t="s">
        <v>150</v>
      </c>
    </row>
    <row r="438" spans="2:65" s="14" customFormat="1" ht="11.25">
      <c r="B438" s="164"/>
      <c r="D438" s="151" t="s">
        <v>160</v>
      </c>
      <c r="E438" s="165" t="s">
        <v>1</v>
      </c>
      <c r="F438" s="166" t="s">
        <v>164</v>
      </c>
      <c r="H438" s="167">
        <v>26</v>
      </c>
      <c r="I438" s="168"/>
      <c r="L438" s="164"/>
      <c r="M438" s="169"/>
      <c r="T438" s="170"/>
      <c r="AT438" s="165" t="s">
        <v>160</v>
      </c>
      <c r="AU438" s="165" t="s">
        <v>92</v>
      </c>
      <c r="AV438" s="14" t="s">
        <v>158</v>
      </c>
      <c r="AW438" s="14" t="s">
        <v>36</v>
      </c>
      <c r="AX438" s="14" t="s">
        <v>90</v>
      </c>
      <c r="AY438" s="165" t="s">
        <v>150</v>
      </c>
    </row>
    <row r="439" spans="2:65" s="1" customFormat="1" ht="16.5" customHeight="1">
      <c r="B439" s="32"/>
      <c r="C439" s="192" t="s">
        <v>734</v>
      </c>
      <c r="D439" s="192" t="s">
        <v>495</v>
      </c>
      <c r="E439" s="193" t="s">
        <v>735</v>
      </c>
      <c r="F439" s="194" t="s">
        <v>736</v>
      </c>
      <c r="G439" s="195" t="s">
        <v>156</v>
      </c>
      <c r="H439" s="196">
        <v>283.70100000000002</v>
      </c>
      <c r="I439" s="197"/>
      <c r="J439" s="198">
        <f>ROUND(I439*H439,2)</f>
        <v>0</v>
      </c>
      <c r="K439" s="194" t="s">
        <v>1</v>
      </c>
      <c r="L439" s="199"/>
      <c r="M439" s="200" t="s">
        <v>1</v>
      </c>
      <c r="N439" s="201" t="s">
        <v>48</v>
      </c>
      <c r="P439" s="146">
        <f>O439*H439</f>
        <v>0</v>
      </c>
      <c r="Q439" s="146">
        <v>5.5999999999999999E-3</v>
      </c>
      <c r="R439" s="146">
        <f>Q439*H439</f>
        <v>1.5887256000000001</v>
      </c>
      <c r="S439" s="146">
        <v>0</v>
      </c>
      <c r="T439" s="147">
        <f>S439*H439</f>
        <v>0</v>
      </c>
      <c r="AR439" s="148" t="s">
        <v>346</v>
      </c>
      <c r="AT439" s="148" t="s">
        <v>495</v>
      </c>
      <c r="AU439" s="148" t="s">
        <v>92</v>
      </c>
      <c r="AY439" s="17" t="s">
        <v>150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7" t="s">
        <v>90</v>
      </c>
      <c r="BK439" s="149">
        <f>ROUND(I439*H439,2)</f>
        <v>0</v>
      </c>
      <c r="BL439" s="17" t="s">
        <v>241</v>
      </c>
      <c r="BM439" s="148" t="s">
        <v>737</v>
      </c>
    </row>
    <row r="440" spans="2:65" s="12" customFormat="1" ht="11.25">
      <c r="B440" s="150"/>
      <c r="D440" s="151" t="s">
        <v>160</v>
      </c>
      <c r="E440" s="152" t="s">
        <v>1</v>
      </c>
      <c r="F440" s="153" t="s">
        <v>722</v>
      </c>
      <c r="H440" s="152" t="s">
        <v>1</v>
      </c>
      <c r="I440" s="154"/>
      <c r="L440" s="150"/>
      <c r="M440" s="155"/>
      <c r="T440" s="156"/>
      <c r="AT440" s="152" t="s">
        <v>160</v>
      </c>
      <c r="AU440" s="152" t="s">
        <v>92</v>
      </c>
      <c r="AV440" s="12" t="s">
        <v>90</v>
      </c>
      <c r="AW440" s="12" t="s">
        <v>36</v>
      </c>
      <c r="AX440" s="12" t="s">
        <v>83</v>
      </c>
      <c r="AY440" s="152" t="s">
        <v>150</v>
      </c>
    </row>
    <row r="441" spans="2:65" s="12" customFormat="1" ht="11.25">
      <c r="B441" s="150"/>
      <c r="D441" s="151" t="s">
        <v>160</v>
      </c>
      <c r="E441" s="152" t="s">
        <v>1</v>
      </c>
      <c r="F441" s="153" t="s">
        <v>453</v>
      </c>
      <c r="H441" s="152" t="s">
        <v>1</v>
      </c>
      <c r="I441" s="154"/>
      <c r="L441" s="150"/>
      <c r="M441" s="155"/>
      <c r="T441" s="156"/>
      <c r="AT441" s="152" t="s">
        <v>160</v>
      </c>
      <c r="AU441" s="152" t="s">
        <v>92</v>
      </c>
      <c r="AV441" s="12" t="s">
        <v>90</v>
      </c>
      <c r="AW441" s="12" t="s">
        <v>36</v>
      </c>
      <c r="AX441" s="12" t="s">
        <v>83</v>
      </c>
      <c r="AY441" s="152" t="s">
        <v>150</v>
      </c>
    </row>
    <row r="442" spans="2:65" s="12" customFormat="1" ht="22.5">
      <c r="B442" s="150"/>
      <c r="D442" s="151" t="s">
        <v>160</v>
      </c>
      <c r="E442" s="152" t="s">
        <v>1</v>
      </c>
      <c r="F442" s="153" t="s">
        <v>454</v>
      </c>
      <c r="H442" s="152" t="s">
        <v>1</v>
      </c>
      <c r="I442" s="154"/>
      <c r="L442" s="150"/>
      <c r="M442" s="155"/>
      <c r="T442" s="156"/>
      <c r="AT442" s="152" t="s">
        <v>160</v>
      </c>
      <c r="AU442" s="152" t="s">
        <v>92</v>
      </c>
      <c r="AV442" s="12" t="s">
        <v>90</v>
      </c>
      <c r="AW442" s="12" t="s">
        <v>36</v>
      </c>
      <c r="AX442" s="12" t="s">
        <v>83</v>
      </c>
      <c r="AY442" s="152" t="s">
        <v>150</v>
      </c>
    </row>
    <row r="443" spans="2:65" s="13" customFormat="1" ht="11.25">
      <c r="B443" s="157"/>
      <c r="D443" s="151" t="s">
        <v>160</v>
      </c>
      <c r="E443" s="158" t="s">
        <v>1</v>
      </c>
      <c r="F443" s="159" t="s">
        <v>455</v>
      </c>
      <c r="H443" s="160">
        <v>246.21</v>
      </c>
      <c r="I443" s="161"/>
      <c r="L443" s="157"/>
      <c r="M443" s="162"/>
      <c r="T443" s="163"/>
      <c r="AT443" s="158" t="s">
        <v>160</v>
      </c>
      <c r="AU443" s="158" t="s">
        <v>92</v>
      </c>
      <c r="AV443" s="13" t="s">
        <v>92</v>
      </c>
      <c r="AW443" s="13" t="s">
        <v>36</v>
      </c>
      <c r="AX443" s="13" t="s">
        <v>83</v>
      </c>
      <c r="AY443" s="158" t="s">
        <v>150</v>
      </c>
    </row>
    <row r="444" spans="2:65" s="12" customFormat="1" ht="11.25">
      <c r="B444" s="150"/>
      <c r="D444" s="151" t="s">
        <v>160</v>
      </c>
      <c r="E444" s="152" t="s">
        <v>1</v>
      </c>
      <c r="F444" s="153" t="s">
        <v>729</v>
      </c>
      <c r="H444" s="152" t="s">
        <v>1</v>
      </c>
      <c r="I444" s="154"/>
      <c r="L444" s="150"/>
      <c r="M444" s="155"/>
      <c r="T444" s="156"/>
      <c r="AT444" s="152" t="s">
        <v>160</v>
      </c>
      <c r="AU444" s="152" t="s">
        <v>92</v>
      </c>
      <c r="AV444" s="12" t="s">
        <v>90</v>
      </c>
      <c r="AW444" s="12" t="s">
        <v>36</v>
      </c>
      <c r="AX444" s="12" t="s">
        <v>83</v>
      </c>
      <c r="AY444" s="152" t="s">
        <v>150</v>
      </c>
    </row>
    <row r="445" spans="2:65" s="12" customFormat="1" ht="11.25">
      <c r="B445" s="150"/>
      <c r="D445" s="151" t="s">
        <v>160</v>
      </c>
      <c r="E445" s="152" t="s">
        <v>1</v>
      </c>
      <c r="F445" s="153" t="s">
        <v>696</v>
      </c>
      <c r="H445" s="152" t="s">
        <v>1</v>
      </c>
      <c r="I445" s="154"/>
      <c r="L445" s="150"/>
      <c r="M445" s="155"/>
      <c r="T445" s="156"/>
      <c r="AT445" s="152" t="s">
        <v>160</v>
      </c>
      <c r="AU445" s="152" t="s">
        <v>92</v>
      </c>
      <c r="AV445" s="12" t="s">
        <v>90</v>
      </c>
      <c r="AW445" s="12" t="s">
        <v>36</v>
      </c>
      <c r="AX445" s="12" t="s">
        <v>83</v>
      </c>
      <c r="AY445" s="152" t="s">
        <v>150</v>
      </c>
    </row>
    <row r="446" spans="2:65" s="13" customFormat="1" ht="11.25">
      <c r="B446" s="157"/>
      <c r="D446" s="151" t="s">
        <v>160</v>
      </c>
      <c r="E446" s="158" t="s">
        <v>389</v>
      </c>
      <c r="F446" s="159" t="s">
        <v>738</v>
      </c>
      <c r="H446" s="160">
        <v>11.7</v>
      </c>
      <c r="I446" s="161"/>
      <c r="L446" s="157"/>
      <c r="M446" s="162"/>
      <c r="T446" s="163"/>
      <c r="AT446" s="158" t="s">
        <v>160</v>
      </c>
      <c r="AU446" s="158" t="s">
        <v>92</v>
      </c>
      <c r="AV446" s="13" t="s">
        <v>92</v>
      </c>
      <c r="AW446" s="13" t="s">
        <v>36</v>
      </c>
      <c r="AX446" s="13" t="s">
        <v>83</v>
      </c>
      <c r="AY446" s="158" t="s">
        <v>150</v>
      </c>
    </row>
    <row r="447" spans="2:65" s="14" customFormat="1" ht="11.25">
      <c r="B447" s="164"/>
      <c r="D447" s="151" t="s">
        <v>160</v>
      </c>
      <c r="E447" s="165" t="s">
        <v>1</v>
      </c>
      <c r="F447" s="166" t="s">
        <v>164</v>
      </c>
      <c r="H447" s="167">
        <v>257.91000000000003</v>
      </c>
      <c r="I447" s="168"/>
      <c r="L447" s="164"/>
      <c r="M447" s="169"/>
      <c r="T447" s="170"/>
      <c r="AT447" s="165" t="s">
        <v>160</v>
      </c>
      <c r="AU447" s="165" t="s">
        <v>92</v>
      </c>
      <c r="AV447" s="14" t="s">
        <v>158</v>
      </c>
      <c r="AW447" s="14" t="s">
        <v>36</v>
      </c>
      <c r="AX447" s="14" t="s">
        <v>90</v>
      </c>
      <c r="AY447" s="165" t="s">
        <v>150</v>
      </c>
    </row>
    <row r="448" spans="2:65" s="13" customFormat="1" ht="11.25">
      <c r="B448" s="157"/>
      <c r="D448" s="151" t="s">
        <v>160</v>
      </c>
      <c r="F448" s="159" t="s">
        <v>739</v>
      </c>
      <c r="H448" s="160">
        <v>283.70100000000002</v>
      </c>
      <c r="I448" s="161"/>
      <c r="L448" s="157"/>
      <c r="M448" s="162"/>
      <c r="T448" s="163"/>
      <c r="AT448" s="158" t="s">
        <v>160</v>
      </c>
      <c r="AU448" s="158" t="s">
        <v>92</v>
      </c>
      <c r="AV448" s="13" t="s">
        <v>92</v>
      </c>
      <c r="AW448" s="13" t="s">
        <v>4</v>
      </c>
      <c r="AX448" s="13" t="s">
        <v>90</v>
      </c>
      <c r="AY448" s="158" t="s">
        <v>150</v>
      </c>
    </row>
    <row r="449" spans="2:65" s="1" customFormat="1" ht="24.2" customHeight="1">
      <c r="B449" s="32"/>
      <c r="C449" s="137" t="s">
        <v>740</v>
      </c>
      <c r="D449" s="137" t="s">
        <v>153</v>
      </c>
      <c r="E449" s="138" t="s">
        <v>741</v>
      </c>
      <c r="F449" s="139" t="s">
        <v>742</v>
      </c>
      <c r="G449" s="140" t="s">
        <v>296</v>
      </c>
      <c r="H449" s="141">
        <v>246.21</v>
      </c>
      <c r="I449" s="142"/>
      <c r="J449" s="143">
        <f>ROUND(I449*H449,2)</f>
        <v>0</v>
      </c>
      <c r="K449" s="139" t="s">
        <v>157</v>
      </c>
      <c r="L449" s="32"/>
      <c r="M449" s="144" t="s">
        <v>1</v>
      </c>
      <c r="N449" s="145" t="s">
        <v>48</v>
      </c>
      <c r="P449" s="146">
        <f>O449*H449</f>
        <v>0</v>
      </c>
      <c r="Q449" s="146">
        <v>0</v>
      </c>
      <c r="R449" s="146">
        <f>Q449*H449</f>
        <v>0</v>
      </c>
      <c r="S449" s="146">
        <v>0</v>
      </c>
      <c r="T449" s="147">
        <f>S449*H449</f>
        <v>0</v>
      </c>
      <c r="AR449" s="148" t="s">
        <v>241</v>
      </c>
      <c r="AT449" s="148" t="s">
        <v>153</v>
      </c>
      <c r="AU449" s="148" t="s">
        <v>92</v>
      </c>
      <c r="AY449" s="17" t="s">
        <v>150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7" t="s">
        <v>90</v>
      </c>
      <c r="BK449" s="149">
        <f>ROUND(I449*H449,2)</f>
        <v>0</v>
      </c>
      <c r="BL449" s="17" t="s">
        <v>241</v>
      </c>
      <c r="BM449" s="148" t="s">
        <v>743</v>
      </c>
    </row>
    <row r="450" spans="2:65" s="12" customFormat="1" ht="11.25">
      <c r="B450" s="150"/>
      <c r="D450" s="151" t="s">
        <v>160</v>
      </c>
      <c r="E450" s="152" t="s">
        <v>1</v>
      </c>
      <c r="F450" s="153" t="s">
        <v>744</v>
      </c>
      <c r="H450" s="152" t="s">
        <v>1</v>
      </c>
      <c r="I450" s="154"/>
      <c r="L450" s="150"/>
      <c r="M450" s="155"/>
      <c r="T450" s="156"/>
      <c r="AT450" s="152" t="s">
        <v>160</v>
      </c>
      <c r="AU450" s="152" t="s">
        <v>92</v>
      </c>
      <c r="AV450" s="12" t="s">
        <v>90</v>
      </c>
      <c r="AW450" s="12" t="s">
        <v>36</v>
      </c>
      <c r="AX450" s="12" t="s">
        <v>83</v>
      </c>
      <c r="AY450" s="152" t="s">
        <v>150</v>
      </c>
    </row>
    <row r="451" spans="2:65" s="12" customFormat="1" ht="11.25">
      <c r="B451" s="150"/>
      <c r="D451" s="151" t="s">
        <v>160</v>
      </c>
      <c r="E451" s="152" t="s">
        <v>1</v>
      </c>
      <c r="F451" s="153" t="s">
        <v>453</v>
      </c>
      <c r="H451" s="152" t="s">
        <v>1</v>
      </c>
      <c r="I451" s="154"/>
      <c r="L451" s="150"/>
      <c r="M451" s="155"/>
      <c r="T451" s="156"/>
      <c r="AT451" s="152" t="s">
        <v>160</v>
      </c>
      <c r="AU451" s="152" t="s">
        <v>92</v>
      </c>
      <c r="AV451" s="12" t="s">
        <v>90</v>
      </c>
      <c r="AW451" s="12" t="s">
        <v>36</v>
      </c>
      <c r="AX451" s="12" t="s">
        <v>83</v>
      </c>
      <c r="AY451" s="152" t="s">
        <v>150</v>
      </c>
    </row>
    <row r="452" spans="2:65" s="12" customFormat="1" ht="22.5">
      <c r="B452" s="150"/>
      <c r="D452" s="151" t="s">
        <v>160</v>
      </c>
      <c r="E452" s="152" t="s">
        <v>1</v>
      </c>
      <c r="F452" s="153" t="s">
        <v>454</v>
      </c>
      <c r="H452" s="152" t="s">
        <v>1</v>
      </c>
      <c r="I452" s="154"/>
      <c r="L452" s="150"/>
      <c r="M452" s="155"/>
      <c r="T452" s="156"/>
      <c r="AT452" s="152" t="s">
        <v>160</v>
      </c>
      <c r="AU452" s="152" t="s">
        <v>92</v>
      </c>
      <c r="AV452" s="12" t="s">
        <v>90</v>
      </c>
      <c r="AW452" s="12" t="s">
        <v>36</v>
      </c>
      <c r="AX452" s="12" t="s">
        <v>83</v>
      </c>
      <c r="AY452" s="152" t="s">
        <v>150</v>
      </c>
    </row>
    <row r="453" spans="2:65" s="13" customFormat="1" ht="11.25">
      <c r="B453" s="157"/>
      <c r="D453" s="151" t="s">
        <v>160</v>
      </c>
      <c r="E453" s="158" t="s">
        <v>1</v>
      </c>
      <c r="F453" s="159" t="s">
        <v>745</v>
      </c>
      <c r="H453" s="160">
        <v>246.21</v>
      </c>
      <c r="I453" s="161"/>
      <c r="L453" s="157"/>
      <c r="M453" s="162"/>
      <c r="T453" s="163"/>
      <c r="AT453" s="158" t="s">
        <v>160</v>
      </c>
      <c r="AU453" s="158" t="s">
        <v>92</v>
      </c>
      <c r="AV453" s="13" t="s">
        <v>92</v>
      </c>
      <c r="AW453" s="13" t="s">
        <v>36</v>
      </c>
      <c r="AX453" s="13" t="s">
        <v>83</v>
      </c>
      <c r="AY453" s="158" t="s">
        <v>150</v>
      </c>
    </row>
    <row r="454" spans="2:65" s="14" customFormat="1" ht="11.25">
      <c r="B454" s="164"/>
      <c r="D454" s="151" t="s">
        <v>160</v>
      </c>
      <c r="E454" s="165" t="s">
        <v>1</v>
      </c>
      <c r="F454" s="166" t="s">
        <v>164</v>
      </c>
      <c r="H454" s="167">
        <v>246.21</v>
      </c>
      <c r="I454" s="168"/>
      <c r="L454" s="164"/>
      <c r="M454" s="169"/>
      <c r="T454" s="170"/>
      <c r="AT454" s="165" t="s">
        <v>160</v>
      </c>
      <c r="AU454" s="165" t="s">
        <v>92</v>
      </c>
      <c r="AV454" s="14" t="s">
        <v>158</v>
      </c>
      <c r="AW454" s="14" t="s">
        <v>36</v>
      </c>
      <c r="AX454" s="14" t="s">
        <v>90</v>
      </c>
      <c r="AY454" s="165" t="s">
        <v>150</v>
      </c>
    </row>
    <row r="455" spans="2:65" s="1" customFormat="1" ht="16.5" customHeight="1">
      <c r="B455" s="32"/>
      <c r="C455" s="137" t="s">
        <v>746</v>
      </c>
      <c r="D455" s="137" t="s">
        <v>153</v>
      </c>
      <c r="E455" s="138" t="s">
        <v>747</v>
      </c>
      <c r="F455" s="139" t="s">
        <v>748</v>
      </c>
      <c r="G455" s="140" t="s">
        <v>296</v>
      </c>
      <c r="H455" s="141">
        <v>216.8</v>
      </c>
      <c r="I455" s="142"/>
      <c r="J455" s="143">
        <f>ROUND(I455*H455,2)</f>
        <v>0</v>
      </c>
      <c r="K455" s="139" t="s">
        <v>157</v>
      </c>
      <c r="L455" s="32"/>
      <c r="M455" s="144" t="s">
        <v>1</v>
      </c>
      <c r="N455" s="145" t="s">
        <v>48</v>
      </c>
      <c r="P455" s="146">
        <f>O455*H455</f>
        <v>0</v>
      </c>
      <c r="Q455" s="146">
        <v>1.0000000000000001E-5</v>
      </c>
      <c r="R455" s="146">
        <f>Q455*H455</f>
        <v>2.1680000000000002E-3</v>
      </c>
      <c r="S455" s="146">
        <v>0</v>
      </c>
      <c r="T455" s="147">
        <f>S455*H455</f>
        <v>0</v>
      </c>
      <c r="AR455" s="148" t="s">
        <v>241</v>
      </c>
      <c r="AT455" s="148" t="s">
        <v>153</v>
      </c>
      <c r="AU455" s="148" t="s">
        <v>92</v>
      </c>
      <c r="AY455" s="17" t="s">
        <v>150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90</v>
      </c>
      <c r="BK455" s="149">
        <f>ROUND(I455*H455,2)</f>
        <v>0</v>
      </c>
      <c r="BL455" s="17" t="s">
        <v>241</v>
      </c>
      <c r="BM455" s="148" t="s">
        <v>749</v>
      </c>
    </row>
    <row r="456" spans="2:65" s="12" customFormat="1" ht="11.25">
      <c r="B456" s="150"/>
      <c r="D456" s="151" t="s">
        <v>160</v>
      </c>
      <c r="E456" s="152" t="s">
        <v>1</v>
      </c>
      <c r="F456" s="153" t="s">
        <v>750</v>
      </c>
      <c r="H456" s="152" t="s">
        <v>1</v>
      </c>
      <c r="I456" s="154"/>
      <c r="L456" s="150"/>
      <c r="M456" s="155"/>
      <c r="T456" s="156"/>
      <c r="AT456" s="152" t="s">
        <v>160</v>
      </c>
      <c r="AU456" s="152" t="s">
        <v>92</v>
      </c>
      <c r="AV456" s="12" t="s">
        <v>90</v>
      </c>
      <c r="AW456" s="12" t="s">
        <v>36</v>
      </c>
      <c r="AX456" s="12" t="s">
        <v>83</v>
      </c>
      <c r="AY456" s="152" t="s">
        <v>150</v>
      </c>
    </row>
    <row r="457" spans="2:65" s="12" customFormat="1" ht="11.25">
      <c r="B457" s="150"/>
      <c r="D457" s="151" t="s">
        <v>160</v>
      </c>
      <c r="E457" s="152" t="s">
        <v>1</v>
      </c>
      <c r="F457" s="153" t="s">
        <v>453</v>
      </c>
      <c r="H457" s="152" t="s">
        <v>1</v>
      </c>
      <c r="I457" s="154"/>
      <c r="L457" s="150"/>
      <c r="M457" s="155"/>
      <c r="T457" s="156"/>
      <c r="AT457" s="152" t="s">
        <v>160</v>
      </c>
      <c r="AU457" s="152" t="s">
        <v>92</v>
      </c>
      <c r="AV457" s="12" t="s">
        <v>90</v>
      </c>
      <c r="AW457" s="12" t="s">
        <v>36</v>
      </c>
      <c r="AX457" s="12" t="s">
        <v>83</v>
      </c>
      <c r="AY457" s="152" t="s">
        <v>150</v>
      </c>
    </row>
    <row r="458" spans="2:65" s="12" customFormat="1" ht="22.5">
      <c r="B458" s="150"/>
      <c r="D458" s="151" t="s">
        <v>160</v>
      </c>
      <c r="E458" s="152" t="s">
        <v>1</v>
      </c>
      <c r="F458" s="153" t="s">
        <v>454</v>
      </c>
      <c r="H458" s="152" t="s">
        <v>1</v>
      </c>
      <c r="I458" s="154"/>
      <c r="L458" s="150"/>
      <c r="M458" s="155"/>
      <c r="T458" s="156"/>
      <c r="AT458" s="152" t="s">
        <v>160</v>
      </c>
      <c r="AU458" s="152" t="s">
        <v>92</v>
      </c>
      <c r="AV458" s="12" t="s">
        <v>90</v>
      </c>
      <c r="AW458" s="12" t="s">
        <v>36</v>
      </c>
      <c r="AX458" s="12" t="s">
        <v>83</v>
      </c>
      <c r="AY458" s="152" t="s">
        <v>150</v>
      </c>
    </row>
    <row r="459" spans="2:65" s="13" customFormat="1" ht="22.5">
      <c r="B459" s="157"/>
      <c r="D459" s="151" t="s">
        <v>160</v>
      </c>
      <c r="E459" s="158" t="s">
        <v>1</v>
      </c>
      <c r="F459" s="159" t="s">
        <v>751</v>
      </c>
      <c r="H459" s="160">
        <v>216.8</v>
      </c>
      <c r="I459" s="161"/>
      <c r="L459" s="157"/>
      <c r="M459" s="162"/>
      <c r="T459" s="163"/>
      <c r="AT459" s="158" t="s">
        <v>160</v>
      </c>
      <c r="AU459" s="158" t="s">
        <v>92</v>
      </c>
      <c r="AV459" s="13" t="s">
        <v>92</v>
      </c>
      <c r="AW459" s="13" t="s">
        <v>36</v>
      </c>
      <c r="AX459" s="13" t="s">
        <v>83</v>
      </c>
      <c r="AY459" s="158" t="s">
        <v>150</v>
      </c>
    </row>
    <row r="460" spans="2:65" s="15" customFormat="1" ht="11.25">
      <c r="B460" s="185"/>
      <c r="D460" s="151" t="s">
        <v>160</v>
      </c>
      <c r="E460" s="186" t="s">
        <v>385</v>
      </c>
      <c r="F460" s="187" t="s">
        <v>441</v>
      </c>
      <c r="H460" s="188">
        <v>216.8</v>
      </c>
      <c r="I460" s="189"/>
      <c r="L460" s="185"/>
      <c r="M460" s="190"/>
      <c r="T460" s="191"/>
      <c r="AT460" s="186" t="s">
        <v>160</v>
      </c>
      <c r="AU460" s="186" t="s">
        <v>92</v>
      </c>
      <c r="AV460" s="15" t="s">
        <v>169</v>
      </c>
      <c r="AW460" s="15" t="s">
        <v>36</v>
      </c>
      <c r="AX460" s="15" t="s">
        <v>83</v>
      </c>
      <c r="AY460" s="186" t="s">
        <v>150</v>
      </c>
    </row>
    <row r="461" spans="2:65" s="14" customFormat="1" ht="11.25">
      <c r="B461" s="164"/>
      <c r="D461" s="151" t="s">
        <v>160</v>
      </c>
      <c r="E461" s="165" t="s">
        <v>1</v>
      </c>
      <c r="F461" s="166" t="s">
        <v>164</v>
      </c>
      <c r="H461" s="167">
        <v>216.8</v>
      </c>
      <c r="I461" s="168"/>
      <c r="L461" s="164"/>
      <c r="M461" s="169"/>
      <c r="T461" s="170"/>
      <c r="AT461" s="165" t="s">
        <v>160</v>
      </c>
      <c r="AU461" s="165" t="s">
        <v>92</v>
      </c>
      <c r="AV461" s="14" t="s">
        <v>158</v>
      </c>
      <c r="AW461" s="14" t="s">
        <v>36</v>
      </c>
      <c r="AX461" s="14" t="s">
        <v>90</v>
      </c>
      <c r="AY461" s="165" t="s">
        <v>150</v>
      </c>
    </row>
    <row r="462" spans="2:65" s="1" customFormat="1" ht="16.5" customHeight="1">
      <c r="B462" s="32"/>
      <c r="C462" s="192" t="s">
        <v>752</v>
      </c>
      <c r="D462" s="192" t="s">
        <v>495</v>
      </c>
      <c r="E462" s="193" t="s">
        <v>753</v>
      </c>
      <c r="F462" s="194" t="s">
        <v>754</v>
      </c>
      <c r="G462" s="195" t="s">
        <v>296</v>
      </c>
      <c r="H462" s="196">
        <v>216.8</v>
      </c>
      <c r="I462" s="197"/>
      <c r="J462" s="198">
        <f>ROUND(I462*H462,2)</f>
        <v>0</v>
      </c>
      <c r="K462" s="194" t="s">
        <v>1</v>
      </c>
      <c r="L462" s="199"/>
      <c r="M462" s="200" t="s">
        <v>1</v>
      </c>
      <c r="N462" s="201" t="s">
        <v>48</v>
      </c>
      <c r="P462" s="146">
        <f>O462*H462</f>
        <v>0</v>
      </c>
      <c r="Q462" s="146">
        <v>2.0000000000000001E-4</v>
      </c>
      <c r="R462" s="146">
        <f>Q462*H462</f>
        <v>4.3360000000000003E-2</v>
      </c>
      <c r="S462" s="146">
        <v>0</v>
      </c>
      <c r="T462" s="147">
        <f>S462*H462</f>
        <v>0</v>
      </c>
      <c r="AR462" s="148" t="s">
        <v>346</v>
      </c>
      <c r="AT462" s="148" t="s">
        <v>495</v>
      </c>
      <c r="AU462" s="148" t="s">
        <v>92</v>
      </c>
      <c r="AY462" s="17" t="s">
        <v>150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90</v>
      </c>
      <c r="BK462" s="149">
        <f>ROUND(I462*H462,2)</f>
        <v>0</v>
      </c>
      <c r="BL462" s="17" t="s">
        <v>241</v>
      </c>
      <c r="BM462" s="148" t="s">
        <v>755</v>
      </c>
    </row>
    <row r="463" spans="2:65" s="1" customFormat="1" ht="16.5" customHeight="1">
      <c r="B463" s="32"/>
      <c r="C463" s="137" t="s">
        <v>756</v>
      </c>
      <c r="D463" s="137" t="s">
        <v>153</v>
      </c>
      <c r="E463" s="138" t="s">
        <v>757</v>
      </c>
      <c r="F463" s="139" t="s">
        <v>758</v>
      </c>
      <c r="G463" s="140" t="s">
        <v>296</v>
      </c>
      <c r="H463" s="141">
        <v>26</v>
      </c>
      <c r="I463" s="142"/>
      <c r="J463" s="143">
        <f>ROUND(I463*H463,2)</f>
        <v>0</v>
      </c>
      <c r="K463" s="139" t="s">
        <v>157</v>
      </c>
      <c r="L463" s="32"/>
      <c r="M463" s="144" t="s">
        <v>1</v>
      </c>
      <c r="N463" s="145" t="s">
        <v>48</v>
      </c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AR463" s="148" t="s">
        <v>241</v>
      </c>
      <c r="AT463" s="148" t="s">
        <v>153</v>
      </c>
      <c r="AU463" s="148" t="s">
        <v>92</v>
      </c>
      <c r="AY463" s="17" t="s">
        <v>150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7" t="s">
        <v>90</v>
      </c>
      <c r="BK463" s="149">
        <f>ROUND(I463*H463,2)</f>
        <v>0</v>
      </c>
      <c r="BL463" s="17" t="s">
        <v>241</v>
      </c>
      <c r="BM463" s="148" t="s">
        <v>759</v>
      </c>
    </row>
    <row r="464" spans="2:65" s="12" customFormat="1" ht="11.25">
      <c r="B464" s="150"/>
      <c r="D464" s="151" t="s">
        <v>160</v>
      </c>
      <c r="E464" s="152" t="s">
        <v>1</v>
      </c>
      <c r="F464" s="153" t="s">
        <v>760</v>
      </c>
      <c r="H464" s="152" t="s">
        <v>1</v>
      </c>
      <c r="I464" s="154"/>
      <c r="L464" s="150"/>
      <c r="M464" s="155"/>
      <c r="T464" s="156"/>
      <c r="AT464" s="152" t="s">
        <v>160</v>
      </c>
      <c r="AU464" s="152" t="s">
        <v>92</v>
      </c>
      <c r="AV464" s="12" t="s">
        <v>90</v>
      </c>
      <c r="AW464" s="12" t="s">
        <v>36</v>
      </c>
      <c r="AX464" s="12" t="s">
        <v>83</v>
      </c>
      <c r="AY464" s="152" t="s">
        <v>150</v>
      </c>
    </row>
    <row r="465" spans="2:65" s="12" customFormat="1" ht="11.25">
      <c r="B465" s="150"/>
      <c r="D465" s="151" t="s">
        <v>160</v>
      </c>
      <c r="E465" s="152" t="s">
        <v>1</v>
      </c>
      <c r="F465" s="153" t="s">
        <v>729</v>
      </c>
      <c r="H465" s="152" t="s">
        <v>1</v>
      </c>
      <c r="I465" s="154"/>
      <c r="L465" s="150"/>
      <c r="M465" s="155"/>
      <c r="T465" s="156"/>
      <c r="AT465" s="152" t="s">
        <v>160</v>
      </c>
      <c r="AU465" s="152" t="s">
        <v>92</v>
      </c>
      <c r="AV465" s="12" t="s">
        <v>90</v>
      </c>
      <c r="AW465" s="12" t="s">
        <v>36</v>
      </c>
      <c r="AX465" s="12" t="s">
        <v>83</v>
      </c>
      <c r="AY465" s="152" t="s">
        <v>150</v>
      </c>
    </row>
    <row r="466" spans="2:65" s="12" customFormat="1" ht="11.25">
      <c r="B466" s="150"/>
      <c r="D466" s="151" t="s">
        <v>160</v>
      </c>
      <c r="E466" s="152" t="s">
        <v>1</v>
      </c>
      <c r="F466" s="153" t="s">
        <v>696</v>
      </c>
      <c r="H466" s="152" t="s">
        <v>1</v>
      </c>
      <c r="I466" s="154"/>
      <c r="L466" s="150"/>
      <c r="M466" s="155"/>
      <c r="T466" s="156"/>
      <c r="AT466" s="152" t="s">
        <v>160</v>
      </c>
      <c r="AU466" s="152" t="s">
        <v>92</v>
      </c>
      <c r="AV466" s="12" t="s">
        <v>90</v>
      </c>
      <c r="AW466" s="12" t="s">
        <v>36</v>
      </c>
      <c r="AX466" s="12" t="s">
        <v>83</v>
      </c>
      <c r="AY466" s="152" t="s">
        <v>150</v>
      </c>
    </row>
    <row r="467" spans="2:65" s="13" customFormat="1" ht="11.25">
      <c r="B467" s="157"/>
      <c r="D467" s="151" t="s">
        <v>160</v>
      </c>
      <c r="E467" s="158" t="s">
        <v>1</v>
      </c>
      <c r="F467" s="159" t="s">
        <v>331</v>
      </c>
      <c r="H467" s="160">
        <v>26</v>
      </c>
      <c r="I467" s="161"/>
      <c r="L467" s="157"/>
      <c r="M467" s="162"/>
      <c r="T467" s="163"/>
      <c r="AT467" s="158" t="s">
        <v>160</v>
      </c>
      <c r="AU467" s="158" t="s">
        <v>92</v>
      </c>
      <c r="AV467" s="13" t="s">
        <v>92</v>
      </c>
      <c r="AW467" s="13" t="s">
        <v>36</v>
      </c>
      <c r="AX467" s="13" t="s">
        <v>83</v>
      </c>
      <c r="AY467" s="158" t="s">
        <v>150</v>
      </c>
    </row>
    <row r="468" spans="2:65" s="14" customFormat="1" ht="11.25">
      <c r="B468" s="164"/>
      <c r="D468" s="151" t="s">
        <v>160</v>
      </c>
      <c r="E468" s="165" t="s">
        <v>1</v>
      </c>
      <c r="F468" s="166" t="s">
        <v>164</v>
      </c>
      <c r="H468" s="167">
        <v>26</v>
      </c>
      <c r="I468" s="168"/>
      <c r="L468" s="164"/>
      <c r="M468" s="169"/>
      <c r="T468" s="170"/>
      <c r="AT468" s="165" t="s">
        <v>160</v>
      </c>
      <c r="AU468" s="165" t="s">
        <v>92</v>
      </c>
      <c r="AV468" s="14" t="s">
        <v>158</v>
      </c>
      <c r="AW468" s="14" t="s">
        <v>36</v>
      </c>
      <c r="AX468" s="14" t="s">
        <v>90</v>
      </c>
      <c r="AY468" s="165" t="s">
        <v>150</v>
      </c>
    </row>
    <row r="469" spans="2:65" s="1" customFormat="1" ht="21.75" customHeight="1">
      <c r="B469" s="32"/>
      <c r="C469" s="192" t="s">
        <v>761</v>
      </c>
      <c r="D469" s="192" t="s">
        <v>495</v>
      </c>
      <c r="E469" s="193" t="s">
        <v>762</v>
      </c>
      <c r="F469" s="194" t="s">
        <v>763</v>
      </c>
      <c r="G469" s="195" t="s">
        <v>296</v>
      </c>
      <c r="H469" s="196">
        <v>28.6</v>
      </c>
      <c r="I469" s="197"/>
      <c r="J469" s="198">
        <f>ROUND(I469*H469,2)</f>
        <v>0</v>
      </c>
      <c r="K469" s="194" t="s">
        <v>157</v>
      </c>
      <c r="L469" s="199"/>
      <c r="M469" s="200" t="s">
        <v>1</v>
      </c>
      <c r="N469" s="201" t="s">
        <v>48</v>
      </c>
      <c r="P469" s="146">
        <f>O469*H469</f>
        <v>0</v>
      </c>
      <c r="Q469" s="146">
        <v>4.0000000000000002E-4</v>
      </c>
      <c r="R469" s="146">
        <f>Q469*H469</f>
        <v>1.1440000000000001E-2</v>
      </c>
      <c r="S469" s="146">
        <v>0</v>
      </c>
      <c r="T469" s="147">
        <f>S469*H469</f>
        <v>0</v>
      </c>
      <c r="AR469" s="148" t="s">
        <v>346</v>
      </c>
      <c r="AT469" s="148" t="s">
        <v>495</v>
      </c>
      <c r="AU469" s="148" t="s">
        <v>92</v>
      </c>
      <c r="AY469" s="17" t="s">
        <v>150</v>
      </c>
      <c r="BE469" s="149">
        <f>IF(N469="základní",J469,0)</f>
        <v>0</v>
      </c>
      <c r="BF469" s="149">
        <f>IF(N469="snížená",J469,0)</f>
        <v>0</v>
      </c>
      <c r="BG469" s="149">
        <f>IF(N469="zákl. přenesená",J469,0)</f>
        <v>0</v>
      </c>
      <c r="BH469" s="149">
        <f>IF(N469="sníž. přenesená",J469,0)</f>
        <v>0</v>
      </c>
      <c r="BI469" s="149">
        <f>IF(N469="nulová",J469,0)</f>
        <v>0</v>
      </c>
      <c r="BJ469" s="17" t="s">
        <v>90</v>
      </c>
      <c r="BK469" s="149">
        <f>ROUND(I469*H469,2)</f>
        <v>0</v>
      </c>
      <c r="BL469" s="17" t="s">
        <v>241</v>
      </c>
      <c r="BM469" s="148" t="s">
        <v>764</v>
      </c>
    </row>
    <row r="470" spans="2:65" s="13" customFormat="1" ht="11.25">
      <c r="B470" s="157"/>
      <c r="D470" s="151" t="s">
        <v>160</v>
      </c>
      <c r="F470" s="159" t="s">
        <v>765</v>
      </c>
      <c r="H470" s="160">
        <v>28.6</v>
      </c>
      <c r="I470" s="161"/>
      <c r="L470" s="157"/>
      <c r="M470" s="162"/>
      <c r="T470" s="163"/>
      <c r="AT470" s="158" t="s">
        <v>160</v>
      </c>
      <c r="AU470" s="158" t="s">
        <v>92</v>
      </c>
      <c r="AV470" s="13" t="s">
        <v>92</v>
      </c>
      <c r="AW470" s="13" t="s">
        <v>4</v>
      </c>
      <c r="AX470" s="13" t="s">
        <v>90</v>
      </c>
      <c r="AY470" s="158" t="s">
        <v>150</v>
      </c>
    </row>
    <row r="471" spans="2:65" s="1" customFormat="1" ht="24.2" customHeight="1">
      <c r="B471" s="32"/>
      <c r="C471" s="137" t="s">
        <v>766</v>
      </c>
      <c r="D471" s="137" t="s">
        <v>153</v>
      </c>
      <c r="E471" s="138" t="s">
        <v>767</v>
      </c>
      <c r="F471" s="139" t="s">
        <v>768</v>
      </c>
      <c r="G471" s="140" t="s">
        <v>156</v>
      </c>
      <c r="H471" s="141">
        <v>246.21</v>
      </c>
      <c r="I471" s="142"/>
      <c r="J471" s="143">
        <f>ROUND(I471*H471,2)</f>
        <v>0</v>
      </c>
      <c r="K471" s="139" t="s">
        <v>157</v>
      </c>
      <c r="L471" s="32"/>
      <c r="M471" s="144" t="s">
        <v>1</v>
      </c>
      <c r="N471" s="145" t="s">
        <v>48</v>
      </c>
      <c r="P471" s="146">
        <f>O471*H471</f>
        <v>0</v>
      </c>
      <c r="Q471" s="146">
        <v>0</v>
      </c>
      <c r="R471" s="146">
        <f>Q471*H471</f>
        <v>0</v>
      </c>
      <c r="S471" s="146">
        <v>0</v>
      </c>
      <c r="T471" s="147">
        <f>S471*H471</f>
        <v>0</v>
      </c>
      <c r="AR471" s="148" t="s">
        <v>241</v>
      </c>
      <c r="AT471" s="148" t="s">
        <v>153</v>
      </c>
      <c r="AU471" s="148" t="s">
        <v>92</v>
      </c>
      <c r="AY471" s="17" t="s">
        <v>150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7" t="s">
        <v>90</v>
      </c>
      <c r="BK471" s="149">
        <f>ROUND(I471*H471,2)</f>
        <v>0</v>
      </c>
      <c r="BL471" s="17" t="s">
        <v>241</v>
      </c>
      <c r="BM471" s="148" t="s">
        <v>769</v>
      </c>
    </row>
    <row r="472" spans="2:65" s="12" customFormat="1" ht="11.25">
      <c r="B472" s="150"/>
      <c r="D472" s="151" t="s">
        <v>160</v>
      </c>
      <c r="E472" s="152" t="s">
        <v>1</v>
      </c>
      <c r="F472" s="153" t="s">
        <v>770</v>
      </c>
      <c r="H472" s="152" t="s">
        <v>1</v>
      </c>
      <c r="I472" s="154"/>
      <c r="L472" s="150"/>
      <c r="M472" s="155"/>
      <c r="T472" s="156"/>
      <c r="AT472" s="152" t="s">
        <v>160</v>
      </c>
      <c r="AU472" s="152" t="s">
        <v>92</v>
      </c>
      <c r="AV472" s="12" t="s">
        <v>90</v>
      </c>
      <c r="AW472" s="12" t="s">
        <v>36</v>
      </c>
      <c r="AX472" s="12" t="s">
        <v>83</v>
      </c>
      <c r="AY472" s="152" t="s">
        <v>150</v>
      </c>
    </row>
    <row r="473" spans="2:65" s="12" customFormat="1" ht="11.25">
      <c r="B473" s="150"/>
      <c r="D473" s="151" t="s">
        <v>160</v>
      </c>
      <c r="E473" s="152" t="s">
        <v>1</v>
      </c>
      <c r="F473" s="153" t="s">
        <v>453</v>
      </c>
      <c r="H473" s="152" t="s">
        <v>1</v>
      </c>
      <c r="I473" s="154"/>
      <c r="L473" s="150"/>
      <c r="M473" s="155"/>
      <c r="T473" s="156"/>
      <c r="AT473" s="152" t="s">
        <v>160</v>
      </c>
      <c r="AU473" s="152" t="s">
        <v>92</v>
      </c>
      <c r="AV473" s="12" t="s">
        <v>90</v>
      </c>
      <c r="AW473" s="12" t="s">
        <v>36</v>
      </c>
      <c r="AX473" s="12" t="s">
        <v>83</v>
      </c>
      <c r="AY473" s="152" t="s">
        <v>150</v>
      </c>
    </row>
    <row r="474" spans="2:65" s="12" customFormat="1" ht="22.5">
      <c r="B474" s="150"/>
      <c r="D474" s="151" t="s">
        <v>160</v>
      </c>
      <c r="E474" s="152" t="s">
        <v>1</v>
      </c>
      <c r="F474" s="153" t="s">
        <v>454</v>
      </c>
      <c r="H474" s="152" t="s">
        <v>1</v>
      </c>
      <c r="I474" s="154"/>
      <c r="L474" s="150"/>
      <c r="M474" s="155"/>
      <c r="T474" s="156"/>
      <c r="AT474" s="152" t="s">
        <v>160</v>
      </c>
      <c r="AU474" s="152" t="s">
        <v>92</v>
      </c>
      <c r="AV474" s="12" t="s">
        <v>90</v>
      </c>
      <c r="AW474" s="12" t="s">
        <v>36</v>
      </c>
      <c r="AX474" s="12" t="s">
        <v>83</v>
      </c>
      <c r="AY474" s="152" t="s">
        <v>150</v>
      </c>
    </row>
    <row r="475" spans="2:65" s="13" customFormat="1" ht="11.25">
      <c r="B475" s="157"/>
      <c r="D475" s="151" t="s">
        <v>160</v>
      </c>
      <c r="E475" s="158" t="s">
        <v>1</v>
      </c>
      <c r="F475" s="159" t="s">
        <v>455</v>
      </c>
      <c r="H475" s="160">
        <v>246.21</v>
      </c>
      <c r="I475" s="161"/>
      <c r="L475" s="157"/>
      <c r="M475" s="162"/>
      <c r="T475" s="163"/>
      <c r="AT475" s="158" t="s">
        <v>160</v>
      </c>
      <c r="AU475" s="158" t="s">
        <v>92</v>
      </c>
      <c r="AV475" s="13" t="s">
        <v>92</v>
      </c>
      <c r="AW475" s="13" t="s">
        <v>36</v>
      </c>
      <c r="AX475" s="13" t="s">
        <v>83</v>
      </c>
      <c r="AY475" s="158" t="s">
        <v>150</v>
      </c>
    </row>
    <row r="476" spans="2:65" s="14" customFormat="1" ht="11.25">
      <c r="B476" s="164"/>
      <c r="D476" s="151" t="s">
        <v>160</v>
      </c>
      <c r="E476" s="165" t="s">
        <v>1</v>
      </c>
      <c r="F476" s="166" t="s">
        <v>164</v>
      </c>
      <c r="H476" s="167">
        <v>246.21</v>
      </c>
      <c r="I476" s="168"/>
      <c r="L476" s="164"/>
      <c r="M476" s="169"/>
      <c r="T476" s="170"/>
      <c r="AT476" s="165" t="s">
        <v>160</v>
      </c>
      <c r="AU476" s="165" t="s">
        <v>92</v>
      </c>
      <c r="AV476" s="14" t="s">
        <v>158</v>
      </c>
      <c r="AW476" s="14" t="s">
        <v>36</v>
      </c>
      <c r="AX476" s="14" t="s">
        <v>90</v>
      </c>
      <c r="AY476" s="165" t="s">
        <v>150</v>
      </c>
    </row>
    <row r="477" spans="2:65" s="1" customFormat="1" ht="24.2" customHeight="1">
      <c r="B477" s="32"/>
      <c r="C477" s="137" t="s">
        <v>771</v>
      </c>
      <c r="D477" s="137" t="s">
        <v>153</v>
      </c>
      <c r="E477" s="138" t="s">
        <v>772</v>
      </c>
      <c r="F477" s="139" t="s">
        <v>773</v>
      </c>
      <c r="G477" s="140" t="s">
        <v>227</v>
      </c>
      <c r="H477" s="141">
        <v>5.4909999999999997</v>
      </c>
      <c r="I477" s="142"/>
      <c r="J477" s="143">
        <f>ROUND(I477*H477,2)</f>
        <v>0</v>
      </c>
      <c r="K477" s="139" t="s">
        <v>157</v>
      </c>
      <c r="L477" s="32"/>
      <c r="M477" s="144" t="s">
        <v>1</v>
      </c>
      <c r="N477" s="145" t="s">
        <v>48</v>
      </c>
      <c r="P477" s="146">
        <f>O477*H477</f>
        <v>0</v>
      </c>
      <c r="Q477" s="146">
        <v>0</v>
      </c>
      <c r="R477" s="146">
        <f>Q477*H477</f>
        <v>0</v>
      </c>
      <c r="S477" s="146">
        <v>0</v>
      </c>
      <c r="T477" s="147">
        <f>S477*H477</f>
        <v>0</v>
      </c>
      <c r="AR477" s="148" t="s">
        <v>241</v>
      </c>
      <c r="AT477" s="148" t="s">
        <v>153</v>
      </c>
      <c r="AU477" s="148" t="s">
        <v>92</v>
      </c>
      <c r="AY477" s="17" t="s">
        <v>150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7" t="s">
        <v>90</v>
      </c>
      <c r="BK477" s="149">
        <f>ROUND(I477*H477,2)</f>
        <v>0</v>
      </c>
      <c r="BL477" s="17" t="s">
        <v>241</v>
      </c>
      <c r="BM477" s="148" t="s">
        <v>774</v>
      </c>
    </row>
    <row r="478" spans="2:65" s="11" customFormat="1" ht="22.9" customHeight="1">
      <c r="B478" s="126"/>
      <c r="D478" s="127" t="s">
        <v>82</v>
      </c>
      <c r="E478" s="135" t="s">
        <v>336</v>
      </c>
      <c r="F478" s="135" t="s">
        <v>337</v>
      </c>
      <c r="I478" s="129"/>
      <c r="J478" s="136">
        <f>BK478</f>
        <v>0</v>
      </c>
      <c r="L478" s="126"/>
      <c r="M478" s="130"/>
      <c r="P478" s="131">
        <f>SUM(P479:P524)</f>
        <v>0</v>
      </c>
      <c r="R478" s="131">
        <f>SUM(R479:R524)</f>
        <v>1.6229682999999999</v>
      </c>
      <c r="T478" s="132">
        <f>SUM(T479:T524)</f>
        <v>0</v>
      </c>
      <c r="AR478" s="127" t="s">
        <v>92</v>
      </c>
      <c r="AT478" s="133" t="s">
        <v>82</v>
      </c>
      <c r="AU478" s="133" t="s">
        <v>90</v>
      </c>
      <c r="AY478" s="127" t="s">
        <v>150</v>
      </c>
      <c r="BK478" s="134">
        <f>SUM(BK479:BK524)</f>
        <v>0</v>
      </c>
    </row>
    <row r="479" spans="2:65" s="1" customFormat="1" ht="16.5" customHeight="1">
      <c r="B479" s="32"/>
      <c r="C479" s="137" t="s">
        <v>775</v>
      </c>
      <c r="D479" s="137" t="s">
        <v>153</v>
      </c>
      <c r="E479" s="138" t="s">
        <v>776</v>
      </c>
      <c r="F479" s="139" t="s">
        <v>777</v>
      </c>
      <c r="G479" s="140" t="s">
        <v>156</v>
      </c>
      <c r="H479" s="141">
        <v>63.417000000000002</v>
      </c>
      <c r="I479" s="142"/>
      <c r="J479" s="143">
        <f>ROUND(I479*H479,2)</f>
        <v>0</v>
      </c>
      <c r="K479" s="139" t="s">
        <v>157</v>
      </c>
      <c r="L479" s="32"/>
      <c r="M479" s="144" t="s">
        <v>1</v>
      </c>
      <c r="N479" s="145" t="s">
        <v>48</v>
      </c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AR479" s="148" t="s">
        <v>241</v>
      </c>
      <c r="AT479" s="148" t="s">
        <v>153</v>
      </c>
      <c r="AU479" s="148" t="s">
        <v>92</v>
      </c>
      <c r="AY479" s="17" t="s">
        <v>150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7" t="s">
        <v>90</v>
      </c>
      <c r="BK479" s="149">
        <f>ROUND(I479*H479,2)</f>
        <v>0</v>
      </c>
      <c r="BL479" s="17" t="s">
        <v>241</v>
      </c>
      <c r="BM479" s="148" t="s">
        <v>778</v>
      </c>
    </row>
    <row r="480" spans="2:65" s="12" customFormat="1" ht="11.25">
      <c r="B480" s="150"/>
      <c r="D480" s="151" t="s">
        <v>160</v>
      </c>
      <c r="E480" s="152" t="s">
        <v>1</v>
      </c>
      <c r="F480" s="153" t="s">
        <v>779</v>
      </c>
      <c r="H480" s="152" t="s">
        <v>1</v>
      </c>
      <c r="I480" s="154"/>
      <c r="L480" s="150"/>
      <c r="M480" s="155"/>
      <c r="T480" s="156"/>
      <c r="AT480" s="152" t="s">
        <v>160</v>
      </c>
      <c r="AU480" s="152" t="s">
        <v>92</v>
      </c>
      <c r="AV480" s="12" t="s">
        <v>90</v>
      </c>
      <c r="AW480" s="12" t="s">
        <v>36</v>
      </c>
      <c r="AX480" s="12" t="s">
        <v>83</v>
      </c>
      <c r="AY480" s="152" t="s">
        <v>150</v>
      </c>
    </row>
    <row r="481" spans="2:65" s="12" customFormat="1" ht="11.25">
      <c r="B481" s="150"/>
      <c r="D481" s="151" t="s">
        <v>160</v>
      </c>
      <c r="E481" s="152" t="s">
        <v>1</v>
      </c>
      <c r="F481" s="153" t="s">
        <v>780</v>
      </c>
      <c r="H481" s="152" t="s">
        <v>1</v>
      </c>
      <c r="I481" s="154"/>
      <c r="L481" s="150"/>
      <c r="M481" s="155"/>
      <c r="T481" s="156"/>
      <c r="AT481" s="152" t="s">
        <v>160</v>
      </c>
      <c r="AU481" s="152" t="s">
        <v>92</v>
      </c>
      <c r="AV481" s="12" t="s">
        <v>90</v>
      </c>
      <c r="AW481" s="12" t="s">
        <v>36</v>
      </c>
      <c r="AX481" s="12" t="s">
        <v>83</v>
      </c>
      <c r="AY481" s="152" t="s">
        <v>150</v>
      </c>
    </row>
    <row r="482" spans="2:65" s="13" customFormat="1" ht="11.25">
      <c r="B482" s="157"/>
      <c r="D482" s="151" t="s">
        <v>160</v>
      </c>
      <c r="E482" s="158" t="s">
        <v>1</v>
      </c>
      <c r="F482" s="159" t="s">
        <v>781</v>
      </c>
      <c r="H482" s="160">
        <v>63.417000000000002</v>
      </c>
      <c r="I482" s="161"/>
      <c r="L482" s="157"/>
      <c r="M482" s="162"/>
      <c r="T482" s="163"/>
      <c r="AT482" s="158" t="s">
        <v>160</v>
      </c>
      <c r="AU482" s="158" t="s">
        <v>92</v>
      </c>
      <c r="AV482" s="13" t="s">
        <v>92</v>
      </c>
      <c r="AW482" s="13" t="s">
        <v>36</v>
      </c>
      <c r="AX482" s="13" t="s">
        <v>83</v>
      </c>
      <c r="AY482" s="158" t="s">
        <v>150</v>
      </c>
    </row>
    <row r="483" spans="2:65" s="14" customFormat="1" ht="11.25">
      <c r="B483" s="164"/>
      <c r="D483" s="151" t="s">
        <v>160</v>
      </c>
      <c r="E483" s="165" t="s">
        <v>1</v>
      </c>
      <c r="F483" s="166" t="s">
        <v>164</v>
      </c>
      <c r="H483" s="167">
        <v>63.417000000000002</v>
      </c>
      <c r="I483" s="168"/>
      <c r="L483" s="164"/>
      <c r="M483" s="169"/>
      <c r="T483" s="170"/>
      <c r="AT483" s="165" t="s">
        <v>160</v>
      </c>
      <c r="AU483" s="165" t="s">
        <v>92</v>
      </c>
      <c r="AV483" s="14" t="s">
        <v>158</v>
      </c>
      <c r="AW483" s="14" t="s">
        <v>36</v>
      </c>
      <c r="AX483" s="14" t="s">
        <v>90</v>
      </c>
      <c r="AY483" s="165" t="s">
        <v>150</v>
      </c>
    </row>
    <row r="484" spans="2:65" s="1" customFormat="1" ht="16.5" customHeight="1">
      <c r="B484" s="32"/>
      <c r="C484" s="137" t="s">
        <v>782</v>
      </c>
      <c r="D484" s="137" t="s">
        <v>153</v>
      </c>
      <c r="E484" s="138" t="s">
        <v>783</v>
      </c>
      <c r="F484" s="139" t="s">
        <v>784</v>
      </c>
      <c r="G484" s="140" t="s">
        <v>156</v>
      </c>
      <c r="H484" s="141">
        <v>63.417000000000002</v>
      </c>
      <c r="I484" s="142"/>
      <c r="J484" s="143">
        <f>ROUND(I484*H484,2)</f>
        <v>0</v>
      </c>
      <c r="K484" s="139" t="s">
        <v>157</v>
      </c>
      <c r="L484" s="32"/>
      <c r="M484" s="144" t="s">
        <v>1</v>
      </c>
      <c r="N484" s="145" t="s">
        <v>48</v>
      </c>
      <c r="P484" s="146">
        <f>O484*H484</f>
        <v>0</v>
      </c>
      <c r="Q484" s="146">
        <v>2.9999999999999997E-4</v>
      </c>
      <c r="R484" s="146">
        <f>Q484*H484</f>
        <v>1.90251E-2</v>
      </c>
      <c r="S484" s="146">
        <v>0</v>
      </c>
      <c r="T484" s="147">
        <f>S484*H484</f>
        <v>0</v>
      </c>
      <c r="AR484" s="148" t="s">
        <v>241</v>
      </c>
      <c r="AT484" s="148" t="s">
        <v>153</v>
      </c>
      <c r="AU484" s="148" t="s">
        <v>92</v>
      </c>
      <c r="AY484" s="17" t="s">
        <v>150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7" t="s">
        <v>90</v>
      </c>
      <c r="BK484" s="149">
        <f>ROUND(I484*H484,2)</f>
        <v>0</v>
      </c>
      <c r="BL484" s="17" t="s">
        <v>241</v>
      </c>
      <c r="BM484" s="148" t="s">
        <v>785</v>
      </c>
    </row>
    <row r="485" spans="2:65" s="12" customFormat="1" ht="11.25">
      <c r="B485" s="150"/>
      <c r="D485" s="151" t="s">
        <v>160</v>
      </c>
      <c r="E485" s="152" t="s">
        <v>1</v>
      </c>
      <c r="F485" s="153" t="s">
        <v>786</v>
      </c>
      <c r="H485" s="152" t="s">
        <v>1</v>
      </c>
      <c r="I485" s="154"/>
      <c r="L485" s="150"/>
      <c r="M485" s="155"/>
      <c r="T485" s="156"/>
      <c r="AT485" s="152" t="s">
        <v>160</v>
      </c>
      <c r="AU485" s="152" t="s">
        <v>92</v>
      </c>
      <c r="AV485" s="12" t="s">
        <v>90</v>
      </c>
      <c r="AW485" s="12" t="s">
        <v>36</v>
      </c>
      <c r="AX485" s="12" t="s">
        <v>83</v>
      </c>
      <c r="AY485" s="152" t="s">
        <v>150</v>
      </c>
    </row>
    <row r="486" spans="2:65" s="12" customFormat="1" ht="11.25">
      <c r="B486" s="150"/>
      <c r="D486" s="151" t="s">
        <v>160</v>
      </c>
      <c r="E486" s="152" t="s">
        <v>1</v>
      </c>
      <c r="F486" s="153" t="s">
        <v>780</v>
      </c>
      <c r="H486" s="152" t="s">
        <v>1</v>
      </c>
      <c r="I486" s="154"/>
      <c r="L486" s="150"/>
      <c r="M486" s="155"/>
      <c r="T486" s="156"/>
      <c r="AT486" s="152" t="s">
        <v>160</v>
      </c>
      <c r="AU486" s="152" t="s">
        <v>92</v>
      </c>
      <c r="AV486" s="12" t="s">
        <v>90</v>
      </c>
      <c r="AW486" s="12" t="s">
        <v>36</v>
      </c>
      <c r="AX486" s="12" t="s">
        <v>83</v>
      </c>
      <c r="AY486" s="152" t="s">
        <v>150</v>
      </c>
    </row>
    <row r="487" spans="2:65" s="13" customFormat="1" ht="11.25">
      <c r="B487" s="157"/>
      <c r="D487" s="151" t="s">
        <v>160</v>
      </c>
      <c r="E487" s="158" t="s">
        <v>1</v>
      </c>
      <c r="F487" s="159" t="s">
        <v>781</v>
      </c>
      <c r="H487" s="160">
        <v>63.417000000000002</v>
      </c>
      <c r="I487" s="161"/>
      <c r="L487" s="157"/>
      <c r="M487" s="162"/>
      <c r="T487" s="163"/>
      <c r="AT487" s="158" t="s">
        <v>160</v>
      </c>
      <c r="AU487" s="158" t="s">
        <v>92</v>
      </c>
      <c r="AV487" s="13" t="s">
        <v>92</v>
      </c>
      <c r="AW487" s="13" t="s">
        <v>36</v>
      </c>
      <c r="AX487" s="13" t="s">
        <v>83</v>
      </c>
      <c r="AY487" s="158" t="s">
        <v>150</v>
      </c>
    </row>
    <row r="488" spans="2:65" s="14" customFormat="1" ht="11.25">
      <c r="B488" s="164"/>
      <c r="D488" s="151" t="s">
        <v>160</v>
      </c>
      <c r="E488" s="165" t="s">
        <v>1</v>
      </c>
      <c r="F488" s="166" t="s">
        <v>164</v>
      </c>
      <c r="H488" s="167">
        <v>63.417000000000002</v>
      </c>
      <c r="I488" s="168"/>
      <c r="L488" s="164"/>
      <c r="M488" s="169"/>
      <c r="T488" s="170"/>
      <c r="AT488" s="165" t="s">
        <v>160</v>
      </c>
      <c r="AU488" s="165" t="s">
        <v>92</v>
      </c>
      <c r="AV488" s="14" t="s">
        <v>158</v>
      </c>
      <c r="AW488" s="14" t="s">
        <v>36</v>
      </c>
      <c r="AX488" s="14" t="s">
        <v>90</v>
      </c>
      <c r="AY488" s="165" t="s">
        <v>150</v>
      </c>
    </row>
    <row r="489" spans="2:65" s="1" customFormat="1" ht="24.2" customHeight="1">
      <c r="B489" s="32"/>
      <c r="C489" s="137" t="s">
        <v>787</v>
      </c>
      <c r="D489" s="137" t="s">
        <v>153</v>
      </c>
      <c r="E489" s="138" t="s">
        <v>788</v>
      </c>
      <c r="F489" s="139" t="s">
        <v>789</v>
      </c>
      <c r="G489" s="140" t="s">
        <v>156</v>
      </c>
      <c r="H489" s="141">
        <v>63.417000000000002</v>
      </c>
      <c r="I489" s="142"/>
      <c r="J489" s="143">
        <f>ROUND(I489*H489,2)</f>
        <v>0</v>
      </c>
      <c r="K489" s="139" t="s">
        <v>157</v>
      </c>
      <c r="L489" s="32"/>
      <c r="M489" s="144" t="s">
        <v>1</v>
      </c>
      <c r="N489" s="145" t="s">
        <v>48</v>
      </c>
      <c r="P489" s="146">
        <f>O489*H489</f>
        <v>0</v>
      </c>
      <c r="Q489" s="146">
        <v>1.5E-3</v>
      </c>
      <c r="R489" s="146">
        <f>Q489*H489</f>
        <v>9.5125500000000002E-2</v>
      </c>
      <c r="S489" s="146">
        <v>0</v>
      </c>
      <c r="T489" s="147">
        <f>S489*H489</f>
        <v>0</v>
      </c>
      <c r="AR489" s="148" t="s">
        <v>241</v>
      </c>
      <c r="AT489" s="148" t="s">
        <v>153</v>
      </c>
      <c r="AU489" s="148" t="s">
        <v>92</v>
      </c>
      <c r="AY489" s="17" t="s">
        <v>150</v>
      </c>
      <c r="BE489" s="149">
        <f>IF(N489="základní",J489,0)</f>
        <v>0</v>
      </c>
      <c r="BF489" s="149">
        <f>IF(N489="snížená",J489,0)</f>
        <v>0</v>
      </c>
      <c r="BG489" s="149">
        <f>IF(N489="zákl. přenesená",J489,0)</f>
        <v>0</v>
      </c>
      <c r="BH489" s="149">
        <f>IF(N489="sníž. přenesená",J489,0)</f>
        <v>0</v>
      </c>
      <c r="BI489" s="149">
        <f>IF(N489="nulová",J489,0)</f>
        <v>0</v>
      </c>
      <c r="BJ489" s="17" t="s">
        <v>90</v>
      </c>
      <c r="BK489" s="149">
        <f>ROUND(I489*H489,2)</f>
        <v>0</v>
      </c>
      <c r="BL489" s="17" t="s">
        <v>241</v>
      </c>
      <c r="BM489" s="148" t="s">
        <v>790</v>
      </c>
    </row>
    <row r="490" spans="2:65" s="12" customFormat="1" ht="11.25">
      <c r="B490" s="150"/>
      <c r="D490" s="151" t="s">
        <v>160</v>
      </c>
      <c r="E490" s="152" t="s">
        <v>1</v>
      </c>
      <c r="F490" s="153" t="s">
        <v>791</v>
      </c>
      <c r="H490" s="152" t="s">
        <v>1</v>
      </c>
      <c r="I490" s="154"/>
      <c r="L490" s="150"/>
      <c r="M490" s="155"/>
      <c r="T490" s="156"/>
      <c r="AT490" s="152" t="s">
        <v>160</v>
      </c>
      <c r="AU490" s="152" t="s">
        <v>92</v>
      </c>
      <c r="AV490" s="12" t="s">
        <v>90</v>
      </c>
      <c r="AW490" s="12" t="s">
        <v>36</v>
      </c>
      <c r="AX490" s="12" t="s">
        <v>83</v>
      </c>
      <c r="AY490" s="152" t="s">
        <v>150</v>
      </c>
    </row>
    <row r="491" spans="2:65" s="12" customFormat="1" ht="11.25">
      <c r="B491" s="150"/>
      <c r="D491" s="151" t="s">
        <v>160</v>
      </c>
      <c r="E491" s="152" t="s">
        <v>1</v>
      </c>
      <c r="F491" s="153" t="s">
        <v>780</v>
      </c>
      <c r="H491" s="152" t="s">
        <v>1</v>
      </c>
      <c r="I491" s="154"/>
      <c r="L491" s="150"/>
      <c r="M491" s="155"/>
      <c r="T491" s="156"/>
      <c r="AT491" s="152" t="s">
        <v>160</v>
      </c>
      <c r="AU491" s="152" t="s">
        <v>92</v>
      </c>
      <c r="AV491" s="12" t="s">
        <v>90</v>
      </c>
      <c r="AW491" s="12" t="s">
        <v>36</v>
      </c>
      <c r="AX491" s="12" t="s">
        <v>83</v>
      </c>
      <c r="AY491" s="152" t="s">
        <v>150</v>
      </c>
    </row>
    <row r="492" spans="2:65" s="13" customFormat="1" ht="11.25">
      <c r="B492" s="157"/>
      <c r="D492" s="151" t="s">
        <v>160</v>
      </c>
      <c r="E492" s="158" t="s">
        <v>1</v>
      </c>
      <c r="F492" s="159" t="s">
        <v>781</v>
      </c>
      <c r="H492" s="160">
        <v>63.417000000000002</v>
      </c>
      <c r="I492" s="161"/>
      <c r="L492" s="157"/>
      <c r="M492" s="162"/>
      <c r="T492" s="163"/>
      <c r="AT492" s="158" t="s">
        <v>160</v>
      </c>
      <c r="AU492" s="158" t="s">
        <v>92</v>
      </c>
      <c r="AV492" s="13" t="s">
        <v>92</v>
      </c>
      <c r="AW492" s="13" t="s">
        <v>36</v>
      </c>
      <c r="AX492" s="13" t="s">
        <v>83</v>
      </c>
      <c r="AY492" s="158" t="s">
        <v>150</v>
      </c>
    </row>
    <row r="493" spans="2:65" s="14" customFormat="1" ht="11.25">
      <c r="B493" s="164"/>
      <c r="D493" s="151" t="s">
        <v>160</v>
      </c>
      <c r="E493" s="165" t="s">
        <v>1</v>
      </c>
      <c r="F493" s="166" t="s">
        <v>164</v>
      </c>
      <c r="H493" s="167">
        <v>63.417000000000002</v>
      </c>
      <c r="I493" s="168"/>
      <c r="L493" s="164"/>
      <c r="M493" s="169"/>
      <c r="T493" s="170"/>
      <c r="AT493" s="165" t="s">
        <v>160</v>
      </c>
      <c r="AU493" s="165" t="s">
        <v>92</v>
      </c>
      <c r="AV493" s="14" t="s">
        <v>158</v>
      </c>
      <c r="AW493" s="14" t="s">
        <v>36</v>
      </c>
      <c r="AX493" s="14" t="s">
        <v>90</v>
      </c>
      <c r="AY493" s="165" t="s">
        <v>150</v>
      </c>
    </row>
    <row r="494" spans="2:65" s="1" customFormat="1" ht="24.2" customHeight="1">
      <c r="B494" s="32"/>
      <c r="C494" s="137" t="s">
        <v>792</v>
      </c>
      <c r="D494" s="137" t="s">
        <v>153</v>
      </c>
      <c r="E494" s="138" t="s">
        <v>793</v>
      </c>
      <c r="F494" s="139" t="s">
        <v>794</v>
      </c>
      <c r="G494" s="140" t="s">
        <v>296</v>
      </c>
      <c r="H494" s="141">
        <v>38.799999999999997</v>
      </c>
      <c r="I494" s="142"/>
      <c r="J494" s="143">
        <f>ROUND(I494*H494,2)</f>
        <v>0</v>
      </c>
      <c r="K494" s="139" t="s">
        <v>157</v>
      </c>
      <c r="L494" s="32"/>
      <c r="M494" s="144" t="s">
        <v>1</v>
      </c>
      <c r="N494" s="145" t="s">
        <v>48</v>
      </c>
      <c r="P494" s="146">
        <f>O494*H494</f>
        <v>0</v>
      </c>
      <c r="Q494" s="146">
        <v>2.7999999999999998E-4</v>
      </c>
      <c r="R494" s="146">
        <f>Q494*H494</f>
        <v>1.0863999999999999E-2</v>
      </c>
      <c r="S494" s="146">
        <v>0</v>
      </c>
      <c r="T494" s="147">
        <f>S494*H494</f>
        <v>0</v>
      </c>
      <c r="AR494" s="148" t="s">
        <v>241</v>
      </c>
      <c r="AT494" s="148" t="s">
        <v>153</v>
      </c>
      <c r="AU494" s="148" t="s">
        <v>92</v>
      </c>
      <c r="AY494" s="17" t="s">
        <v>150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90</v>
      </c>
      <c r="BK494" s="149">
        <f>ROUND(I494*H494,2)</f>
        <v>0</v>
      </c>
      <c r="BL494" s="17" t="s">
        <v>241</v>
      </c>
      <c r="BM494" s="148" t="s">
        <v>795</v>
      </c>
    </row>
    <row r="495" spans="2:65" s="12" customFormat="1" ht="11.25">
      <c r="B495" s="150"/>
      <c r="D495" s="151" t="s">
        <v>160</v>
      </c>
      <c r="E495" s="152" t="s">
        <v>1</v>
      </c>
      <c r="F495" s="153" t="s">
        <v>796</v>
      </c>
      <c r="H495" s="152" t="s">
        <v>1</v>
      </c>
      <c r="I495" s="154"/>
      <c r="L495" s="150"/>
      <c r="M495" s="155"/>
      <c r="T495" s="156"/>
      <c r="AT495" s="152" t="s">
        <v>160</v>
      </c>
      <c r="AU495" s="152" t="s">
        <v>92</v>
      </c>
      <c r="AV495" s="12" t="s">
        <v>90</v>
      </c>
      <c r="AW495" s="12" t="s">
        <v>36</v>
      </c>
      <c r="AX495" s="12" t="s">
        <v>83</v>
      </c>
      <c r="AY495" s="152" t="s">
        <v>150</v>
      </c>
    </row>
    <row r="496" spans="2:65" s="12" customFormat="1" ht="11.25">
      <c r="B496" s="150"/>
      <c r="D496" s="151" t="s">
        <v>160</v>
      </c>
      <c r="E496" s="152" t="s">
        <v>1</v>
      </c>
      <c r="F496" s="153" t="s">
        <v>780</v>
      </c>
      <c r="H496" s="152" t="s">
        <v>1</v>
      </c>
      <c r="I496" s="154"/>
      <c r="L496" s="150"/>
      <c r="M496" s="155"/>
      <c r="T496" s="156"/>
      <c r="AT496" s="152" t="s">
        <v>160</v>
      </c>
      <c r="AU496" s="152" t="s">
        <v>92</v>
      </c>
      <c r="AV496" s="12" t="s">
        <v>90</v>
      </c>
      <c r="AW496" s="12" t="s">
        <v>36</v>
      </c>
      <c r="AX496" s="12" t="s">
        <v>83</v>
      </c>
      <c r="AY496" s="152" t="s">
        <v>150</v>
      </c>
    </row>
    <row r="497" spans="2:65" s="13" customFormat="1" ht="11.25">
      <c r="B497" s="157"/>
      <c r="D497" s="151" t="s">
        <v>160</v>
      </c>
      <c r="E497" s="158" t="s">
        <v>1</v>
      </c>
      <c r="F497" s="159" t="s">
        <v>797</v>
      </c>
      <c r="H497" s="160">
        <v>38.799999999999997</v>
      </c>
      <c r="I497" s="161"/>
      <c r="L497" s="157"/>
      <c r="M497" s="162"/>
      <c r="T497" s="163"/>
      <c r="AT497" s="158" t="s">
        <v>160</v>
      </c>
      <c r="AU497" s="158" t="s">
        <v>92</v>
      </c>
      <c r="AV497" s="13" t="s">
        <v>92</v>
      </c>
      <c r="AW497" s="13" t="s">
        <v>36</v>
      </c>
      <c r="AX497" s="13" t="s">
        <v>83</v>
      </c>
      <c r="AY497" s="158" t="s">
        <v>150</v>
      </c>
    </row>
    <row r="498" spans="2:65" s="14" customFormat="1" ht="11.25">
      <c r="B498" s="164"/>
      <c r="D498" s="151" t="s">
        <v>160</v>
      </c>
      <c r="E498" s="165" t="s">
        <v>1</v>
      </c>
      <c r="F498" s="166" t="s">
        <v>164</v>
      </c>
      <c r="H498" s="167">
        <v>38.799999999999997</v>
      </c>
      <c r="I498" s="168"/>
      <c r="L498" s="164"/>
      <c r="M498" s="169"/>
      <c r="T498" s="170"/>
      <c r="AT498" s="165" t="s">
        <v>160</v>
      </c>
      <c r="AU498" s="165" t="s">
        <v>92</v>
      </c>
      <c r="AV498" s="14" t="s">
        <v>158</v>
      </c>
      <c r="AW498" s="14" t="s">
        <v>36</v>
      </c>
      <c r="AX498" s="14" t="s">
        <v>90</v>
      </c>
      <c r="AY498" s="165" t="s">
        <v>150</v>
      </c>
    </row>
    <row r="499" spans="2:65" s="1" customFormat="1" ht="33" customHeight="1">
      <c r="B499" s="32"/>
      <c r="C499" s="137" t="s">
        <v>798</v>
      </c>
      <c r="D499" s="137" t="s">
        <v>153</v>
      </c>
      <c r="E499" s="138" t="s">
        <v>799</v>
      </c>
      <c r="F499" s="139" t="s">
        <v>800</v>
      </c>
      <c r="G499" s="140" t="s">
        <v>156</v>
      </c>
      <c r="H499" s="141">
        <v>63.417000000000002</v>
      </c>
      <c r="I499" s="142"/>
      <c r="J499" s="143">
        <f>ROUND(I499*H499,2)</f>
        <v>0</v>
      </c>
      <c r="K499" s="139" t="s">
        <v>157</v>
      </c>
      <c r="L499" s="32"/>
      <c r="M499" s="144" t="s">
        <v>1</v>
      </c>
      <c r="N499" s="145" t="s">
        <v>48</v>
      </c>
      <c r="P499" s="146">
        <f>O499*H499</f>
        <v>0</v>
      </c>
      <c r="Q499" s="146">
        <v>9.0299999999999998E-3</v>
      </c>
      <c r="R499" s="146">
        <f>Q499*H499</f>
        <v>0.57265551000000003</v>
      </c>
      <c r="S499" s="146">
        <v>0</v>
      </c>
      <c r="T499" s="147">
        <f>S499*H499</f>
        <v>0</v>
      </c>
      <c r="AR499" s="148" t="s">
        <v>241</v>
      </c>
      <c r="AT499" s="148" t="s">
        <v>153</v>
      </c>
      <c r="AU499" s="148" t="s">
        <v>92</v>
      </c>
      <c r="AY499" s="17" t="s">
        <v>150</v>
      </c>
      <c r="BE499" s="149">
        <f>IF(N499="základní",J499,0)</f>
        <v>0</v>
      </c>
      <c r="BF499" s="149">
        <f>IF(N499="snížená",J499,0)</f>
        <v>0</v>
      </c>
      <c r="BG499" s="149">
        <f>IF(N499="zákl. přenesená",J499,0)</f>
        <v>0</v>
      </c>
      <c r="BH499" s="149">
        <f>IF(N499="sníž. přenesená",J499,0)</f>
        <v>0</v>
      </c>
      <c r="BI499" s="149">
        <f>IF(N499="nulová",J499,0)</f>
        <v>0</v>
      </c>
      <c r="BJ499" s="17" t="s">
        <v>90</v>
      </c>
      <c r="BK499" s="149">
        <f>ROUND(I499*H499,2)</f>
        <v>0</v>
      </c>
      <c r="BL499" s="17" t="s">
        <v>241</v>
      </c>
      <c r="BM499" s="148" t="s">
        <v>801</v>
      </c>
    </row>
    <row r="500" spans="2:65" s="12" customFormat="1" ht="11.25">
      <c r="B500" s="150"/>
      <c r="D500" s="151" t="s">
        <v>160</v>
      </c>
      <c r="E500" s="152" t="s">
        <v>1</v>
      </c>
      <c r="F500" s="153" t="s">
        <v>802</v>
      </c>
      <c r="H500" s="152" t="s">
        <v>1</v>
      </c>
      <c r="I500" s="154"/>
      <c r="L500" s="150"/>
      <c r="M500" s="155"/>
      <c r="T500" s="156"/>
      <c r="AT500" s="152" t="s">
        <v>160</v>
      </c>
      <c r="AU500" s="152" t="s">
        <v>92</v>
      </c>
      <c r="AV500" s="12" t="s">
        <v>90</v>
      </c>
      <c r="AW500" s="12" t="s">
        <v>36</v>
      </c>
      <c r="AX500" s="12" t="s">
        <v>83</v>
      </c>
      <c r="AY500" s="152" t="s">
        <v>150</v>
      </c>
    </row>
    <row r="501" spans="2:65" s="12" customFormat="1" ht="11.25">
      <c r="B501" s="150"/>
      <c r="D501" s="151" t="s">
        <v>160</v>
      </c>
      <c r="E501" s="152" t="s">
        <v>1</v>
      </c>
      <c r="F501" s="153" t="s">
        <v>780</v>
      </c>
      <c r="H501" s="152" t="s">
        <v>1</v>
      </c>
      <c r="I501" s="154"/>
      <c r="L501" s="150"/>
      <c r="M501" s="155"/>
      <c r="T501" s="156"/>
      <c r="AT501" s="152" t="s">
        <v>160</v>
      </c>
      <c r="AU501" s="152" t="s">
        <v>92</v>
      </c>
      <c r="AV501" s="12" t="s">
        <v>90</v>
      </c>
      <c r="AW501" s="12" t="s">
        <v>36</v>
      </c>
      <c r="AX501" s="12" t="s">
        <v>83</v>
      </c>
      <c r="AY501" s="152" t="s">
        <v>150</v>
      </c>
    </row>
    <row r="502" spans="2:65" s="13" customFormat="1" ht="22.5">
      <c r="B502" s="157"/>
      <c r="D502" s="151" t="s">
        <v>160</v>
      </c>
      <c r="E502" s="158" t="s">
        <v>1</v>
      </c>
      <c r="F502" s="159" t="s">
        <v>803</v>
      </c>
      <c r="H502" s="160">
        <v>76.128</v>
      </c>
      <c r="I502" s="161"/>
      <c r="L502" s="157"/>
      <c r="M502" s="162"/>
      <c r="T502" s="163"/>
      <c r="AT502" s="158" t="s">
        <v>160</v>
      </c>
      <c r="AU502" s="158" t="s">
        <v>92</v>
      </c>
      <c r="AV502" s="13" t="s">
        <v>92</v>
      </c>
      <c r="AW502" s="13" t="s">
        <v>36</v>
      </c>
      <c r="AX502" s="13" t="s">
        <v>83</v>
      </c>
      <c r="AY502" s="158" t="s">
        <v>150</v>
      </c>
    </row>
    <row r="503" spans="2:65" s="13" customFormat="1" ht="33.75">
      <c r="B503" s="157"/>
      <c r="D503" s="151" t="s">
        <v>160</v>
      </c>
      <c r="E503" s="158" t="s">
        <v>1</v>
      </c>
      <c r="F503" s="159" t="s">
        <v>804</v>
      </c>
      <c r="H503" s="160">
        <v>-12.711</v>
      </c>
      <c r="I503" s="161"/>
      <c r="L503" s="157"/>
      <c r="M503" s="162"/>
      <c r="T503" s="163"/>
      <c r="AT503" s="158" t="s">
        <v>160</v>
      </c>
      <c r="AU503" s="158" t="s">
        <v>92</v>
      </c>
      <c r="AV503" s="13" t="s">
        <v>92</v>
      </c>
      <c r="AW503" s="13" t="s">
        <v>36</v>
      </c>
      <c r="AX503" s="13" t="s">
        <v>83</v>
      </c>
      <c r="AY503" s="158" t="s">
        <v>150</v>
      </c>
    </row>
    <row r="504" spans="2:65" s="14" customFormat="1" ht="11.25">
      <c r="B504" s="164"/>
      <c r="D504" s="151" t="s">
        <v>160</v>
      </c>
      <c r="E504" s="165" t="s">
        <v>376</v>
      </c>
      <c r="F504" s="166" t="s">
        <v>164</v>
      </c>
      <c r="H504" s="167">
        <v>63.417000000000002</v>
      </c>
      <c r="I504" s="168"/>
      <c r="L504" s="164"/>
      <c r="M504" s="169"/>
      <c r="T504" s="170"/>
      <c r="AT504" s="165" t="s">
        <v>160</v>
      </c>
      <c r="AU504" s="165" t="s">
        <v>92</v>
      </c>
      <c r="AV504" s="14" t="s">
        <v>158</v>
      </c>
      <c r="AW504" s="14" t="s">
        <v>36</v>
      </c>
      <c r="AX504" s="14" t="s">
        <v>90</v>
      </c>
      <c r="AY504" s="165" t="s">
        <v>150</v>
      </c>
    </row>
    <row r="505" spans="2:65" s="1" customFormat="1" ht="21.75" customHeight="1">
      <c r="B505" s="32"/>
      <c r="C505" s="192" t="s">
        <v>805</v>
      </c>
      <c r="D505" s="192" t="s">
        <v>495</v>
      </c>
      <c r="E505" s="193" t="s">
        <v>806</v>
      </c>
      <c r="F505" s="194" t="s">
        <v>807</v>
      </c>
      <c r="G505" s="195" t="s">
        <v>156</v>
      </c>
      <c r="H505" s="196">
        <v>69.759</v>
      </c>
      <c r="I505" s="197"/>
      <c r="J505" s="198">
        <f>ROUND(I505*H505,2)</f>
        <v>0</v>
      </c>
      <c r="K505" s="194" t="s">
        <v>1</v>
      </c>
      <c r="L505" s="199"/>
      <c r="M505" s="200" t="s">
        <v>1</v>
      </c>
      <c r="N505" s="201" t="s">
        <v>48</v>
      </c>
      <c r="P505" s="146">
        <f>O505*H505</f>
        <v>0</v>
      </c>
      <c r="Q505" s="146">
        <v>1.29E-2</v>
      </c>
      <c r="R505" s="146">
        <f>Q505*H505</f>
        <v>0.89989110000000005</v>
      </c>
      <c r="S505" s="146">
        <v>0</v>
      </c>
      <c r="T505" s="147">
        <f>S505*H505</f>
        <v>0</v>
      </c>
      <c r="AR505" s="148" t="s">
        <v>346</v>
      </c>
      <c r="AT505" s="148" t="s">
        <v>495</v>
      </c>
      <c r="AU505" s="148" t="s">
        <v>92</v>
      </c>
      <c r="AY505" s="17" t="s">
        <v>150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7" t="s">
        <v>90</v>
      </c>
      <c r="BK505" s="149">
        <f>ROUND(I505*H505,2)</f>
        <v>0</v>
      </c>
      <c r="BL505" s="17" t="s">
        <v>241</v>
      </c>
      <c r="BM505" s="148" t="s">
        <v>808</v>
      </c>
    </row>
    <row r="506" spans="2:65" s="13" customFormat="1" ht="11.25">
      <c r="B506" s="157"/>
      <c r="D506" s="151" t="s">
        <v>160</v>
      </c>
      <c r="F506" s="159" t="s">
        <v>809</v>
      </c>
      <c r="H506" s="160">
        <v>69.759</v>
      </c>
      <c r="I506" s="161"/>
      <c r="L506" s="157"/>
      <c r="M506" s="162"/>
      <c r="T506" s="163"/>
      <c r="AT506" s="158" t="s">
        <v>160</v>
      </c>
      <c r="AU506" s="158" t="s">
        <v>92</v>
      </c>
      <c r="AV506" s="13" t="s">
        <v>92</v>
      </c>
      <c r="AW506" s="13" t="s">
        <v>4</v>
      </c>
      <c r="AX506" s="13" t="s">
        <v>90</v>
      </c>
      <c r="AY506" s="158" t="s">
        <v>150</v>
      </c>
    </row>
    <row r="507" spans="2:65" s="1" customFormat="1" ht="24.2" customHeight="1">
      <c r="B507" s="32"/>
      <c r="C507" s="137" t="s">
        <v>810</v>
      </c>
      <c r="D507" s="137" t="s">
        <v>153</v>
      </c>
      <c r="E507" s="138" t="s">
        <v>811</v>
      </c>
      <c r="F507" s="139" t="s">
        <v>812</v>
      </c>
      <c r="G507" s="140" t="s">
        <v>296</v>
      </c>
      <c r="H507" s="141">
        <v>30.37</v>
      </c>
      <c r="I507" s="142"/>
      <c r="J507" s="143">
        <f>ROUND(I507*H507,2)</f>
        <v>0</v>
      </c>
      <c r="K507" s="139" t="s">
        <v>157</v>
      </c>
      <c r="L507" s="32"/>
      <c r="M507" s="144" t="s">
        <v>1</v>
      </c>
      <c r="N507" s="145" t="s">
        <v>48</v>
      </c>
      <c r="P507" s="146">
        <f>O507*H507</f>
        <v>0</v>
      </c>
      <c r="Q507" s="146">
        <v>2.0000000000000001E-4</v>
      </c>
      <c r="R507" s="146">
        <f>Q507*H507</f>
        <v>6.0740000000000004E-3</v>
      </c>
      <c r="S507" s="146">
        <v>0</v>
      </c>
      <c r="T507" s="147">
        <f>S507*H507</f>
        <v>0</v>
      </c>
      <c r="AR507" s="148" t="s">
        <v>241</v>
      </c>
      <c r="AT507" s="148" t="s">
        <v>153</v>
      </c>
      <c r="AU507" s="148" t="s">
        <v>92</v>
      </c>
      <c r="AY507" s="17" t="s">
        <v>150</v>
      </c>
      <c r="BE507" s="149">
        <f>IF(N507="základní",J507,0)</f>
        <v>0</v>
      </c>
      <c r="BF507" s="149">
        <f>IF(N507="snížená",J507,0)</f>
        <v>0</v>
      </c>
      <c r="BG507" s="149">
        <f>IF(N507="zákl. přenesená",J507,0)</f>
        <v>0</v>
      </c>
      <c r="BH507" s="149">
        <f>IF(N507="sníž. přenesená",J507,0)</f>
        <v>0</v>
      </c>
      <c r="BI507" s="149">
        <f>IF(N507="nulová",J507,0)</f>
        <v>0</v>
      </c>
      <c r="BJ507" s="17" t="s">
        <v>90</v>
      </c>
      <c r="BK507" s="149">
        <f>ROUND(I507*H507,2)</f>
        <v>0</v>
      </c>
      <c r="BL507" s="17" t="s">
        <v>241</v>
      </c>
      <c r="BM507" s="148" t="s">
        <v>813</v>
      </c>
    </row>
    <row r="508" spans="2:65" s="12" customFormat="1" ht="11.25">
      <c r="B508" s="150"/>
      <c r="D508" s="151" t="s">
        <v>160</v>
      </c>
      <c r="E508" s="152" t="s">
        <v>1</v>
      </c>
      <c r="F508" s="153" t="s">
        <v>814</v>
      </c>
      <c r="H508" s="152" t="s">
        <v>1</v>
      </c>
      <c r="I508" s="154"/>
      <c r="L508" s="150"/>
      <c r="M508" s="155"/>
      <c r="T508" s="156"/>
      <c r="AT508" s="152" t="s">
        <v>160</v>
      </c>
      <c r="AU508" s="152" t="s">
        <v>92</v>
      </c>
      <c r="AV508" s="12" t="s">
        <v>90</v>
      </c>
      <c r="AW508" s="12" t="s">
        <v>36</v>
      </c>
      <c r="AX508" s="12" t="s">
        <v>83</v>
      </c>
      <c r="AY508" s="152" t="s">
        <v>150</v>
      </c>
    </row>
    <row r="509" spans="2:65" s="12" customFormat="1" ht="11.25">
      <c r="B509" s="150"/>
      <c r="D509" s="151" t="s">
        <v>160</v>
      </c>
      <c r="E509" s="152" t="s">
        <v>1</v>
      </c>
      <c r="F509" s="153" t="s">
        <v>815</v>
      </c>
      <c r="H509" s="152" t="s">
        <v>1</v>
      </c>
      <c r="I509" s="154"/>
      <c r="L509" s="150"/>
      <c r="M509" s="155"/>
      <c r="T509" s="156"/>
      <c r="AT509" s="152" t="s">
        <v>160</v>
      </c>
      <c r="AU509" s="152" t="s">
        <v>92</v>
      </c>
      <c r="AV509" s="12" t="s">
        <v>90</v>
      </c>
      <c r="AW509" s="12" t="s">
        <v>36</v>
      </c>
      <c r="AX509" s="12" t="s">
        <v>83</v>
      </c>
      <c r="AY509" s="152" t="s">
        <v>150</v>
      </c>
    </row>
    <row r="510" spans="2:65" s="13" customFormat="1" ht="11.25">
      <c r="B510" s="157"/>
      <c r="D510" s="151" t="s">
        <v>160</v>
      </c>
      <c r="E510" s="158" t="s">
        <v>1</v>
      </c>
      <c r="F510" s="159" t="s">
        <v>816</v>
      </c>
      <c r="H510" s="160">
        <v>30.37</v>
      </c>
      <c r="I510" s="161"/>
      <c r="L510" s="157"/>
      <c r="M510" s="162"/>
      <c r="T510" s="163"/>
      <c r="AT510" s="158" t="s">
        <v>160</v>
      </c>
      <c r="AU510" s="158" t="s">
        <v>92</v>
      </c>
      <c r="AV510" s="13" t="s">
        <v>92</v>
      </c>
      <c r="AW510" s="13" t="s">
        <v>36</v>
      </c>
      <c r="AX510" s="13" t="s">
        <v>83</v>
      </c>
      <c r="AY510" s="158" t="s">
        <v>150</v>
      </c>
    </row>
    <row r="511" spans="2:65" s="14" customFormat="1" ht="11.25">
      <c r="B511" s="164"/>
      <c r="D511" s="151" t="s">
        <v>160</v>
      </c>
      <c r="E511" s="165" t="s">
        <v>1</v>
      </c>
      <c r="F511" s="166" t="s">
        <v>164</v>
      </c>
      <c r="H511" s="167">
        <v>30.37</v>
      </c>
      <c r="I511" s="168"/>
      <c r="L511" s="164"/>
      <c r="M511" s="169"/>
      <c r="T511" s="170"/>
      <c r="AT511" s="165" t="s">
        <v>160</v>
      </c>
      <c r="AU511" s="165" t="s">
        <v>92</v>
      </c>
      <c r="AV511" s="14" t="s">
        <v>158</v>
      </c>
      <c r="AW511" s="14" t="s">
        <v>36</v>
      </c>
      <c r="AX511" s="14" t="s">
        <v>90</v>
      </c>
      <c r="AY511" s="165" t="s">
        <v>150</v>
      </c>
    </row>
    <row r="512" spans="2:65" s="1" customFormat="1" ht="16.5" customHeight="1">
      <c r="B512" s="32"/>
      <c r="C512" s="192" t="s">
        <v>817</v>
      </c>
      <c r="D512" s="192" t="s">
        <v>495</v>
      </c>
      <c r="E512" s="193" t="s">
        <v>818</v>
      </c>
      <c r="F512" s="194" t="s">
        <v>819</v>
      </c>
      <c r="G512" s="195" t="s">
        <v>296</v>
      </c>
      <c r="H512" s="196">
        <v>33.406999999999996</v>
      </c>
      <c r="I512" s="197"/>
      <c r="J512" s="198">
        <f>ROUND(I512*H512,2)</f>
        <v>0</v>
      </c>
      <c r="K512" s="194" t="s">
        <v>157</v>
      </c>
      <c r="L512" s="199"/>
      <c r="M512" s="200" t="s">
        <v>1</v>
      </c>
      <c r="N512" s="201" t="s">
        <v>48</v>
      </c>
      <c r="P512" s="146">
        <f>O512*H512</f>
        <v>0</v>
      </c>
      <c r="Q512" s="146">
        <v>3.2000000000000003E-4</v>
      </c>
      <c r="R512" s="146">
        <f>Q512*H512</f>
        <v>1.069024E-2</v>
      </c>
      <c r="S512" s="146">
        <v>0</v>
      </c>
      <c r="T512" s="147">
        <f>S512*H512</f>
        <v>0</v>
      </c>
      <c r="AR512" s="148" t="s">
        <v>346</v>
      </c>
      <c r="AT512" s="148" t="s">
        <v>495</v>
      </c>
      <c r="AU512" s="148" t="s">
        <v>92</v>
      </c>
      <c r="AY512" s="17" t="s">
        <v>150</v>
      </c>
      <c r="BE512" s="149">
        <f>IF(N512="základní",J512,0)</f>
        <v>0</v>
      </c>
      <c r="BF512" s="149">
        <f>IF(N512="snížená",J512,0)</f>
        <v>0</v>
      </c>
      <c r="BG512" s="149">
        <f>IF(N512="zákl. přenesená",J512,0)</f>
        <v>0</v>
      </c>
      <c r="BH512" s="149">
        <f>IF(N512="sníž. přenesená",J512,0)</f>
        <v>0</v>
      </c>
      <c r="BI512" s="149">
        <f>IF(N512="nulová",J512,0)</f>
        <v>0</v>
      </c>
      <c r="BJ512" s="17" t="s">
        <v>90</v>
      </c>
      <c r="BK512" s="149">
        <f>ROUND(I512*H512,2)</f>
        <v>0</v>
      </c>
      <c r="BL512" s="17" t="s">
        <v>241</v>
      </c>
      <c r="BM512" s="148" t="s">
        <v>820</v>
      </c>
    </row>
    <row r="513" spans="2:65" s="13" customFormat="1" ht="11.25">
      <c r="B513" s="157"/>
      <c r="D513" s="151" t="s">
        <v>160</v>
      </c>
      <c r="F513" s="159" t="s">
        <v>821</v>
      </c>
      <c r="H513" s="160">
        <v>33.406999999999996</v>
      </c>
      <c r="I513" s="161"/>
      <c r="L513" s="157"/>
      <c r="M513" s="162"/>
      <c r="T513" s="163"/>
      <c r="AT513" s="158" t="s">
        <v>160</v>
      </c>
      <c r="AU513" s="158" t="s">
        <v>92</v>
      </c>
      <c r="AV513" s="13" t="s">
        <v>92</v>
      </c>
      <c r="AW513" s="13" t="s">
        <v>4</v>
      </c>
      <c r="AX513" s="13" t="s">
        <v>90</v>
      </c>
      <c r="AY513" s="158" t="s">
        <v>150</v>
      </c>
    </row>
    <row r="514" spans="2:65" s="1" customFormat="1" ht="16.5" customHeight="1">
      <c r="B514" s="32"/>
      <c r="C514" s="137" t="s">
        <v>822</v>
      </c>
      <c r="D514" s="137" t="s">
        <v>153</v>
      </c>
      <c r="E514" s="138" t="s">
        <v>823</v>
      </c>
      <c r="F514" s="139" t="s">
        <v>824</v>
      </c>
      <c r="G514" s="140" t="s">
        <v>296</v>
      </c>
      <c r="H514" s="141">
        <v>60.8</v>
      </c>
      <c r="I514" s="142"/>
      <c r="J514" s="143">
        <f>ROUND(I514*H514,2)</f>
        <v>0</v>
      </c>
      <c r="K514" s="139" t="s">
        <v>157</v>
      </c>
      <c r="L514" s="32"/>
      <c r="M514" s="144" t="s">
        <v>1</v>
      </c>
      <c r="N514" s="145" t="s">
        <v>48</v>
      </c>
      <c r="P514" s="146">
        <f>O514*H514</f>
        <v>0</v>
      </c>
      <c r="Q514" s="146">
        <v>9.0000000000000006E-5</v>
      </c>
      <c r="R514" s="146">
        <f>Q514*H514</f>
        <v>5.4720000000000003E-3</v>
      </c>
      <c r="S514" s="146">
        <v>0</v>
      </c>
      <c r="T514" s="147">
        <f>S514*H514</f>
        <v>0</v>
      </c>
      <c r="AR514" s="148" t="s">
        <v>241</v>
      </c>
      <c r="AT514" s="148" t="s">
        <v>153</v>
      </c>
      <c r="AU514" s="148" t="s">
        <v>92</v>
      </c>
      <c r="AY514" s="17" t="s">
        <v>150</v>
      </c>
      <c r="BE514" s="149">
        <f>IF(N514="základní",J514,0)</f>
        <v>0</v>
      </c>
      <c r="BF514" s="149">
        <f>IF(N514="snížená",J514,0)</f>
        <v>0</v>
      </c>
      <c r="BG514" s="149">
        <f>IF(N514="zákl. přenesená",J514,0)</f>
        <v>0</v>
      </c>
      <c r="BH514" s="149">
        <f>IF(N514="sníž. přenesená",J514,0)</f>
        <v>0</v>
      </c>
      <c r="BI514" s="149">
        <f>IF(N514="nulová",J514,0)</f>
        <v>0</v>
      </c>
      <c r="BJ514" s="17" t="s">
        <v>90</v>
      </c>
      <c r="BK514" s="149">
        <f>ROUND(I514*H514,2)</f>
        <v>0</v>
      </c>
      <c r="BL514" s="17" t="s">
        <v>241</v>
      </c>
      <c r="BM514" s="148" t="s">
        <v>825</v>
      </c>
    </row>
    <row r="515" spans="2:65" s="12" customFormat="1" ht="11.25">
      <c r="B515" s="150"/>
      <c r="D515" s="151" t="s">
        <v>160</v>
      </c>
      <c r="E515" s="152" t="s">
        <v>1</v>
      </c>
      <c r="F515" s="153" t="s">
        <v>826</v>
      </c>
      <c r="H515" s="152" t="s">
        <v>1</v>
      </c>
      <c r="I515" s="154"/>
      <c r="L515" s="150"/>
      <c r="M515" s="155"/>
      <c r="T515" s="156"/>
      <c r="AT515" s="152" t="s">
        <v>160</v>
      </c>
      <c r="AU515" s="152" t="s">
        <v>92</v>
      </c>
      <c r="AV515" s="12" t="s">
        <v>90</v>
      </c>
      <c r="AW515" s="12" t="s">
        <v>36</v>
      </c>
      <c r="AX515" s="12" t="s">
        <v>83</v>
      </c>
      <c r="AY515" s="152" t="s">
        <v>150</v>
      </c>
    </row>
    <row r="516" spans="2:65" s="12" customFormat="1" ht="11.25">
      <c r="B516" s="150"/>
      <c r="D516" s="151" t="s">
        <v>160</v>
      </c>
      <c r="E516" s="152" t="s">
        <v>1</v>
      </c>
      <c r="F516" s="153" t="s">
        <v>780</v>
      </c>
      <c r="H516" s="152" t="s">
        <v>1</v>
      </c>
      <c r="I516" s="154"/>
      <c r="L516" s="150"/>
      <c r="M516" s="155"/>
      <c r="T516" s="156"/>
      <c r="AT516" s="152" t="s">
        <v>160</v>
      </c>
      <c r="AU516" s="152" t="s">
        <v>92</v>
      </c>
      <c r="AV516" s="12" t="s">
        <v>90</v>
      </c>
      <c r="AW516" s="12" t="s">
        <v>36</v>
      </c>
      <c r="AX516" s="12" t="s">
        <v>83</v>
      </c>
      <c r="AY516" s="152" t="s">
        <v>150</v>
      </c>
    </row>
    <row r="517" spans="2:65" s="13" customFormat="1" ht="11.25">
      <c r="B517" s="157"/>
      <c r="D517" s="151" t="s">
        <v>160</v>
      </c>
      <c r="E517" s="158" t="s">
        <v>1</v>
      </c>
      <c r="F517" s="159" t="s">
        <v>827</v>
      </c>
      <c r="H517" s="160">
        <v>60.8</v>
      </c>
      <c r="I517" s="161"/>
      <c r="L517" s="157"/>
      <c r="M517" s="162"/>
      <c r="T517" s="163"/>
      <c r="AT517" s="158" t="s">
        <v>160</v>
      </c>
      <c r="AU517" s="158" t="s">
        <v>92</v>
      </c>
      <c r="AV517" s="13" t="s">
        <v>92</v>
      </c>
      <c r="AW517" s="13" t="s">
        <v>36</v>
      </c>
      <c r="AX517" s="13" t="s">
        <v>83</v>
      </c>
      <c r="AY517" s="158" t="s">
        <v>150</v>
      </c>
    </row>
    <row r="518" spans="2:65" s="14" customFormat="1" ht="11.25">
      <c r="B518" s="164"/>
      <c r="D518" s="151" t="s">
        <v>160</v>
      </c>
      <c r="E518" s="165" t="s">
        <v>1</v>
      </c>
      <c r="F518" s="166" t="s">
        <v>164</v>
      </c>
      <c r="H518" s="167">
        <v>60.8</v>
      </c>
      <c r="I518" s="168"/>
      <c r="L518" s="164"/>
      <c r="M518" s="169"/>
      <c r="T518" s="170"/>
      <c r="AT518" s="165" t="s">
        <v>160</v>
      </c>
      <c r="AU518" s="165" t="s">
        <v>92</v>
      </c>
      <c r="AV518" s="14" t="s">
        <v>158</v>
      </c>
      <c r="AW518" s="14" t="s">
        <v>36</v>
      </c>
      <c r="AX518" s="14" t="s">
        <v>90</v>
      </c>
      <c r="AY518" s="165" t="s">
        <v>150</v>
      </c>
    </row>
    <row r="519" spans="2:65" s="1" customFormat="1" ht="24.2" customHeight="1">
      <c r="B519" s="32"/>
      <c r="C519" s="137" t="s">
        <v>828</v>
      </c>
      <c r="D519" s="137" t="s">
        <v>153</v>
      </c>
      <c r="E519" s="138" t="s">
        <v>829</v>
      </c>
      <c r="F519" s="139" t="s">
        <v>830</v>
      </c>
      <c r="G519" s="140" t="s">
        <v>156</v>
      </c>
      <c r="H519" s="141">
        <v>63.417000000000002</v>
      </c>
      <c r="I519" s="142"/>
      <c r="J519" s="143">
        <f>ROUND(I519*H519,2)</f>
        <v>0</v>
      </c>
      <c r="K519" s="139" t="s">
        <v>157</v>
      </c>
      <c r="L519" s="32"/>
      <c r="M519" s="144" t="s">
        <v>1</v>
      </c>
      <c r="N519" s="145" t="s">
        <v>48</v>
      </c>
      <c r="P519" s="146">
        <f>O519*H519</f>
        <v>0</v>
      </c>
      <c r="Q519" s="146">
        <v>5.0000000000000002E-5</v>
      </c>
      <c r="R519" s="146">
        <f>Q519*H519</f>
        <v>3.1708500000000002E-3</v>
      </c>
      <c r="S519" s="146">
        <v>0</v>
      </c>
      <c r="T519" s="147">
        <f>S519*H519</f>
        <v>0</v>
      </c>
      <c r="AR519" s="148" t="s">
        <v>241</v>
      </c>
      <c r="AT519" s="148" t="s">
        <v>153</v>
      </c>
      <c r="AU519" s="148" t="s">
        <v>92</v>
      </c>
      <c r="AY519" s="17" t="s">
        <v>150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7" t="s">
        <v>90</v>
      </c>
      <c r="BK519" s="149">
        <f>ROUND(I519*H519,2)</f>
        <v>0</v>
      </c>
      <c r="BL519" s="17" t="s">
        <v>241</v>
      </c>
      <c r="BM519" s="148" t="s">
        <v>831</v>
      </c>
    </row>
    <row r="520" spans="2:65" s="12" customFormat="1" ht="11.25">
      <c r="B520" s="150"/>
      <c r="D520" s="151" t="s">
        <v>160</v>
      </c>
      <c r="E520" s="152" t="s">
        <v>1</v>
      </c>
      <c r="F520" s="153" t="s">
        <v>832</v>
      </c>
      <c r="H520" s="152" t="s">
        <v>1</v>
      </c>
      <c r="I520" s="154"/>
      <c r="L520" s="150"/>
      <c r="M520" s="155"/>
      <c r="T520" s="156"/>
      <c r="AT520" s="152" t="s">
        <v>160</v>
      </c>
      <c r="AU520" s="152" t="s">
        <v>92</v>
      </c>
      <c r="AV520" s="12" t="s">
        <v>90</v>
      </c>
      <c r="AW520" s="12" t="s">
        <v>36</v>
      </c>
      <c r="AX520" s="12" t="s">
        <v>83</v>
      </c>
      <c r="AY520" s="152" t="s">
        <v>150</v>
      </c>
    </row>
    <row r="521" spans="2:65" s="12" customFormat="1" ht="11.25">
      <c r="B521" s="150"/>
      <c r="D521" s="151" t="s">
        <v>160</v>
      </c>
      <c r="E521" s="152" t="s">
        <v>1</v>
      </c>
      <c r="F521" s="153" t="s">
        <v>780</v>
      </c>
      <c r="H521" s="152" t="s">
        <v>1</v>
      </c>
      <c r="I521" s="154"/>
      <c r="L521" s="150"/>
      <c r="M521" s="155"/>
      <c r="T521" s="156"/>
      <c r="AT521" s="152" t="s">
        <v>160</v>
      </c>
      <c r="AU521" s="152" t="s">
        <v>92</v>
      </c>
      <c r="AV521" s="12" t="s">
        <v>90</v>
      </c>
      <c r="AW521" s="12" t="s">
        <v>36</v>
      </c>
      <c r="AX521" s="12" t="s">
        <v>83</v>
      </c>
      <c r="AY521" s="152" t="s">
        <v>150</v>
      </c>
    </row>
    <row r="522" spans="2:65" s="13" customFormat="1" ht="11.25">
      <c r="B522" s="157"/>
      <c r="D522" s="151" t="s">
        <v>160</v>
      </c>
      <c r="E522" s="158" t="s">
        <v>1</v>
      </c>
      <c r="F522" s="159" t="s">
        <v>781</v>
      </c>
      <c r="H522" s="160">
        <v>63.417000000000002</v>
      </c>
      <c r="I522" s="161"/>
      <c r="L522" s="157"/>
      <c r="M522" s="162"/>
      <c r="T522" s="163"/>
      <c r="AT522" s="158" t="s">
        <v>160</v>
      </c>
      <c r="AU522" s="158" t="s">
        <v>92</v>
      </c>
      <c r="AV522" s="13" t="s">
        <v>92</v>
      </c>
      <c r="AW522" s="13" t="s">
        <v>36</v>
      </c>
      <c r="AX522" s="13" t="s">
        <v>83</v>
      </c>
      <c r="AY522" s="158" t="s">
        <v>150</v>
      </c>
    </row>
    <row r="523" spans="2:65" s="14" customFormat="1" ht="11.25">
      <c r="B523" s="164"/>
      <c r="D523" s="151" t="s">
        <v>160</v>
      </c>
      <c r="E523" s="165" t="s">
        <v>1</v>
      </c>
      <c r="F523" s="166" t="s">
        <v>164</v>
      </c>
      <c r="H523" s="167">
        <v>63.417000000000002</v>
      </c>
      <c r="I523" s="168"/>
      <c r="L523" s="164"/>
      <c r="M523" s="169"/>
      <c r="T523" s="170"/>
      <c r="AT523" s="165" t="s">
        <v>160</v>
      </c>
      <c r="AU523" s="165" t="s">
        <v>92</v>
      </c>
      <c r="AV523" s="14" t="s">
        <v>158</v>
      </c>
      <c r="AW523" s="14" t="s">
        <v>36</v>
      </c>
      <c r="AX523" s="14" t="s">
        <v>90</v>
      </c>
      <c r="AY523" s="165" t="s">
        <v>150</v>
      </c>
    </row>
    <row r="524" spans="2:65" s="1" customFormat="1" ht="24.2" customHeight="1">
      <c r="B524" s="32"/>
      <c r="C524" s="137" t="s">
        <v>833</v>
      </c>
      <c r="D524" s="137" t="s">
        <v>153</v>
      </c>
      <c r="E524" s="138" t="s">
        <v>834</v>
      </c>
      <c r="F524" s="139" t="s">
        <v>835</v>
      </c>
      <c r="G524" s="140" t="s">
        <v>227</v>
      </c>
      <c r="H524" s="141">
        <v>1.623</v>
      </c>
      <c r="I524" s="142"/>
      <c r="J524" s="143">
        <f>ROUND(I524*H524,2)</f>
        <v>0</v>
      </c>
      <c r="K524" s="139" t="s">
        <v>157</v>
      </c>
      <c r="L524" s="32"/>
      <c r="M524" s="144" t="s">
        <v>1</v>
      </c>
      <c r="N524" s="145" t="s">
        <v>48</v>
      </c>
      <c r="P524" s="146">
        <f>O524*H524</f>
        <v>0</v>
      </c>
      <c r="Q524" s="146">
        <v>0</v>
      </c>
      <c r="R524" s="146">
        <f>Q524*H524</f>
        <v>0</v>
      </c>
      <c r="S524" s="146">
        <v>0</v>
      </c>
      <c r="T524" s="147">
        <f>S524*H524</f>
        <v>0</v>
      </c>
      <c r="AR524" s="148" t="s">
        <v>241</v>
      </c>
      <c r="AT524" s="148" t="s">
        <v>153</v>
      </c>
      <c r="AU524" s="148" t="s">
        <v>92</v>
      </c>
      <c r="AY524" s="17" t="s">
        <v>150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90</v>
      </c>
      <c r="BK524" s="149">
        <f>ROUND(I524*H524,2)</f>
        <v>0</v>
      </c>
      <c r="BL524" s="17" t="s">
        <v>241</v>
      </c>
      <c r="BM524" s="148" t="s">
        <v>836</v>
      </c>
    </row>
    <row r="525" spans="2:65" s="11" customFormat="1" ht="22.9" customHeight="1">
      <c r="B525" s="126"/>
      <c r="D525" s="127" t="s">
        <v>82</v>
      </c>
      <c r="E525" s="135" t="s">
        <v>352</v>
      </c>
      <c r="F525" s="135" t="s">
        <v>353</v>
      </c>
      <c r="I525" s="129"/>
      <c r="J525" s="136">
        <f>BK525</f>
        <v>0</v>
      </c>
      <c r="L525" s="126"/>
      <c r="M525" s="130"/>
      <c r="P525" s="131">
        <f>SUM(P526:P537)</f>
        <v>0</v>
      </c>
      <c r="R525" s="131">
        <f>SUM(R526:R537)</f>
        <v>0.52084350000000001</v>
      </c>
      <c r="T525" s="132">
        <f>SUM(T526:T537)</f>
        <v>0</v>
      </c>
      <c r="AR525" s="127" t="s">
        <v>92</v>
      </c>
      <c r="AT525" s="133" t="s">
        <v>82</v>
      </c>
      <c r="AU525" s="133" t="s">
        <v>90</v>
      </c>
      <c r="AY525" s="127" t="s">
        <v>150</v>
      </c>
      <c r="BK525" s="134">
        <f>SUM(BK526:BK537)</f>
        <v>0</v>
      </c>
    </row>
    <row r="526" spans="2:65" s="1" customFormat="1" ht="24.2" customHeight="1">
      <c r="B526" s="32"/>
      <c r="C526" s="137" t="s">
        <v>837</v>
      </c>
      <c r="D526" s="137" t="s">
        <v>153</v>
      </c>
      <c r="E526" s="138" t="s">
        <v>838</v>
      </c>
      <c r="F526" s="139" t="s">
        <v>839</v>
      </c>
      <c r="G526" s="140" t="s">
        <v>156</v>
      </c>
      <c r="H526" s="141">
        <v>1041.6869999999999</v>
      </c>
      <c r="I526" s="142"/>
      <c r="J526" s="143">
        <f>ROUND(I526*H526,2)</f>
        <v>0</v>
      </c>
      <c r="K526" s="139" t="s">
        <v>157</v>
      </c>
      <c r="L526" s="32"/>
      <c r="M526" s="144" t="s">
        <v>1</v>
      </c>
      <c r="N526" s="145" t="s">
        <v>48</v>
      </c>
      <c r="P526" s="146">
        <f>O526*H526</f>
        <v>0</v>
      </c>
      <c r="Q526" s="146">
        <v>0</v>
      </c>
      <c r="R526" s="146">
        <f>Q526*H526</f>
        <v>0</v>
      </c>
      <c r="S526" s="146">
        <v>0</v>
      </c>
      <c r="T526" s="147">
        <f>S526*H526</f>
        <v>0</v>
      </c>
      <c r="AR526" s="148" t="s">
        <v>241</v>
      </c>
      <c r="AT526" s="148" t="s">
        <v>153</v>
      </c>
      <c r="AU526" s="148" t="s">
        <v>92</v>
      </c>
      <c r="AY526" s="17" t="s">
        <v>150</v>
      </c>
      <c r="BE526" s="149">
        <f>IF(N526="základní",J526,0)</f>
        <v>0</v>
      </c>
      <c r="BF526" s="149">
        <f>IF(N526="snížená",J526,0)</f>
        <v>0</v>
      </c>
      <c r="BG526" s="149">
        <f>IF(N526="zákl. přenesená",J526,0)</f>
        <v>0</v>
      </c>
      <c r="BH526" s="149">
        <f>IF(N526="sníž. přenesená",J526,0)</f>
        <v>0</v>
      </c>
      <c r="BI526" s="149">
        <f>IF(N526="nulová",J526,0)</f>
        <v>0</v>
      </c>
      <c r="BJ526" s="17" t="s">
        <v>90</v>
      </c>
      <c r="BK526" s="149">
        <f>ROUND(I526*H526,2)</f>
        <v>0</v>
      </c>
      <c r="BL526" s="17" t="s">
        <v>241</v>
      </c>
      <c r="BM526" s="148" t="s">
        <v>840</v>
      </c>
    </row>
    <row r="527" spans="2:65" s="1" customFormat="1" ht="24.2" customHeight="1">
      <c r="B527" s="32"/>
      <c r="C527" s="137" t="s">
        <v>841</v>
      </c>
      <c r="D527" s="137" t="s">
        <v>153</v>
      </c>
      <c r="E527" s="138" t="s">
        <v>842</v>
      </c>
      <c r="F527" s="139" t="s">
        <v>843</v>
      </c>
      <c r="G527" s="140" t="s">
        <v>156</v>
      </c>
      <c r="H527" s="141">
        <v>1041.6869999999999</v>
      </c>
      <c r="I527" s="142"/>
      <c r="J527" s="143">
        <f>ROUND(I527*H527,2)</f>
        <v>0</v>
      </c>
      <c r="K527" s="139" t="s">
        <v>157</v>
      </c>
      <c r="L527" s="32"/>
      <c r="M527" s="144" t="s">
        <v>1</v>
      </c>
      <c r="N527" s="145" t="s">
        <v>48</v>
      </c>
      <c r="P527" s="146">
        <f>O527*H527</f>
        <v>0</v>
      </c>
      <c r="Q527" s="146">
        <v>2.0000000000000001E-4</v>
      </c>
      <c r="R527" s="146">
        <f>Q527*H527</f>
        <v>0.20833739999999998</v>
      </c>
      <c r="S527" s="146">
        <v>0</v>
      </c>
      <c r="T527" s="147">
        <f>S527*H527</f>
        <v>0</v>
      </c>
      <c r="AR527" s="148" t="s">
        <v>241</v>
      </c>
      <c r="AT527" s="148" t="s">
        <v>153</v>
      </c>
      <c r="AU527" s="148" t="s">
        <v>92</v>
      </c>
      <c r="AY527" s="17" t="s">
        <v>150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7" t="s">
        <v>90</v>
      </c>
      <c r="BK527" s="149">
        <f>ROUND(I527*H527,2)</f>
        <v>0</v>
      </c>
      <c r="BL527" s="17" t="s">
        <v>241</v>
      </c>
      <c r="BM527" s="148" t="s">
        <v>844</v>
      </c>
    </row>
    <row r="528" spans="2:65" s="1" customFormat="1" ht="24.2" customHeight="1">
      <c r="B528" s="32"/>
      <c r="C528" s="137" t="s">
        <v>845</v>
      </c>
      <c r="D528" s="137" t="s">
        <v>153</v>
      </c>
      <c r="E528" s="138" t="s">
        <v>846</v>
      </c>
      <c r="F528" s="139" t="s">
        <v>847</v>
      </c>
      <c r="G528" s="140" t="s">
        <v>156</v>
      </c>
      <c r="H528" s="141">
        <v>1041.6869999999999</v>
      </c>
      <c r="I528" s="142"/>
      <c r="J528" s="143">
        <f>ROUND(I528*H528,2)</f>
        <v>0</v>
      </c>
      <c r="K528" s="139" t="s">
        <v>157</v>
      </c>
      <c r="L528" s="32"/>
      <c r="M528" s="144" t="s">
        <v>1</v>
      </c>
      <c r="N528" s="145" t="s">
        <v>48</v>
      </c>
      <c r="P528" s="146">
        <f>O528*H528</f>
        <v>0</v>
      </c>
      <c r="Q528" s="146">
        <v>2.9E-4</v>
      </c>
      <c r="R528" s="146">
        <f>Q528*H528</f>
        <v>0.30208922999999999</v>
      </c>
      <c r="S528" s="146">
        <v>0</v>
      </c>
      <c r="T528" s="147">
        <f>S528*H528</f>
        <v>0</v>
      </c>
      <c r="AR528" s="148" t="s">
        <v>241</v>
      </c>
      <c r="AT528" s="148" t="s">
        <v>153</v>
      </c>
      <c r="AU528" s="148" t="s">
        <v>92</v>
      </c>
      <c r="AY528" s="17" t="s">
        <v>150</v>
      </c>
      <c r="BE528" s="149">
        <f>IF(N528="základní",J528,0)</f>
        <v>0</v>
      </c>
      <c r="BF528" s="149">
        <f>IF(N528="snížená",J528,0)</f>
        <v>0</v>
      </c>
      <c r="BG528" s="149">
        <f>IF(N528="zákl. přenesená",J528,0)</f>
        <v>0</v>
      </c>
      <c r="BH528" s="149">
        <f>IF(N528="sníž. přenesená",J528,0)</f>
        <v>0</v>
      </c>
      <c r="BI528" s="149">
        <f>IF(N528="nulová",J528,0)</f>
        <v>0</v>
      </c>
      <c r="BJ528" s="17" t="s">
        <v>90</v>
      </c>
      <c r="BK528" s="149">
        <f>ROUND(I528*H528,2)</f>
        <v>0</v>
      </c>
      <c r="BL528" s="17" t="s">
        <v>241</v>
      </c>
      <c r="BM528" s="148" t="s">
        <v>848</v>
      </c>
    </row>
    <row r="529" spans="2:65" s="12" customFormat="1" ht="11.25">
      <c r="B529" s="150"/>
      <c r="D529" s="151" t="s">
        <v>160</v>
      </c>
      <c r="E529" s="152" t="s">
        <v>1</v>
      </c>
      <c r="F529" s="153" t="s">
        <v>849</v>
      </c>
      <c r="H529" s="152" t="s">
        <v>1</v>
      </c>
      <c r="I529" s="154"/>
      <c r="L529" s="150"/>
      <c r="M529" s="155"/>
      <c r="T529" s="156"/>
      <c r="AT529" s="152" t="s">
        <v>160</v>
      </c>
      <c r="AU529" s="152" t="s">
        <v>92</v>
      </c>
      <c r="AV529" s="12" t="s">
        <v>90</v>
      </c>
      <c r="AW529" s="12" t="s">
        <v>36</v>
      </c>
      <c r="AX529" s="12" t="s">
        <v>83</v>
      </c>
      <c r="AY529" s="152" t="s">
        <v>150</v>
      </c>
    </row>
    <row r="530" spans="2:65" s="12" customFormat="1" ht="22.5">
      <c r="B530" s="150"/>
      <c r="D530" s="151" t="s">
        <v>160</v>
      </c>
      <c r="E530" s="152" t="s">
        <v>1</v>
      </c>
      <c r="F530" s="153" t="s">
        <v>214</v>
      </c>
      <c r="H530" s="152" t="s">
        <v>1</v>
      </c>
      <c r="I530" s="154"/>
      <c r="L530" s="150"/>
      <c r="M530" s="155"/>
      <c r="T530" s="156"/>
      <c r="AT530" s="152" t="s">
        <v>160</v>
      </c>
      <c r="AU530" s="152" t="s">
        <v>92</v>
      </c>
      <c r="AV530" s="12" t="s">
        <v>90</v>
      </c>
      <c r="AW530" s="12" t="s">
        <v>36</v>
      </c>
      <c r="AX530" s="12" t="s">
        <v>83</v>
      </c>
      <c r="AY530" s="152" t="s">
        <v>150</v>
      </c>
    </row>
    <row r="531" spans="2:65" s="13" customFormat="1" ht="11.25">
      <c r="B531" s="157"/>
      <c r="D531" s="151" t="s">
        <v>160</v>
      </c>
      <c r="E531" s="158" t="s">
        <v>1</v>
      </c>
      <c r="F531" s="159" t="s">
        <v>432</v>
      </c>
      <c r="H531" s="160">
        <v>281.2</v>
      </c>
      <c r="I531" s="161"/>
      <c r="L531" s="157"/>
      <c r="M531" s="162"/>
      <c r="T531" s="163"/>
      <c r="AT531" s="158" t="s">
        <v>160</v>
      </c>
      <c r="AU531" s="158" t="s">
        <v>92</v>
      </c>
      <c r="AV531" s="13" t="s">
        <v>92</v>
      </c>
      <c r="AW531" s="13" t="s">
        <v>36</v>
      </c>
      <c r="AX531" s="13" t="s">
        <v>83</v>
      </c>
      <c r="AY531" s="158" t="s">
        <v>150</v>
      </c>
    </row>
    <row r="532" spans="2:65" s="12" customFormat="1" ht="11.25">
      <c r="B532" s="150"/>
      <c r="D532" s="151" t="s">
        <v>160</v>
      </c>
      <c r="E532" s="152" t="s">
        <v>1</v>
      </c>
      <c r="F532" s="153" t="s">
        <v>850</v>
      </c>
      <c r="H532" s="152" t="s">
        <v>1</v>
      </c>
      <c r="I532" s="154"/>
      <c r="L532" s="150"/>
      <c r="M532" s="155"/>
      <c r="T532" s="156"/>
      <c r="AT532" s="152" t="s">
        <v>160</v>
      </c>
      <c r="AU532" s="152" t="s">
        <v>92</v>
      </c>
      <c r="AV532" s="12" t="s">
        <v>90</v>
      </c>
      <c r="AW532" s="12" t="s">
        <v>36</v>
      </c>
      <c r="AX532" s="12" t="s">
        <v>83</v>
      </c>
      <c r="AY532" s="152" t="s">
        <v>150</v>
      </c>
    </row>
    <row r="533" spans="2:65" s="12" customFormat="1" ht="22.5">
      <c r="B533" s="150"/>
      <c r="D533" s="151" t="s">
        <v>160</v>
      </c>
      <c r="E533" s="152" t="s">
        <v>1</v>
      </c>
      <c r="F533" s="153" t="s">
        <v>214</v>
      </c>
      <c r="H533" s="152" t="s">
        <v>1</v>
      </c>
      <c r="I533" s="154"/>
      <c r="L533" s="150"/>
      <c r="M533" s="155"/>
      <c r="T533" s="156"/>
      <c r="AT533" s="152" t="s">
        <v>160</v>
      </c>
      <c r="AU533" s="152" t="s">
        <v>92</v>
      </c>
      <c r="AV533" s="12" t="s">
        <v>90</v>
      </c>
      <c r="AW533" s="12" t="s">
        <v>36</v>
      </c>
      <c r="AX533" s="12" t="s">
        <v>83</v>
      </c>
      <c r="AY533" s="152" t="s">
        <v>150</v>
      </c>
    </row>
    <row r="534" spans="2:65" s="13" customFormat="1" ht="11.25">
      <c r="B534" s="157"/>
      <c r="D534" s="151" t="s">
        <v>160</v>
      </c>
      <c r="E534" s="158" t="s">
        <v>1</v>
      </c>
      <c r="F534" s="159" t="s">
        <v>851</v>
      </c>
      <c r="H534" s="160">
        <v>823.904</v>
      </c>
      <c r="I534" s="161"/>
      <c r="L534" s="157"/>
      <c r="M534" s="162"/>
      <c r="T534" s="163"/>
      <c r="AT534" s="158" t="s">
        <v>160</v>
      </c>
      <c r="AU534" s="158" t="s">
        <v>92</v>
      </c>
      <c r="AV534" s="13" t="s">
        <v>92</v>
      </c>
      <c r="AW534" s="13" t="s">
        <v>36</v>
      </c>
      <c r="AX534" s="13" t="s">
        <v>83</v>
      </c>
      <c r="AY534" s="158" t="s">
        <v>150</v>
      </c>
    </row>
    <row r="535" spans="2:65" s="13" customFormat="1" ht="11.25">
      <c r="B535" s="157"/>
      <c r="D535" s="151" t="s">
        <v>160</v>
      </c>
      <c r="E535" s="158" t="s">
        <v>1</v>
      </c>
      <c r="F535" s="159" t="s">
        <v>852</v>
      </c>
      <c r="H535" s="160">
        <v>-63.417000000000002</v>
      </c>
      <c r="I535" s="161"/>
      <c r="L535" s="157"/>
      <c r="M535" s="162"/>
      <c r="T535" s="163"/>
      <c r="AT535" s="158" t="s">
        <v>160</v>
      </c>
      <c r="AU535" s="158" t="s">
        <v>92</v>
      </c>
      <c r="AV535" s="13" t="s">
        <v>92</v>
      </c>
      <c r="AW535" s="13" t="s">
        <v>36</v>
      </c>
      <c r="AX535" s="13" t="s">
        <v>83</v>
      </c>
      <c r="AY535" s="158" t="s">
        <v>150</v>
      </c>
    </row>
    <row r="536" spans="2:65" s="14" customFormat="1" ht="11.25">
      <c r="B536" s="164"/>
      <c r="D536" s="151" t="s">
        <v>160</v>
      </c>
      <c r="E536" s="165" t="s">
        <v>1</v>
      </c>
      <c r="F536" s="166" t="s">
        <v>164</v>
      </c>
      <c r="H536" s="167">
        <v>1041.6869999999999</v>
      </c>
      <c r="I536" s="168"/>
      <c r="L536" s="164"/>
      <c r="M536" s="169"/>
      <c r="T536" s="170"/>
      <c r="AT536" s="165" t="s">
        <v>160</v>
      </c>
      <c r="AU536" s="165" t="s">
        <v>92</v>
      </c>
      <c r="AV536" s="14" t="s">
        <v>158</v>
      </c>
      <c r="AW536" s="14" t="s">
        <v>36</v>
      </c>
      <c r="AX536" s="14" t="s">
        <v>90</v>
      </c>
      <c r="AY536" s="165" t="s">
        <v>150</v>
      </c>
    </row>
    <row r="537" spans="2:65" s="1" customFormat="1" ht="33" customHeight="1">
      <c r="B537" s="32"/>
      <c r="C537" s="137" t="s">
        <v>853</v>
      </c>
      <c r="D537" s="137" t="s">
        <v>153</v>
      </c>
      <c r="E537" s="138" t="s">
        <v>854</v>
      </c>
      <c r="F537" s="139" t="s">
        <v>855</v>
      </c>
      <c r="G537" s="140" t="s">
        <v>156</v>
      </c>
      <c r="H537" s="141">
        <v>1041.6869999999999</v>
      </c>
      <c r="I537" s="142"/>
      <c r="J537" s="143">
        <f>ROUND(I537*H537,2)</f>
        <v>0</v>
      </c>
      <c r="K537" s="139" t="s">
        <v>157</v>
      </c>
      <c r="L537" s="32"/>
      <c r="M537" s="144" t="s">
        <v>1</v>
      </c>
      <c r="N537" s="145" t="s">
        <v>48</v>
      </c>
      <c r="P537" s="146">
        <f>O537*H537</f>
        <v>0</v>
      </c>
      <c r="Q537" s="146">
        <v>1.0000000000000001E-5</v>
      </c>
      <c r="R537" s="146">
        <f>Q537*H537</f>
        <v>1.041687E-2</v>
      </c>
      <c r="S537" s="146">
        <v>0</v>
      </c>
      <c r="T537" s="147">
        <f>S537*H537</f>
        <v>0</v>
      </c>
      <c r="AR537" s="148" t="s">
        <v>241</v>
      </c>
      <c r="AT537" s="148" t="s">
        <v>153</v>
      </c>
      <c r="AU537" s="148" t="s">
        <v>92</v>
      </c>
      <c r="AY537" s="17" t="s">
        <v>150</v>
      </c>
      <c r="BE537" s="149">
        <f>IF(N537="základní",J537,0)</f>
        <v>0</v>
      </c>
      <c r="BF537" s="149">
        <f>IF(N537="snížená",J537,0)</f>
        <v>0</v>
      </c>
      <c r="BG537" s="149">
        <f>IF(N537="zákl. přenesená",J537,0)</f>
        <v>0</v>
      </c>
      <c r="BH537" s="149">
        <f>IF(N537="sníž. přenesená",J537,0)</f>
        <v>0</v>
      </c>
      <c r="BI537" s="149">
        <f>IF(N537="nulová",J537,0)</f>
        <v>0</v>
      </c>
      <c r="BJ537" s="17" t="s">
        <v>90</v>
      </c>
      <c r="BK537" s="149">
        <f>ROUND(I537*H537,2)</f>
        <v>0</v>
      </c>
      <c r="BL537" s="17" t="s">
        <v>241</v>
      </c>
      <c r="BM537" s="148" t="s">
        <v>856</v>
      </c>
    </row>
    <row r="538" spans="2:65" s="11" customFormat="1" ht="25.9" customHeight="1">
      <c r="B538" s="126"/>
      <c r="D538" s="127" t="s">
        <v>82</v>
      </c>
      <c r="E538" s="128" t="s">
        <v>361</v>
      </c>
      <c r="F538" s="128" t="s">
        <v>362</v>
      </c>
      <c r="I538" s="129"/>
      <c r="J538" s="117">
        <f>BK538</f>
        <v>0</v>
      </c>
      <c r="L538" s="126"/>
      <c r="M538" s="130"/>
      <c r="P538" s="131">
        <f>SUM(P539:P544)</f>
        <v>0</v>
      </c>
      <c r="R538" s="131">
        <f>SUM(R539:R544)</f>
        <v>0</v>
      </c>
      <c r="T538" s="132">
        <f>SUM(T539:T544)</f>
        <v>0</v>
      </c>
      <c r="AR538" s="127" t="s">
        <v>158</v>
      </c>
      <c r="AT538" s="133" t="s">
        <v>82</v>
      </c>
      <c r="AU538" s="133" t="s">
        <v>83</v>
      </c>
      <c r="AY538" s="127" t="s">
        <v>150</v>
      </c>
      <c r="BK538" s="134">
        <f>SUM(BK539:BK544)</f>
        <v>0</v>
      </c>
    </row>
    <row r="539" spans="2:65" s="1" customFormat="1" ht="33" customHeight="1">
      <c r="B539" s="32"/>
      <c r="C539" s="137" t="s">
        <v>857</v>
      </c>
      <c r="D539" s="137" t="s">
        <v>153</v>
      </c>
      <c r="E539" s="138" t="s">
        <v>858</v>
      </c>
      <c r="F539" s="139" t="s">
        <v>859</v>
      </c>
      <c r="G539" s="140" t="s">
        <v>563</v>
      </c>
      <c r="H539" s="141">
        <v>3</v>
      </c>
      <c r="I539" s="142"/>
      <c r="J539" s="143">
        <f t="shared" ref="J539:J544" si="20">ROUND(I539*H539,2)</f>
        <v>0</v>
      </c>
      <c r="K539" s="139" t="s">
        <v>1</v>
      </c>
      <c r="L539" s="32"/>
      <c r="M539" s="144" t="s">
        <v>1</v>
      </c>
      <c r="N539" s="145" t="s">
        <v>48</v>
      </c>
      <c r="P539" s="146">
        <f t="shared" ref="P539:P544" si="21">O539*H539</f>
        <v>0</v>
      </c>
      <c r="Q539" s="146">
        <v>0</v>
      </c>
      <c r="R539" s="146">
        <f t="shared" ref="R539:R544" si="22">Q539*H539</f>
        <v>0</v>
      </c>
      <c r="S539" s="146">
        <v>0</v>
      </c>
      <c r="T539" s="147">
        <f t="shared" ref="T539:T544" si="23">S539*H539</f>
        <v>0</v>
      </c>
      <c r="AR539" s="148" t="s">
        <v>158</v>
      </c>
      <c r="AT539" s="148" t="s">
        <v>153</v>
      </c>
      <c r="AU539" s="148" t="s">
        <v>90</v>
      </c>
      <c r="AY539" s="17" t="s">
        <v>150</v>
      </c>
      <c r="BE539" s="149">
        <f t="shared" ref="BE539:BE544" si="24">IF(N539="základní",J539,0)</f>
        <v>0</v>
      </c>
      <c r="BF539" s="149">
        <f t="shared" ref="BF539:BF544" si="25">IF(N539="snížená",J539,0)</f>
        <v>0</v>
      </c>
      <c r="BG539" s="149">
        <f t="shared" ref="BG539:BG544" si="26">IF(N539="zákl. přenesená",J539,0)</f>
        <v>0</v>
      </c>
      <c r="BH539" s="149">
        <f t="shared" ref="BH539:BH544" si="27">IF(N539="sníž. přenesená",J539,0)</f>
        <v>0</v>
      </c>
      <c r="BI539" s="149">
        <f t="shared" ref="BI539:BI544" si="28">IF(N539="nulová",J539,0)</f>
        <v>0</v>
      </c>
      <c r="BJ539" s="17" t="s">
        <v>90</v>
      </c>
      <c r="BK539" s="149">
        <f t="shared" ref="BK539:BK544" si="29">ROUND(I539*H539,2)</f>
        <v>0</v>
      </c>
      <c r="BL539" s="17" t="s">
        <v>158</v>
      </c>
      <c r="BM539" s="148" t="s">
        <v>860</v>
      </c>
    </row>
    <row r="540" spans="2:65" s="1" customFormat="1" ht="37.9" customHeight="1">
      <c r="B540" s="32"/>
      <c r="C540" s="137" t="s">
        <v>861</v>
      </c>
      <c r="D540" s="137" t="s">
        <v>153</v>
      </c>
      <c r="E540" s="138" t="s">
        <v>862</v>
      </c>
      <c r="F540" s="139" t="s">
        <v>863</v>
      </c>
      <c r="G540" s="140" t="s">
        <v>563</v>
      </c>
      <c r="H540" s="141">
        <v>2</v>
      </c>
      <c r="I540" s="142"/>
      <c r="J540" s="143">
        <f t="shared" si="20"/>
        <v>0</v>
      </c>
      <c r="K540" s="139" t="s">
        <v>1</v>
      </c>
      <c r="L540" s="32"/>
      <c r="M540" s="144" t="s">
        <v>1</v>
      </c>
      <c r="N540" s="145" t="s">
        <v>48</v>
      </c>
      <c r="P540" s="146">
        <f t="shared" si="21"/>
        <v>0</v>
      </c>
      <c r="Q540" s="146">
        <v>0</v>
      </c>
      <c r="R540" s="146">
        <f t="shared" si="22"/>
        <v>0</v>
      </c>
      <c r="S540" s="146">
        <v>0</v>
      </c>
      <c r="T540" s="147">
        <f t="shared" si="23"/>
        <v>0</v>
      </c>
      <c r="AR540" s="148" t="s">
        <v>158</v>
      </c>
      <c r="AT540" s="148" t="s">
        <v>153</v>
      </c>
      <c r="AU540" s="148" t="s">
        <v>90</v>
      </c>
      <c r="AY540" s="17" t="s">
        <v>150</v>
      </c>
      <c r="BE540" s="149">
        <f t="shared" si="24"/>
        <v>0</v>
      </c>
      <c r="BF540" s="149">
        <f t="shared" si="25"/>
        <v>0</v>
      </c>
      <c r="BG540" s="149">
        <f t="shared" si="26"/>
        <v>0</v>
      </c>
      <c r="BH540" s="149">
        <f t="shared" si="27"/>
        <v>0</v>
      </c>
      <c r="BI540" s="149">
        <f t="shared" si="28"/>
        <v>0</v>
      </c>
      <c r="BJ540" s="17" t="s">
        <v>90</v>
      </c>
      <c r="BK540" s="149">
        <f t="shared" si="29"/>
        <v>0</v>
      </c>
      <c r="BL540" s="17" t="s">
        <v>158</v>
      </c>
      <c r="BM540" s="148" t="s">
        <v>864</v>
      </c>
    </row>
    <row r="541" spans="2:65" s="1" customFormat="1" ht="24.2" customHeight="1">
      <c r="B541" s="32"/>
      <c r="C541" s="137" t="s">
        <v>865</v>
      </c>
      <c r="D541" s="137" t="s">
        <v>153</v>
      </c>
      <c r="E541" s="138" t="s">
        <v>866</v>
      </c>
      <c r="F541" s="139" t="s">
        <v>867</v>
      </c>
      <c r="G541" s="140" t="s">
        <v>563</v>
      </c>
      <c r="H541" s="141">
        <v>2</v>
      </c>
      <c r="I541" s="142"/>
      <c r="J541" s="143">
        <f t="shared" si="20"/>
        <v>0</v>
      </c>
      <c r="K541" s="139" t="s">
        <v>1</v>
      </c>
      <c r="L541" s="32"/>
      <c r="M541" s="144" t="s">
        <v>1</v>
      </c>
      <c r="N541" s="145" t="s">
        <v>48</v>
      </c>
      <c r="P541" s="146">
        <f t="shared" si="21"/>
        <v>0</v>
      </c>
      <c r="Q541" s="146">
        <v>0</v>
      </c>
      <c r="R541" s="146">
        <f t="shared" si="22"/>
        <v>0</v>
      </c>
      <c r="S541" s="146">
        <v>0</v>
      </c>
      <c r="T541" s="147">
        <f t="shared" si="23"/>
        <v>0</v>
      </c>
      <c r="AR541" s="148" t="s">
        <v>158</v>
      </c>
      <c r="AT541" s="148" t="s">
        <v>153</v>
      </c>
      <c r="AU541" s="148" t="s">
        <v>90</v>
      </c>
      <c r="AY541" s="17" t="s">
        <v>150</v>
      </c>
      <c r="BE541" s="149">
        <f t="shared" si="24"/>
        <v>0</v>
      </c>
      <c r="BF541" s="149">
        <f t="shared" si="25"/>
        <v>0</v>
      </c>
      <c r="BG541" s="149">
        <f t="shared" si="26"/>
        <v>0</v>
      </c>
      <c r="BH541" s="149">
        <f t="shared" si="27"/>
        <v>0</v>
      </c>
      <c r="BI541" s="149">
        <f t="shared" si="28"/>
        <v>0</v>
      </c>
      <c r="BJ541" s="17" t="s">
        <v>90</v>
      </c>
      <c r="BK541" s="149">
        <f t="shared" si="29"/>
        <v>0</v>
      </c>
      <c r="BL541" s="17" t="s">
        <v>158</v>
      </c>
      <c r="BM541" s="148" t="s">
        <v>868</v>
      </c>
    </row>
    <row r="542" spans="2:65" s="1" customFormat="1" ht="24.2" customHeight="1">
      <c r="B542" s="32"/>
      <c r="C542" s="137" t="s">
        <v>869</v>
      </c>
      <c r="D542" s="137" t="s">
        <v>153</v>
      </c>
      <c r="E542" s="138" t="s">
        <v>870</v>
      </c>
      <c r="F542" s="139" t="s">
        <v>871</v>
      </c>
      <c r="G542" s="140" t="s">
        <v>563</v>
      </c>
      <c r="H542" s="141">
        <v>4</v>
      </c>
      <c r="I542" s="142"/>
      <c r="J542" s="143">
        <f t="shared" si="20"/>
        <v>0</v>
      </c>
      <c r="K542" s="139" t="s">
        <v>1</v>
      </c>
      <c r="L542" s="32"/>
      <c r="M542" s="144" t="s">
        <v>1</v>
      </c>
      <c r="N542" s="145" t="s">
        <v>48</v>
      </c>
      <c r="P542" s="146">
        <f t="shared" si="21"/>
        <v>0</v>
      </c>
      <c r="Q542" s="146">
        <v>0</v>
      </c>
      <c r="R542" s="146">
        <f t="shared" si="22"/>
        <v>0</v>
      </c>
      <c r="S542" s="146">
        <v>0</v>
      </c>
      <c r="T542" s="147">
        <f t="shared" si="23"/>
        <v>0</v>
      </c>
      <c r="AR542" s="148" t="s">
        <v>158</v>
      </c>
      <c r="AT542" s="148" t="s">
        <v>153</v>
      </c>
      <c r="AU542" s="148" t="s">
        <v>90</v>
      </c>
      <c r="AY542" s="17" t="s">
        <v>150</v>
      </c>
      <c r="BE542" s="149">
        <f t="shared" si="24"/>
        <v>0</v>
      </c>
      <c r="BF542" s="149">
        <f t="shared" si="25"/>
        <v>0</v>
      </c>
      <c r="BG542" s="149">
        <f t="shared" si="26"/>
        <v>0</v>
      </c>
      <c r="BH542" s="149">
        <f t="shared" si="27"/>
        <v>0</v>
      </c>
      <c r="BI542" s="149">
        <f t="shared" si="28"/>
        <v>0</v>
      </c>
      <c r="BJ542" s="17" t="s">
        <v>90</v>
      </c>
      <c r="BK542" s="149">
        <f t="shared" si="29"/>
        <v>0</v>
      </c>
      <c r="BL542" s="17" t="s">
        <v>158</v>
      </c>
      <c r="BM542" s="148" t="s">
        <v>872</v>
      </c>
    </row>
    <row r="543" spans="2:65" s="1" customFormat="1" ht="33" customHeight="1">
      <c r="B543" s="32"/>
      <c r="C543" s="137" t="s">
        <v>873</v>
      </c>
      <c r="D543" s="137" t="s">
        <v>153</v>
      </c>
      <c r="E543" s="138" t="s">
        <v>874</v>
      </c>
      <c r="F543" s="139" t="s">
        <v>875</v>
      </c>
      <c r="G543" s="140" t="s">
        <v>563</v>
      </c>
      <c r="H543" s="141">
        <v>1</v>
      </c>
      <c r="I543" s="142"/>
      <c r="J543" s="143">
        <f t="shared" si="20"/>
        <v>0</v>
      </c>
      <c r="K543" s="139" t="s">
        <v>1</v>
      </c>
      <c r="L543" s="32"/>
      <c r="M543" s="144" t="s">
        <v>1</v>
      </c>
      <c r="N543" s="145" t="s">
        <v>48</v>
      </c>
      <c r="P543" s="146">
        <f t="shared" si="21"/>
        <v>0</v>
      </c>
      <c r="Q543" s="146">
        <v>0</v>
      </c>
      <c r="R543" s="146">
        <f t="shared" si="22"/>
        <v>0</v>
      </c>
      <c r="S543" s="146">
        <v>0</v>
      </c>
      <c r="T543" s="147">
        <f t="shared" si="23"/>
        <v>0</v>
      </c>
      <c r="AR543" s="148" t="s">
        <v>158</v>
      </c>
      <c r="AT543" s="148" t="s">
        <v>153</v>
      </c>
      <c r="AU543" s="148" t="s">
        <v>90</v>
      </c>
      <c r="AY543" s="17" t="s">
        <v>150</v>
      </c>
      <c r="BE543" s="149">
        <f t="shared" si="24"/>
        <v>0</v>
      </c>
      <c r="BF543" s="149">
        <f t="shared" si="25"/>
        <v>0</v>
      </c>
      <c r="BG543" s="149">
        <f t="shared" si="26"/>
        <v>0</v>
      </c>
      <c r="BH543" s="149">
        <f t="shared" si="27"/>
        <v>0</v>
      </c>
      <c r="BI543" s="149">
        <f t="shared" si="28"/>
        <v>0</v>
      </c>
      <c r="BJ543" s="17" t="s">
        <v>90</v>
      </c>
      <c r="BK543" s="149">
        <f t="shared" si="29"/>
        <v>0</v>
      </c>
      <c r="BL543" s="17" t="s">
        <v>158</v>
      </c>
      <c r="BM543" s="148" t="s">
        <v>876</v>
      </c>
    </row>
    <row r="544" spans="2:65" s="1" customFormat="1" ht="24.2" customHeight="1">
      <c r="B544" s="32"/>
      <c r="C544" s="137" t="s">
        <v>877</v>
      </c>
      <c r="D544" s="137" t="s">
        <v>153</v>
      </c>
      <c r="E544" s="138" t="s">
        <v>878</v>
      </c>
      <c r="F544" s="139" t="s">
        <v>879</v>
      </c>
      <c r="G544" s="140" t="s">
        <v>563</v>
      </c>
      <c r="H544" s="141">
        <v>1</v>
      </c>
      <c r="I544" s="142"/>
      <c r="J544" s="143">
        <f t="shared" si="20"/>
        <v>0</v>
      </c>
      <c r="K544" s="139" t="s">
        <v>1</v>
      </c>
      <c r="L544" s="32"/>
      <c r="M544" s="144" t="s">
        <v>1</v>
      </c>
      <c r="N544" s="145" t="s">
        <v>48</v>
      </c>
      <c r="P544" s="146">
        <f t="shared" si="21"/>
        <v>0</v>
      </c>
      <c r="Q544" s="146">
        <v>0</v>
      </c>
      <c r="R544" s="146">
        <f t="shared" si="22"/>
        <v>0</v>
      </c>
      <c r="S544" s="146">
        <v>0</v>
      </c>
      <c r="T544" s="147">
        <f t="shared" si="23"/>
        <v>0</v>
      </c>
      <c r="AR544" s="148" t="s">
        <v>158</v>
      </c>
      <c r="AT544" s="148" t="s">
        <v>153</v>
      </c>
      <c r="AU544" s="148" t="s">
        <v>90</v>
      </c>
      <c r="AY544" s="17" t="s">
        <v>150</v>
      </c>
      <c r="BE544" s="149">
        <f t="shared" si="24"/>
        <v>0</v>
      </c>
      <c r="BF544" s="149">
        <f t="shared" si="25"/>
        <v>0</v>
      </c>
      <c r="BG544" s="149">
        <f t="shared" si="26"/>
        <v>0</v>
      </c>
      <c r="BH544" s="149">
        <f t="shared" si="27"/>
        <v>0</v>
      </c>
      <c r="BI544" s="149">
        <f t="shared" si="28"/>
        <v>0</v>
      </c>
      <c r="BJ544" s="17" t="s">
        <v>90</v>
      </c>
      <c r="BK544" s="149">
        <f t="shared" si="29"/>
        <v>0</v>
      </c>
      <c r="BL544" s="17" t="s">
        <v>158</v>
      </c>
      <c r="BM544" s="148" t="s">
        <v>880</v>
      </c>
    </row>
    <row r="545" spans="2:63" s="1" customFormat="1" ht="49.9" customHeight="1">
      <c r="B545" s="32"/>
      <c r="E545" s="128" t="s">
        <v>369</v>
      </c>
      <c r="F545" s="128" t="s">
        <v>370</v>
      </c>
      <c r="J545" s="117">
        <f t="shared" ref="J545:J550" si="30">BK545</f>
        <v>0</v>
      </c>
      <c r="L545" s="32"/>
      <c r="M545" s="171"/>
      <c r="T545" s="56"/>
      <c r="AT545" s="17" t="s">
        <v>82</v>
      </c>
      <c r="AU545" s="17" t="s">
        <v>83</v>
      </c>
      <c r="AY545" s="17" t="s">
        <v>371</v>
      </c>
      <c r="BK545" s="149">
        <f>SUM(BK546:BK550)</f>
        <v>0</v>
      </c>
    </row>
    <row r="546" spans="2:63" s="1" customFormat="1" ht="16.350000000000001" customHeight="1">
      <c r="B546" s="32"/>
      <c r="C546" s="172" t="s">
        <v>1</v>
      </c>
      <c r="D546" s="172"/>
      <c r="E546" s="173" t="s">
        <v>1</v>
      </c>
      <c r="F546" s="174" t="s">
        <v>1010</v>
      </c>
      <c r="G546" s="175" t="s">
        <v>1</v>
      </c>
      <c r="H546" s="176"/>
      <c r="I546" s="177"/>
      <c r="J546" s="178">
        <f t="shared" si="30"/>
        <v>0</v>
      </c>
      <c r="K546" s="179"/>
      <c r="L546" s="32"/>
      <c r="M546" s="180" t="s">
        <v>1</v>
      </c>
      <c r="N546" s="181" t="s">
        <v>48</v>
      </c>
      <c r="T546" s="56"/>
      <c r="AT546" s="17" t="s">
        <v>371</v>
      </c>
      <c r="AU546" s="17" t="s">
        <v>90</v>
      </c>
      <c r="AY546" s="17" t="s">
        <v>371</v>
      </c>
      <c r="BE546" s="149">
        <f>IF(N546="základní",J546,0)</f>
        <v>0</v>
      </c>
      <c r="BF546" s="149">
        <f>IF(N546="snížená",J546,0)</f>
        <v>0</v>
      </c>
      <c r="BG546" s="149">
        <f>IF(N546="zákl. přenesená",J546,0)</f>
        <v>0</v>
      </c>
      <c r="BH546" s="149">
        <f>IF(N546="sníž. přenesená",J546,0)</f>
        <v>0</v>
      </c>
      <c r="BI546" s="149">
        <f>IF(N546="nulová",J546,0)</f>
        <v>0</v>
      </c>
      <c r="BJ546" s="17" t="s">
        <v>90</v>
      </c>
      <c r="BK546" s="149">
        <f>I546*H546</f>
        <v>0</v>
      </c>
    </row>
    <row r="547" spans="2:63" s="1" customFormat="1" ht="16.350000000000001" customHeight="1">
      <c r="B547" s="32"/>
      <c r="C547" s="172" t="s">
        <v>1</v>
      </c>
      <c r="D547" s="172"/>
      <c r="E547" s="173" t="s">
        <v>1</v>
      </c>
      <c r="F547" s="174" t="s">
        <v>1010</v>
      </c>
      <c r="G547" s="175" t="s">
        <v>1</v>
      </c>
      <c r="H547" s="176"/>
      <c r="I547" s="177"/>
      <c r="J547" s="178">
        <f t="shared" si="30"/>
        <v>0</v>
      </c>
      <c r="K547" s="179"/>
      <c r="L547" s="32"/>
      <c r="M547" s="180" t="s">
        <v>1</v>
      </c>
      <c r="N547" s="181" t="s">
        <v>48</v>
      </c>
      <c r="T547" s="56"/>
      <c r="AT547" s="17" t="s">
        <v>371</v>
      </c>
      <c r="AU547" s="17" t="s">
        <v>90</v>
      </c>
      <c r="AY547" s="17" t="s">
        <v>371</v>
      </c>
      <c r="BE547" s="149">
        <f>IF(N547="základní",J547,0)</f>
        <v>0</v>
      </c>
      <c r="BF547" s="149">
        <f>IF(N547="snížená",J547,0)</f>
        <v>0</v>
      </c>
      <c r="BG547" s="149">
        <f>IF(N547="zákl. přenesená",J547,0)</f>
        <v>0</v>
      </c>
      <c r="BH547" s="149">
        <f>IF(N547="sníž. přenesená",J547,0)</f>
        <v>0</v>
      </c>
      <c r="BI547" s="149">
        <f>IF(N547="nulová",J547,0)</f>
        <v>0</v>
      </c>
      <c r="BJ547" s="17" t="s">
        <v>90</v>
      </c>
      <c r="BK547" s="149">
        <f>I547*H547</f>
        <v>0</v>
      </c>
    </row>
    <row r="548" spans="2:63" s="1" customFormat="1" ht="16.350000000000001" customHeight="1">
      <c r="B548" s="32"/>
      <c r="C548" s="172" t="s">
        <v>1</v>
      </c>
      <c r="D548" s="172"/>
      <c r="E548" s="173" t="s">
        <v>1</v>
      </c>
      <c r="F548" s="174" t="s">
        <v>1010</v>
      </c>
      <c r="G548" s="175" t="s">
        <v>1</v>
      </c>
      <c r="H548" s="176"/>
      <c r="I548" s="177"/>
      <c r="J548" s="178">
        <f t="shared" si="30"/>
        <v>0</v>
      </c>
      <c r="K548" s="179"/>
      <c r="L548" s="32"/>
      <c r="M548" s="180" t="s">
        <v>1</v>
      </c>
      <c r="N548" s="181" t="s">
        <v>48</v>
      </c>
      <c r="T548" s="56"/>
      <c r="AT548" s="17" t="s">
        <v>371</v>
      </c>
      <c r="AU548" s="17" t="s">
        <v>90</v>
      </c>
      <c r="AY548" s="17" t="s">
        <v>371</v>
      </c>
      <c r="BE548" s="149">
        <f>IF(N548="základní",J548,0)</f>
        <v>0</v>
      </c>
      <c r="BF548" s="149">
        <f>IF(N548="snížená",J548,0)</f>
        <v>0</v>
      </c>
      <c r="BG548" s="149">
        <f>IF(N548="zákl. přenesená",J548,0)</f>
        <v>0</v>
      </c>
      <c r="BH548" s="149">
        <f>IF(N548="sníž. přenesená",J548,0)</f>
        <v>0</v>
      </c>
      <c r="BI548" s="149">
        <f>IF(N548="nulová",J548,0)</f>
        <v>0</v>
      </c>
      <c r="BJ548" s="17" t="s">
        <v>90</v>
      </c>
      <c r="BK548" s="149">
        <f>I548*H548</f>
        <v>0</v>
      </c>
    </row>
    <row r="549" spans="2:63" s="1" customFormat="1" ht="16.350000000000001" customHeight="1">
      <c r="B549" s="32"/>
      <c r="C549" s="172" t="s">
        <v>1</v>
      </c>
      <c r="D549" s="172"/>
      <c r="E549" s="173" t="s">
        <v>1</v>
      </c>
      <c r="F549" s="174" t="s">
        <v>1010</v>
      </c>
      <c r="G549" s="175" t="s">
        <v>1</v>
      </c>
      <c r="H549" s="176"/>
      <c r="I549" s="177"/>
      <c r="J549" s="178">
        <f t="shared" si="30"/>
        <v>0</v>
      </c>
      <c r="K549" s="179"/>
      <c r="L549" s="32"/>
      <c r="M549" s="180" t="s">
        <v>1</v>
      </c>
      <c r="N549" s="181" t="s">
        <v>48</v>
      </c>
      <c r="T549" s="56"/>
      <c r="AT549" s="17" t="s">
        <v>371</v>
      </c>
      <c r="AU549" s="17" t="s">
        <v>90</v>
      </c>
      <c r="AY549" s="17" t="s">
        <v>371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90</v>
      </c>
      <c r="BK549" s="149">
        <f>I549*H549</f>
        <v>0</v>
      </c>
    </row>
    <row r="550" spans="2:63" s="1" customFormat="1" ht="16.350000000000001" customHeight="1">
      <c r="B550" s="32"/>
      <c r="C550" s="172" t="s">
        <v>1</v>
      </c>
      <c r="D550" s="172"/>
      <c r="E550" s="173" t="s">
        <v>1</v>
      </c>
      <c r="F550" s="174" t="s">
        <v>1010</v>
      </c>
      <c r="G550" s="175" t="s">
        <v>1</v>
      </c>
      <c r="H550" s="176"/>
      <c r="I550" s="177"/>
      <c r="J550" s="178">
        <f t="shared" si="30"/>
        <v>0</v>
      </c>
      <c r="K550" s="179"/>
      <c r="L550" s="32"/>
      <c r="M550" s="180" t="s">
        <v>1</v>
      </c>
      <c r="N550" s="181" t="s">
        <v>48</v>
      </c>
      <c r="O550" s="182"/>
      <c r="P550" s="182"/>
      <c r="Q550" s="182"/>
      <c r="R550" s="182"/>
      <c r="S550" s="182"/>
      <c r="T550" s="183"/>
      <c r="AT550" s="17" t="s">
        <v>371</v>
      </c>
      <c r="AU550" s="17" t="s">
        <v>90</v>
      </c>
      <c r="AY550" s="17" t="s">
        <v>371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90</v>
      </c>
      <c r="BK550" s="149">
        <f>I550*H550</f>
        <v>0</v>
      </c>
    </row>
    <row r="551" spans="2:63" s="1" customFormat="1" ht="6.95" customHeight="1">
      <c r="B551" s="44"/>
      <c r="C551" s="45"/>
      <c r="D551" s="45"/>
      <c r="E551" s="45"/>
      <c r="F551" s="45"/>
      <c r="G551" s="45"/>
      <c r="H551" s="45"/>
      <c r="I551" s="45"/>
      <c r="J551" s="45"/>
      <c r="K551" s="45"/>
      <c r="L551" s="32"/>
    </row>
  </sheetData>
  <sheetProtection algorithmName="SHA-512" hashValue="D8/dlpj72oGm7WOvh0oBgZunkhMGfDefJr8ynEy+2Hh8b56VMWZfhyHEnl2l3BVFZfmNrV/+vOyO+4xgTaChDw==" saltValue="hKazaJKgBjp0sh4bppatKopavTImdtNwX5iibqrB9KoHb3VSAu1d9XfUKOL5BccLM9Q7hLP3wfjw/791Akhwrw==" spinCount="100000" sheet="1" objects="1" scenarios="1" formatColumns="0" formatRows="0" autoFilter="0"/>
  <autoFilter ref="C135:K550" xr:uid="{00000000-0009-0000-0000-000002000000}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y jsou hodnoty K, M." sqref="D546:D551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N546:N551" xr:uid="{00000000-0002-0000-02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8"/>
  <sheetViews>
    <sheetView showGridLines="0" topLeftCell="A100" workbookViewId="0">
      <selection activeCell="F123" sqref="F123:F12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5" customHeight="1">
      <c r="B4" s="20"/>
      <c r="D4" s="21" t="s">
        <v>110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4" t="str">
        <f>'Rekapitulace stavby'!K6</f>
        <v>Škola Elpis Brno - cvičný byt pro vzdělávání</v>
      </c>
      <c r="F7" s="255"/>
      <c r="G7" s="255"/>
      <c r="H7" s="255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12" t="s">
        <v>881</v>
      </c>
      <c r="F9" s="256"/>
      <c r="G9" s="256"/>
      <c r="H9" s="256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17. 7. 2024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38"/>
      <c r="G18" s="238"/>
      <c r="H18" s="23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38</v>
      </c>
      <c r="L23" s="32"/>
    </row>
    <row r="24" spans="2:12" s="1" customFormat="1" ht="18" customHeight="1">
      <c r="B24" s="32"/>
      <c r="E24" s="25" t="s">
        <v>39</v>
      </c>
      <c r="I24" s="27" t="s">
        <v>28</v>
      </c>
      <c r="J24" s="25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07.25" customHeight="1">
      <c r="B27" s="94"/>
      <c r="E27" s="243" t="s">
        <v>42</v>
      </c>
      <c r="F27" s="243"/>
      <c r="G27" s="243"/>
      <c r="H27" s="243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43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5" t="s">
        <v>47</v>
      </c>
      <c r="E33" s="27" t="s">
        <v>48</v>
      </c>
      <c r="F33" s="86">
        <f>ROUND((ROUND((SUM(BE118:BE121)),  2) + SUM(BE123:BE127)), 2)</f>
        <v>0</v>
      </c>
      <c r="I33" s="96">
        <v>0.21</v>
      </c>
      <c r="J33" s="86">
        <f>ROUND((ROUND(((SUM(BE118:BE121))*I33),  2) + (SUM(BE123:BE127)*I33)), 2)</f>
        <v>0</v>
      </c>
      <c r="L33" s="32"/>
    </row>
    <row r="34" spans="2:12" s="1" customFormat="1" ht="14.45" customHeight="1">
      <c r="B34" s="32"/>
      <c r="E34" s="27" t="s">
        <v>49</v>
      </c>
      <c r="F34" s="86">
        <f>ROUND((ROUND((SUM(BF118:BF121)),  2) + SUM(BF123:BF127)), 2)</f>
        <v>0</v>
      </c>
      <c r="I34" s="96">
        <v>0.12</v>
      </c>
      <c r="J34" s="86">
        <f>ROUND((ROUND(((SUM(BF118:BF121))*I34),  2) + (SUM(BF123:BF127)*I34)), 2)</f>
        <v>0</v>
      </c>
      <c r="L34" s="32"/>
    </row>
    <row r="35" spans="2:12" s="1" customFormat="1" ht="14.45" hidden="1" customHeight="1">
      <c r="B35" s="32"/>
      <c r="E35" s="27" t="s">
        <v>50</v>
      </c>
      <c r="F35" s="86">
        <f>ROUND((ROUND((SUM(BG118:BG121)),  2) + SUM(BG123:BG127)),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6">
        <f>ROUND((ROUND((SUM(BH118:BH121)),  2) + SUM(BH123:BH127)),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6">
        <f>ROUND((ROUND((SUM(BI118:BI121)),  2) + SUM(BI123:BI127)),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53</v>
      </c>
      <c r="E39" s="57"/>
      <c r="F39" s="57"/>
      <c r="G39" s="99" t="s">
        <v>54</v>
      </c>
      <c r="H39" s="100" t="s">
        <v>55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3" t="s">
        <v>59</v>
      </c>
      <c r="G61" s="43" t="s">
        <v>58</v>
      </c>
      <c r="H61" s="34"/>
      <c r="I61" s="34"/>
      <c r="J61" s="104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3" t="s">
        <v>59</v>
      </c>
      <c r="G76" s="43" t="s">
        <v>58</v>
      </c>
      <c r="H76" s="34"/>
      <c r="I76" s="34"/>
      <c r="J76" s="104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4" t="str">
        <f>E7</f>
        <v>Škola Elpis Brno - cvičný byt pro vzdělávání</v>
      </c>
      <c r="F85" s="255"/>
      <c r="G85" s="255"/>
      <c r="H85" s="255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2" t="str">
        <f>E9</f>
        <v>02 - Profesní část</v>
      </c>
      <c r="F87" s="256"/>
      <c r="G87" s="256"/>
      <c r="H87" s="25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Židenice</v>
      </c>
      <c r="I89" s="27" t="s">
        <v>22</v>
      </c>
      <c r="J89" s="52" t="str">
        <f>IF(J12="","",J12)</f>
        <v>17. 7. 2024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MŠ speciální, ZŠ speciální a PŠ Elpis Brno, p.o.</v>
      </c>
      <c r="I91" s="27" t="s">
        <v>32</v>
      </c>
      <c r="J91" s="30" t="str">
        <f>E21</f>
        <v>Pro budovy, s.r.o.</v>
      </c>
      <c r="L91" s="32"/>
    </row>
    <row r="92" spans="2:47" s="1" customFormat="1" ht="25.7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STAGA stavební agentura s.r.o.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116</v>
      </c>
      <c r="D94" s="97"/>
      <c r="E94" s="97"/>
      <c r="F94" s="97"/>
      <c r="G94" s="97"/>
      <c r="H94" s="97"/>
      <c r="I94" s="97"/>
      <c r="J94" s="106" t="s">
        <v>117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118</v>
      </c>
      <c r="J96" s="66">
        <f>J118</f>
        <v>0</v>
      </c>
      <c r="L96" s="32"/>
      <c r="AU96" s="17" t="s">
        <v>119</v>
      </c>
    </row>
    <row r="97" spans="2:12" s="8" customFormat="1" ht="24.95" customHeight="1">
      <c r="B97" s="108"/>
      <c r="D97" s="109" t="s">
        <v>882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2:12" s="8" customFormat="1" ht="21.75" customHeight="1">
      <c r="B98" s="108"/>
      <c r="D98" s="116" t="s">
        <v>134</v>
      </c>
      <c r="J98" s="117">
        <f>J122</f>
        <v>0</v>
      </c>
      <c r="L98" s="108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135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54" t="str">
        <f>E7</f>
        <v>Škola Elpis Brno - cvičný byt pro vzdělávání</v>
      </c>
      <c r="F108" s="255"/>
      <c r="G108" s="255"/>
      <c r="H108" s="255"/>
      <c r="L108" s="32"/>
    </row>
    <row r="109" spans="2:12" s="1" customFormat="1" ht="12" customHeight="1">
      <c r="B109" s="32"/>
      <c r="C109" s="27" t="s">
        <v>111</v>
      </c>
      <c r="L109" s="32"/>
    </row>
    <row r="110" spans="2:12" s="1" customFormat="1" ht="16.5" customHeight="1">
      <c r="B110" s="32"/>
      <c r="E110" s="212" t="str">
        <f>E9</f>
        <v>02 - Profesní část</v>
      </c>
      <c r="F110" s="256"/>
      <c r="G110" s="256"/>
      <c r="H110" s="256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Židenice</v>
      </c>
      <c r="I112" s="27" t="s">
        <v>22</v>
      </c>
      <c r="J112" s="52" t="str">
        <f>IF(J12="","",J12)</f>
        <v>17. 7. 2024</v>
      </c>
      <c r="L112" s="32"/>
    </row>
    <row r="113" spans="2:65" s="1" customFormat="1" ht="6.95" customHeight="1">
      <c r="B113" s="32"/>
      <c r="L113" s="32"/>
    </row>
    <row r="114" spans="2:65" s="1" customFormat="1" ht="15.2" customHeight="1">
      <c r="B114" s="32"/>
      <c r="C114" s="27" t="s">
        <v>24</v>
      </c>
      <c r="F114" s="25" t="str">
        <f>E15</f>
        <v>MŠ speciální, ZŠ speciální a PŠ Elpis Brno, p.o.</v>
      </c>
      <c r="I114" s="27" t="s">
        <v>32</v>
      </c>
      <c r="J114" s="30" t="str">
        <f>E21</f>
        <v>Pro budovy, s.r.o.</v>
      </c>
      <c r="L114" s="32"/>
    </row>
    <row r="115" spans="2:65" s="1" customFormat="1" ht="25.7" customHeight="1">
      <c r="B115" s="32"/>
      <c r="C115" s="27" t="s">
        <v>30</v>
      </c>
      <c r="F115" s="25" t="str">
        <f>IF(E18="","",E18)</f>
        <v>Vyplň údaj</v>
      </c>
      <c r="I115" s="27" t="s">
        <v>37</v>
      </c>
      <c r="J115" s="30" t="str">
        <f>E24</f>
        <v>STAGA stavební agentura s.r.o.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8"/>
      <c r="C117" s="119" t="s">
        <v>136</v>
      </c>
      <c r="D117" s="120" t="s">
        <v>68</v>
      </c>
      <c r="E117" s="120" t="s">
        <v>64</v>
      </c>
      <c r="F117" s="120" t="s">
        <v>65</v>
      </c>
      <c r="G117" s="120" t="s">
        <v>137</v>
      </c>
      <c r="H117" s="120" t="s">
        <v>138</v>
      </c>
      <c r="I117" s="120" t="s">
        <v>139</v>
      </c>
      <c r="J117" s="120" t="s">
        <v>117</v>
      </c>
      <c r="K117" s="121" t="s">
        <v>140</v>
      </c>
      <c r="L117" s="118"/>
      <c r="M117" s="59" t="s">
        <v>1</v>
      </c>
      <c r="N117" s="60" t="s">
        <v>47</v>
      </c>
      <c r="O117" s="60" t="s">
        <v>141</v>
      </c>
      <c r="P117" s="60" t="s">
        <v>142</v>
      </c>
      <c r="Q117" s="60" t="s">
        <v>143</v>
      </c>
      <c r="R117" s="60" t="s">
        <v>144</v>
      </c>
      <c r="S117" s="60" t="s">
        <v>145</v>
      </c>
      <c r="T117" s="61" t="s">
        <v>146</v>
      </c>
    </row>
    <row r="118" spans="2:65" s="1" customFormat="1" ht="22.9" customHeight="1">
      <c r="B118" s="32"/>
      <c r="C118" s="64" t="s">
        <v>147</v>
      </c>
      <c r="J118" s="122">
        <f>BK118</f>
        <v>0</v>
      </c>
      <c r="L118" s="32"/>
      <c r="M118" s="62"/>
      <c r="N118" s="53"/>
      <c r="O118" s="53"/>
      <c r="P118" s="123">
        <f>P119+P122</f>
        <v>0</v>
      </c>
      <c r="Q118" s="53"/>
      <c r="R118" s="123">
        <f>R119+R122</f>
        <v>0</v>
      </c>
      <c r="S118" s="53"/>
      <c r="T118" s="124">
        <f>T119+T122</f>
        <v>0</v>
      </c>
      <c r="AT118" s="17" t="s">
        <v>82</v>
      </c>
      <c r="AU118" s="17" t="s">
        <v>119</v>
      </c>
      <c r="BK118" s="125">
        <f>BK119+BK122</f>
        <v>0</v>
      </c>
    </row>
    <row r="119" spans="2:65" s="11" customFormat="1" ht="25.9" customHeight="1">
      <c r="B119" s="126"/>
      <c r="D119" s="127" t="s">
        <v>82</v>
      </c>
      <c r="E119" s="128" t="s">
        <v>883</v>
      </c>
      <c r="F119" s="128" t="s">
        <v>884</v>
      </c>
      <c r="I119" s="129"/>
      <c r="J119" s="117">
        <f>BK119</f>
        <v>0</v>
      </c>
      <c r="L119" s="126"/>
      <c r="M119" s="130"/>
      <c r="P119" s="131">
        <f>SUM(P120:P121)</f>
        <v>0</v>
      </c>
      <c r="R119" s="131">
        <f>SUM(R120:R121)</f>
        <v>0</v>
      </c>
      <c r="T119" s="132">
        <f>SUM(T120:T121)</f>
        <v>0</v>
      </c>
      <c r="AR119" s="127" t="s">
        <v>158</v>
      </c>
      <c r="AT119" s="133" t="s">
        <v>82</v>
      </c>
      <c r="AU119" s="133" t="s">
        <v>83</v>
      </c>
      <c r="AY119" s="127" t="s">
        <v>150</v>
      </c>
      <c r="BK119" s="134">
        <f>SUM(BK120:BK121)</f>
        <v>0</v>
      </c>
    </row>
    <row r="120" spans="2:65" s="1" customFormat="1" ht="21.75" customHeight="1">
      <c r="B120" s="32"/>
      <c r="C120" s="137" t="s">
        <v>90</v>
      </c>
      <c r="D120" s="137" t="s">
        <v>153</v>
      </c>
      <c r="E120" s="138" t="s">
        <v>885</v>
      </c>
      <c r="F120" s="139" t="s">
        <v>886</v>
      </c>
      <c r="G120" s="140" t="s">
        <v>563</v>
      </c>
      <c r="H120" s="141">
        <v>1</v>
      </c>
      <c r="I120" s="142"/>
      <c r="J120" s="143">
        <f>ROUND(I120*H120,2)</f>
        <v>0</v>
      </c>
      <c r="K120" s="139" t="s">
        <v>1</v>
      </c>
      <c r="L120" s="32"/>
      <c r="M120" s="144" t="s">
        <v>1</v>
      </c>
      <c r="N120" s="145" t="s">
        <v>48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AR120" s="148" t="s">
        <v>367</v>
      </c>
      <c r="AT120" s="148" t="s">
        <v>153</v>
      </c>
      <c r="AU120" s="148" t="s">
        <v>90</v>
      </c>
      <c r="AY120" s="17" t="s">
        <v>150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7" t="s">
        <v>90</v>
      </c>
      <c r="BK120" s="149">
        <f>ROUND(I120*H120,2)</f>
        <v>0</v>
      </c>
      <c r="BL120" s="17" t="s">
        <v>367</v>
      </c>
      <c r="BM120" s="148" t="s">
        <v>887</v>
      </c>
    </row>
    <row r="121" spans="2:65" s="1" customFormat="1" ht="16.5" customHeight="1">
      <c r="B121" s="32"/>
      <c r="C121" s="137" t="s">
        <v>92</v>
      </c>
      <c r="D121" s="137" t="s">
        <v>153</v>
      </c>
      <c r="E121" s="138" t="s">
        <v>888</v>
      </c>
      <c r="F121" s="139" t="s">
        <v>889</v>
      </c>
      <c r="G121" s="140" t="s">
        <v>563</v>
      </c>
      <c r="H121" s="141">
        <v>1</v>
      </c>
      <c r="I121" s="142"/>
      <c r="J121" s="143">
        <f>ROUND(I121*H121,2)</f>
        <v>0</v>
      </c>
      <c r="K121" s="139" t="s">
        <v>1</v>
      </c>
      <c r="L121" s="32"/>
      <c r="M121" s="144" t="s">
        <v>1</v>
      </c>
      <c r="N121" s="145" t="s">
        <v>48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AR121" s="148" t="s">
        <v>367</v>
      </c>
      <c r="AT121" s="148" t="s">
        <v>153</v>
      </c>
      <c r="AU121" s="148" t="s">
        <v>90</v>
      </c>
      <c r="AY121" s="17" t="s">
        <v>150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7" t="s">
        <v>90</v>
      </c>
      <c r="BK121" s="149">
        <f>ROUND(I121*H121,2)</f>
        <v>0</v>
      </c>
      <c r="BL121" s="17" t="s">
        <v>367</v>
      </c>
      <c r="BM121" s="148" t="s">
        <v>890</v>
      </c>
    </row>
    <row r="122" spans="2:65" s="1" customFormat="1" ht="49.9" customHeight="1">
      <c r="B122" s="32"/>
      <c r="E122" s="128" t="s">
        <v>369</v>
      </c>
      <c r="F122" s="128" t="s">
        <v>370</v>
      </c>
      <c r="J122" s="117">
        <f t="shared" ref="J122:J127" si="0">BK122</f>
        <v>0</v>
      </c>
      <c r="L122" s="32"/>
      <c r="M122" s="171"/>
      <c r="T122" s="56"/>
      <c r="AT122" s="17" t="s">
        <v>82</v>
      </c>
      <c r="AU122" s="17" t="s">
        <v>83</v>
      </c>
      <c r="AY122" s="17" t="s">
        <v>371</v>
      </c>
      <c r="BK122" s="149">
        <f>SUM(BK123:BK127)</f>
        <v>0</v>
      </c>
    </row>
    <row r="123" spans="2:65" s="1" customFormat="1" ht="16.350000000000001" customHeight="1">
      <c r="B123" s="32"/>
      <c r="C123" s="172" t="s">
        <v>1</v>
      </c>
      <c r="D123" s="172"/>
      <c r="E123" s="173" t="s">
        <v>1</v>
      </c>
      <c r="F123" s="174" t="s">
        <v>1010</v>
      </c>
      <c r="G123" s="175" t="s">
        <v>1</v>
      </c>
      <c r="H123" s="176"/>
      <c r="I123" s="177"/>
      <c r="J123" s="178">
        <f t="shared" si="0"/>
        <v>0</v>
      </c>
      <c r="K123" s="179"/>
      <c r="L123" s="32"/>
      <c r="M123" s="180" t="s">
        <v>1</v>
      </c>
      <c r="N123" s="181" t="s">
        <v>48</v>
      </c>
      <c r="T123" s="56"/>
      <c r="AT123" s="17" t="s">
        <v>371</v>
      </c>
      <c r="AU123" s="17" t="s">
        <v>90</v>
      </c>
      <c r="AY123" s="17" t="s">
        <v>371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7" t="s">
        <v>90</v>
      </c>
      <c r="BK123" s="149">
        <f>I123*H123</f>
        <v>0</v>
      </c>
    </row>
    <row r="124" spans="2:65" s="1" customFormat="1" ht="16.350000000000001" customHeight="1">
      <c r="B124" s="32"/>
      <c r="C124" s="172" t="s">
        <v>1</v>
      </c>
      <c r="D124" s="172"/>
      <c r="E124" s="173" t="s">
        <v>1</v>
      </c>
      <c r="F124" s="174" t="s">
        <v>1010</v>
      </c>
      <c r="G124" s="175" t="s">
        <v>1</v>
      </c>
      <c r="H124" s="176"/>
      <c r="I124" s="177"/>
      <c r="J124" s="178">
        <f t="shared" si="0"/>
        <v>0</v>
      </c>
      <c r="K124" s="179"/>
      <c r="L124" s="32"/>
      <c r="M124" s="180" t="s">
        <v>1</v>
      </c>
      <c r="N124" s="181" t="s">
        <v>48</v>
      </c>
      <c r="T124" s="56"/>
      <c r="AT124" s="17" t="s">
        <v>371</v>
      </c>
      <c r="AU124" s="17" t="s">
        <v>90</v>
      </c>
      <c r="AY124" s="17" t="s">
        <v>371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90</v>
      </c>
      <c r="BK124" s="149">
        <f>I124*H124</f>
        <v>0</v>
      </c>
    </row>
    <row r="125" spans="2:65" s="1" customFormat="1" ht="16.350000000000001" customHeight="1">
      <c r="B125" s="32"/>
      <c r="C125" s="172" t="s">
        <v>1</v>
      </c>
      <c r="D125" s="172"/>
      <c r="E125" s="173" t="s">
        <v>1</v>
      </c>
      <c r="F125" s="174" t="s">
        <v>1010</v>
      </c>
      <c r="G125" s="175" t="s">
        <v>1</v>
      </c>
      <c r="H125" s="176"/>
      <c r="I125" s="177"/>
      <c r="J125" s="178">
        <f t="shared" si="0"/>
        <v>0</v>
      </c>
      <c r="K125" s="179"/>
      <c r="L125" s="32"/>
      <c r="M125" s="180" t="s">
        <v>1</v>
      </c>
      <c r="N125" s="181" t="s">
        <v>48</v>
      </c>
      <c r="T125" s="56"/>
      <c r="AT125" s="17" t="s">
        <v>371</v>
      </c>
      <c r="AU125" s="17" t="s">
        <v>90</v>
      </c>
      <c r="AY125" s="17" t="s">
        <v>371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90</v>
      </c>
      <c r="BK125" s="149">
        <f>I125*H125</f>
        <v>0</v>
      </c>
    </row>
    <row r="126" spans="2:65" s="1" customFormat="1" ht="16.350000000000001" customHeight="1">
      <c r="B126" s="32"/>
      <c r="C126" s="172" t="s">
        <v>1</v>
      </c>
      <c r="D126" s="172"/>
      <c r="E126" s="173" t="s">
        <v>1</v>
      </c>
      <c r="F126" s="174" t="s">
        <v>1010</v>
      </c>
      <c r="G126" s="175" t="s">
        <v>1</v>
      </c>
      <c r="H126" s="176"/>
      <c r="I126" s="177"/>
      <c r="J126" s="178">
        <f t="shared" si="0"/>
        <v>0</v>
      </c>
      <c r="K126" s="179"/>
      <c r="L126" s="32"/>
      <c r="M126" s="180" t="s">
        <v>1</v>
      </c>
      <c r="N126" s="181" t="s">
        <v>48</v>
      </c>
      <c r="T126" s="56"/>
      <c r="AT126" s="17" t="s">
        <v>371</v>
      </c>
      <c r="AU126" s="17" t="s">
        <v>90</v>
      </c>
      <c r="AY126" s="17" t="s">
        <v>371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90</v>
      </c>
      <c r="BK126" s="149">
        <f>I126*H126</f>
        <v>0</v>
      </c>
    </row>
    <row r="127" spans="2:65" s="1" customFormat="1" ht="16.350000000000001" customHeight="1">
      <c r="B127" s="32"/>
      <c r="C127" s="172" t="s">
        <v>1</v>
      </c>
      <c r="D127" s="172"/>
      <c r="E127" s="173" t="s">
        <v>1</v>
      </c>
      <c r="F127" s="174" t="s">
        <v>1010</v>
      </c>
      <c r="G127" s="175" t="s">
        <v>1</v>
      </c>
      <c r="H127" s="176"/>
      <c r="I127" s="177"/>
      <c r="J127" s="178">
        <f t="shared" si="0"/>
        <v>0</v>
      </c>
      <c r="K127" s="179"/>
      <c r="L127" s="32"/>
      <c r="M127" s="180" t="s">
        <v>1</v>
      </c>
      <c r="N127" s="181" t="s">
        <v>48</v>
      </c>
      <c r="O127" s="182"/>
      <c r="P127" s="182"/>
      <c r="Q127" s="182"/>
      <c r="R127" s="182"/>
      <c r="S127" s="182"/>
      <c r="T127" s="183"/>
      <c r="AT127" s="17" t="s">
        <v>371</v>
      </c>
      <c r="AU127" s="17" t="s">
        <v>90</v>
      </c>
      <c r="AY127" s="17" t="s">
        <v>371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90</v>
      </c>
      <c r="BK127" s="149">
        <f>I127*H127</f>
        <v>0</v>
      </c>
    </row>
    <row r="128" spans="2:65" s="1" customFormat="1" ht="6.95" customHeight="1"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2"/>
    </row>
  </sheetData>
  <sheetProtection algorithmName="SHA-512" hashValue="WYIPNl855kmOsTDwk/jn/CQC0UqVYd4z9SWmfGAAJwzwafUxGPJjNRdAV7BZbRmC65usTBxMAWl8nbfo6W3XBA==" saltValue="L49UqxL5shMpxBn2fLJs/w7mTlIWeujycSAsZU1FHVP6kUDWvFKIPBcQxtCoel7Yds6Ki1H06UhQ6v48Sevjtw==" spinCount="100000" sheet="1" objects="1" scenarios="1" formatColumns="0" formatRows="0" autoFilter="0"/>
  <autoFilter ref="C117:K127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23:D128" xr:uid="{00000000-0002-0000-0300-000000000000}">
      <formula1>"K, M"</formula1>
    </dataValidation>
    <dataValidation type="list" allowBlank="1" showInputMessage="1" showErrorMessage="1" error="Povoleny jsou hodnoty základní, snížená, zákl. přenesená, sníž. přenesená, nulová." sqref="N123:N128" xr:uid="{00000000-0002-0000-03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7"/>
  <sheetViews>
    <sheetView showGridLines="0" tabSelected="1" topLeftCell="A120" workbookViewId="0">
      <selection activeCell="F151" sqref="F15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5" customHeight="1">
      <c r="B4" s="20"/>
      <c r="D4" s="21" t="s">
        <v>110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4" t="str">
        <f>'Rekapitulace stavby'!K6</f>
        <v>Škola Elpis Brno - cvičný byt pro vzdělávání</v>
      </c>
      <c r="F7" s="255"/>
      <c r="G7" s="255"/>
      <c r="H7" s="255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12" t="s">
        <v>891</v>
      </c>
      <c r="F9" s="256"/>
      <c r="G9" s="256"/>
      <c r="H9" s="256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17. 7. 2024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38"/>
      <c r="G18" s="238"/>
      <c r="H18" s="23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38</v>
      </c>
      <c r="L23" s="32"/>
    </row>
    <row r="24" spans="2:12" s="1" customFormat="1" ht="18" customHeight="1">
      <c r="B24" s="32"/>
      <c r="E24" s="25" t="s">
        <v>39</v>
      </c>
      <c r="I24" s="27" t="s">
        <v>28</v>
      </c>
      <c r="J24" s="25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07.25" customHeight="1">
      <c r="B27" s="94"/>
      <c r="E27" s="243" t="s">
        <v>42</v>
      </c>
      <c r="F27" s="243"/>
      <c r="G27" s="243"/>
      <c r="H27" s="243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43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5" t="s">
        <v>47</v>
      </c>
      <c r="E33" s="27" t="s">
        <v>48</v>
      </c>
      <c r="F33" s="86">
        <f>ROUND((ROUND((SUM(BE119:BE150)),  2) + SUM(BE152:BE156)), 2)</f>
        <v>0</v>
      </c>
      <c r="I33" s="96">
        <v>0.21</v>
      </c>
      <c r="J33" s="86">
        <f>ROUND((ROUND(((SUM(BE119:BE150))*I33),  2) + (SUM(BE152:BE156)*I33)), 2)</f>
        <v>0</v>
      </c>
      <c r="L33" s="32"/>
    </row>
    <row r="34" spans="2:12" s="1" customFormat="1" ht="14.45" customHeight="1">
      <c r="B34" s="32"/>
      <c r="E34" s="27" t="s">
        <v>49</v>
      </c>
      <c r="F34" s="86">
        <f>ROUND((ROUND((SUM(BF119:BF150)),  2) + SUM(BF152:BF156)), 2)</f>
        <v>0</v>
      </c>
      <c r="I34" s="96">
        <v>0.12</v>
      </c>
      <c r="J34" s="86">
        <f>ROUND((ROUND(((SUM(BF119:BF150))*I34),  2) + (SUM(BF152:BF156)*I34)), 2)</f>
        <v>0</v>
      </c>
      <c r="L34" s="32"/>
    </row>
    <row r="35" spans="2:12" s="1" customFormat="1" ht="14.45" hidden="1" customHeight="1">
      <c r="B35" s="32"/>
      <c r="E35" s="27" t="s">
        <v>50</v>
      </c>
      <c r="F35" s="86">
        <f>ROUND((ROUND((SUM(BG119:BG150)),  2) + SUM(BG152:BG156)),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6">
        <f>ROUND((ROUND((SUM(BH119:BH150)),  2) + SUM(BH152:BH156)),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6">
        <f>ROUND((ROUND((SUM(BI119:BI150)),  2) + SUM(BI152:BI156)),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53</v>
      </c>
      <c r="E39" s="57"/>
      <c r="F39" s="57"/>
      <c r="G39" s="99" t="s">
        <v>54</v>
      </c>
      <c r="H39" s="100" t="s">
        <v>55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3" t="s">
        <v>59</v>
      </c>
      <c r="G61" s="43" t="s">
        <v>58</v>
      </c>
      <c r="H61" s="34"/>
      <c r="I61" s="34"/>
      <c r="J61" s="104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3" t="s">
        <v>59</v>
      </c>
      <c r="G76" s="43" t="s">
        <v>58</v>
      </c>
      <c r="H76" s="34"/>
      <c r="I76" s="34"/>
      <c r="J76" s="104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4" t="str">
        <f>E7</f>
        <v>Škola Elpis Brno - cvičný byt pro vzdělávání</v>
      </c>
      <c r="F85" s="255"/>
      <c r="G85" s="255"/>
      <c r="H85" s="255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2" t="str">
        <f>E9</f>
        <v>03 - Interiér</v>
      </c>
      <c r="F87" s="256"/>
      <c r="G87" s="256"/>
      <c r="H87" s="25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Židenice</v>
      </c>
      <c r="I89" s="27" t="s">
        <v>22</v>
      </c>
      <c r="J89" s="52" t="str">
        <f>IF(J12="","",J12)</f>
        <v>17. 7. 2024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MŠ speciální, ZŠ speciální a PŠ Elpis Brno, p.o.</v>
      </c>
      <c r="I91" s="27" t="s">
        <v>32</v>
      </c>
      <c r="J91" s="30" t="str">
        <f>E21</f>
        <v>Pro budovy, s.r.o.</v>
      </c>
      <c r="L91" s="32"/>
    </row>
    <row r="92" spans="2:47" s="1" customFormat="1" ht="25.7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STAGA stavební agentura s.r.o.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116</v>
      </c>
      <c r="D94" s="97"/>
      <c r="E94" s="97"/>
      <c r="F94" s="97"/>
      <c r="G94" s="97"/>
      <c r="H94" s="97"/>
      <c r="I94" s="97"/>
      <c r="J94" s="106" t="s">
        <v>117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118</v>
      </c>
      <c r="J96" s="66">
        <f>J119</f>
        <v>0</v>
      </c>
      <c r="L96" s="32"/>
      <c r="AU96" s="17" t="s">
        <v>119</v>
      </c>
    </row>
    <row r="97" spans="2:12" s="8" customFormat="1" ht="24.95" customHeight="1">
      <c r="B97" s="108"/>
      <c r="D97" s="109" t="s">
        <v>133</v>
      </c>
      <c r="E97" s="110"/>
      <c r="F97" s="110"/>
      <c r="G97" s="110"/>
      <c r="H97" s="110"/>
      <c r="I97" s="110"/>
      <c r="J97" s="111">
        <f>J120</f>
        <v>0</v>
      </c>
      <c r="L97" s="108"/>
    </row>
    <row r="98" spans="2:12" s="9" customFormat="1" ht="19.899999999999999" customHeight="1">
      <c r="B98" s="112"/>
      <c r="D98" s="113" t="s">
        <v>892</v>
      </c>
      <c r="E98" s="114"/>
      <c r="F98" s="114"/>
      <c r="G98" s="114"/>
      <c r="H98" s="114"/>
      <c r="I98" s="114"/>
      <c r="J98" s="115">
        <f>J121</f>
        <v>0</v>
      </c>
      <c r="L98" s="112"/>
    </row>
    <row r="99" spans="2:12" s="8" customFormat="1" ht="21.75" customHeight="1">
      <c r="B99" s="108"/>
      <c r="D99" s="116" t="s">
        <v>134</v>
      </c>
      <c r="J99" s="117">
        <f>J151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135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54" t="str">
        <f>E7</f>
        <v>Škola Elpis Brno - cvičný byt pro vzdělávání</v>
      </c>
      <c r="F109" s="255"/>
      <c r="G109" s="255"/>
      <c r="H109" s="255"/>
      <c r="L109" s="32"/>
    </row>
    <row r="110" spans="2:12" s="1" customFormat="1" ht="12" customHeight="1">
      <c r="B110" s="32"/>
      <c r="C110" s="27" t="s">
        <v>111</v>
      </c>
      <c r="L110" s="32"/>
    </row>
    <row r="111" spans="2:12" s="1" customFormat="1" ht="16.5" customHeight="1">
      <c r="B111" s="32"/>
      <c r="E111" s="212" t="str">
        <f>E9</f>
        <v>03 - Interiér</v>
      </c>
      <c r="F111" s="256"/>
      <c r="G111" s="256"/>
      <c r="H111" s="256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Židenice</v>
      </c>
      <c r="I113" s="27" t="s">
        <v>22</v>
      </c>
      <c r="J113" s="52" t="str">
        <f>IF(J12="","",J12)</f>
        <v>17. 7. 2024</v>
      </c>
      <c r="L113" s="32"/>
    </row>
    <row r="114" spans="2:65" s="1" customFormat="1" ht="6.95" customHeight="1">
      <c r="B114" s="32"/>
      <c r="L114" s="32"/>
    </row>
    <row r="115" spans="2:65" s="1" customFormat="1" ht="15.2" customHeight="1">
      <c r="B115" s="32"/>
      <c r="C115" s="27" t="s">
        <v>24</v>
      </c>
      <c r="F115" s="25" t="str">
        <f>E15</f>
        <v>MŠ speciální, ZŠ speciální a PŠ Elpis Brno, p.o.</v>
      </c>
      <c r="I115" s="27" t="s">
        <v>32</v>
      </c>
      <c r="J115" s="30" t="str">
        <f>E21</f>
        <v>Pro budovy, s.r.o.</v>
      </c>
      <c r="L115" s="32"/>
    </row>
    <row r="116" spans="2:65" s="1" customFormat="1" ht="25.7" customHeight="1">
      <c r="B116" s="32"/>
      <c r="C116" s="27" t="s">
        <v>30</v>
      </c>
      <c r="F116" s="25" t="str">
        <f>IF(E18="","",E18)</f>
        <v>Vyplň údaj</v>
      </c>
      <c r="I116" s="27" t="s">
        <v>37</v>
      </c>
      <c r="J116" s="30" t="str">
        <f>E24</f>
        <v>STAGA stavební agentura s.r.o.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8"/>
      <c r="C118" s="119" t="s">
        <v>136</v>
      </c>
      <c r="D118" s="120" t="s">
        <v>68</v>
      </c>
      <c r="E118" s="120" t="s">
        <v>64</v>
      </c>
      <c r="F118" s="120" t="s">
        <v>65</v>
      </c>
      <c r="G118" s="120" t="s">
        <v>137</v>
      </c>
      <c r="H118" s="120" t="s">
        <v>138</v>
      </c>
      <c r="I118" s="120" t="s">
        <v>139</v>
      </c>
      <c r="J118" s="120" t="s">
        <v>117</v>
      </c>
      <c r="K118" s="121" t="s">
        <v>140</v>
      </c>
      <c r="L118" s="118"/>
      <c r="M118" s="59" t="s">
        <v>1</v>
      </c>
      <c r="N118" s="60" t="s">
        <v>47</v>
      </c>
      <c r="O118" s="60" t="s">
        <v>141</v>
      </c>
      <c r="P118" s="60" t="s">
        <v>142</v>
      </c>
      <c r="Q118" s="60" t="s">
        <v>143</v>
      </c>
      <c r="R118" s="60" t="s">
        <v>144</v>
      </c>
      <c r="S118" s="60" t="s">
        <v>145</v>
      </c>
      <c r="T118" s="61" t="s">
        <v>146</v>
      </c>
    </row>
    <row r="119" spans="2:65" s="1" customFormat="1" ht="22.9" customHeight="1">
      <c r="B119" s="32"/>
      <c r="C119" s="64" t="s">
        <v>147</v>
      </c>
      <c r="J119" s="122">
        <f>BK119</f>
        <v>0</v>
      </c>
      <c r="L119" s="32"/>
      <c r="M119" s="62"/>
      <c r="N119" s="53"/>
      <c r="O119" s="53"/>
      <c r="P119" s="123">
        <f>P120+P151</f>
        <v>0</v>
      </c>
      <c r="Q119" s="53"/>
      <c r="R119" s="123">
        <f>R120+R151</f>
        <v>0</v>
      </c>
      <c r="S119" s="53"/>
      <c r="T119" s="124">
        <f>T120+T151</f>
        <v>0</v>
      </c>
      <c r="AT119" s="17" t="s">
        <v>82</v>
      </c>
      <c r="AU119" s="17" t="s">
        <v>119</v>
      </c>
      <c r="BK119" s="125">
        <f>BK120+BK151</f>
        <v>0</v>
      </c>
    </row>
    <row r="120" spans="2:65" s="11" customFormat="1" ht="25.9" customHeight="1">
      <c r="B120" s="126"/>
      <c r="D120" s="127" t="s">
        <v>82</v>
      </c>
      <c r="E120" s="128" t="s">
        <v>361</v>
      </c>
      <c r="F120" s="128" t="s">
        <v>362</v>
      </c>
      <c r="I120" s="129"/>
      <c r="J120" s="117">
        <f>BK120</f>
        <v>0</v>
      </c>
      <c r="L120" s="126"/>
      <c r="M120" s="130"/>
      <c r="P120" s="131">
        <f>P121</f>
        <v>0</v>
      </c>
      <c r="R120" s="131">
        <f>R121</f>
        <v>0</v>
      </c>
      <c r="T120" s="132">
        <f>T121</f>
        <v>0</v>
      </c>
      <c r="AR120" s="127" t="s">
        <v>158</v>
      </c>
      <c r="AT120" s="133" t="s">
        <v>82</v>
      </c>
      <c r="AU120" s="133" t="s">
        <v>83</v>
      </c>
      <c r="AY120" s="127" t="s">
        <v>150</v>
      </c>
      <c r="BK120" s="134">
        <f>BK121</f>
        <v>0</v>
      </c>
    </row>
    <row r="121" spans="2:65" s="11" customFormat="1" ht="22.9" customHeight="1">
      <c r="B121" s="126"/>
      <c r="D121" s="127" t="s">
        <v>82</v>
      </c>
      <c r="E121" s="135" t="s">
        <v>893</v>
      </c>
      <c r="F121" s="135" t="s">
        <v>105</v>
      </c>
      <c r="I121" s="129"/>
      <c r="J121" s="136">
        <f>BK121</f>
        <v>0</v>
      </c>
      <c r="L121" s="126"/>
      <c r="M121" s="130"/>
      <c r="P121" s="131">
        <f>SUM(P122:P150)</f>
        <v>0</v>
      </c>
      <c r="R121" s="131">
        <f>SUM(R122:R150)</f>
        <v>0</v>
      </c>
      <c r="T121" s="132">
        <f>SUM(T122:T150)</f>
        <v>0</v>
      </c>
      <c r="AR121" s="127" t="s">
        <v>158</v>
      </c>
      <c r="AT121" s="133" t="s">
        <v>82</v>
      </c>
      <c r="AU121" s="133" t="s">
        <v>90</v>
      </c>
      <c r="AY121" s="127" t="s">
        <v>150</v>
      </c>
      <c r="BK121" s="134">
        <f>SUM(BK122:BK150)</f>
        <v>0</v>
      </c>
    </row>
    <row r="122" spans="2:65" s="1" customFormat="1" ht="16.5" customHeight="1">
      <c r="B122" s="32"/>
      <c r="C122" s="137" t="s">
        <v>90</v>
      </c>
      <c r="D122" s="137" t="s">
        <v>153</v>
      </c>
      <c r="E122" s="138" t="s">
        <v>894</v>
      </c>
      <c r="F122" s="139" t="s">
        <v>895</v>
      </c>
      <c r="G122" s="140" t="s">
        <v>279</v>
      </c>
      <c r="H122" s="141">
        <v>8</v>
      </c>
      <c r="I122" s="142"/>
      <c r="J122" s="143">
        <f t="shared" ref="J122:J150" si="0">ROUND(I122*H122,2)</f>
        <v>0</v>
      </c>
      <c r="K122" s="139" t="s">
        <v>1</v>
      </c>
      <c r="L122" s="32"/>
      <c r="M122" s="144" t="s">
        <v>1</v>
      </c>
      <c r="N122" s="145" t="s">
        <v>48</v>
      </c>
      <c r="P122" s="146">
        <f t="shared" ref="P122:P150" si="1">O122*H122</f>
        <v>0</v>
      </c>
      <c r="Q122" s="146">
        <v>0</v>
      </c>
      <c r="R122" s="146">
        <f t="shared" ref="R122:R150" si="2">Q122*H122</f>
        <v>0</v>
      </c>
      <c r="S122" s="146">
        <v>0</v>
      </c>
      <c r="T122" s="147">
        <f t="shared" ref="T122:T150" si="3">S122*H122</f>
        <v>0</v>
      </c>
      <c r="AR122" s="148" t="s">
        <v>367</v>
      </c>
      <c r="AT122" s="148" t="s">
        <v>153</v>
      </c>
      <c r="AU122" s="148" t="s">
        <v>92</v>
      </c>
      <c r="AY122" s="17" t="s">
        <v>150</v>
      </c>
      <c r="BE122" s="149">
        <f t="shared" ref="BE122:BE150" si="4">IF(N122="základní",J122,0)</f>
        <v>0</v>
      </c>
      <c r="BF122" s="149">
        <f t="shared" ref="BF122:BF150" si="5">IF(N122="snížená",J122,0)</f>
        <v>0</v>
      </c>
      <c r="BG122" s="149">
        <f t="shared" ref="BG122:BG150" si="6">IF(N122="zákl. přenesená",J122,0)</f>
        <v>0</v>
      </c>
      <c r="BH122" s="149">
        <f t="shared" ref="BH122:BH150" si="7">IF(N122="sníž. přenesená",J122,0)</f>
        <v>0</v>
      </c>
      <c r="BI122" s="149">
        <f t="shared" ref="BI122:BI150" si="8">IF(N122="nulová",J122,0)</f>
        <v>0</v>
      </c>
      <c r="BJ122" s="17" t="s">
        <v>90</v>
      </c>
      <c r="BK122" s="149">
        <f t="shared" ref="BK122:BK150" si="9">ROUND(I122*H122,2)</f>
        <v>0</v>
      </c>
      <c r="BL122" s="17" t="s">
        <v>367</v>
      </c>
      <c r="BM122" s="148" t="s">
        <v>896</v>
      </c>
    </row>
    <row r="123" spans="2:65" s="1" customFormat="1" ht="16.5" customHeight="1">
      <c r="B123" s="32"/>
      <c r="C123" s="137" t="s">
        <v>92</v>
      </c>
      <c r="D123" s="137" t="s">
        <v>153</v>
      </c>
      <c r="E123" s="138" t="s">
        <v>897</v>
      </c>
      <c r="F123" s="139" t="s">
        <v>898</v>
      </c>
      <c r="G123" s="140" t="s">
        <v>279</v>
      </c>
      <c r="H123" s="141">
        <v>2</v>
      </c>
      <c r="I123" s="142"/>
      <c r="J123" s="143">
        <f t="shared" si="0"/>
        <v>0</v>
      </c>
      <c r="K123" s="139" t="s">
        <v>1</v>
      </c>
      <c r="L123" s="32"/>
      <c r="M123" s="144" t="s">
        <v>1</v>
      </c>
      <c r="N123" s="145" t="s">
        <v>48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367</v>
      </c>
      <c r="AT123" s="148" t="s">
        <v>153</v>
      </c>
      <c r="AU123" s="148" t="s">
        <v>92</v>
      </c>
      <c r="AY123" s="17" t="s">
        <v>150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7" t="s">
        <v>90</v>
      </c>
      <c r="BK123" s="149">
        <f t="shared" si="9"/>
        <v>0</v>
      </c>
      <c r="BL123" s="17" t="s">
        <v>367</v>
      </c>
      <c r="BM123" s="148" t="s">
        <v>899</v>
      </c>
    </row>
    <row r="124" spans="2:65" s="1" customFormat="1" ht="16.5" customHeight="1">
      <c r="B124" s="32"/>
      <c r="C124" s="137" t="s">
        <v>169</v>
      </c>
      <c r="D124" s="137" t="s">
        <v>153</v>
      </c>
      <c r="E124" s="138" t="s">
        <v>900</v>
      </c>
      <c r="F124" s="139" t="s">
        <v>901</v>
      </c>
      <c r="G124" s="140" t="s">
        <v>279</v>
      </c>
      <c r="H124" s="141">
        <v>2</v>
      </c>
      <c r="I124" s="142"/>
      <c r="J124" s="143">
        <f t="shared" si="0"/>
        <v>0</v>
      </c>
      <c r="K124" s="139" t="s">
        <v>1</v>
      </c>
      <c r="L124" s="32"/>
      <c r="M124" s="144" t="s">
        <v>1</v>
      </c>
      <c r="N124" s="145" t="s">
        <v>48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367</v>
      </c>
      <c r="AT124" s="148" t="s">
        <v>153</v>
      </c>
      <c r="AU124" s="148" t="s">
        <v>92</v>
      </c>
      <c r="AY124" s="17" t="s">
        <v>150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7" t="s">
        <v>90</v>
      </c>
      <c r="BK124" s="149">
        <f t="shared" si="9"/>
        <v>0</v>
      </c>
      <c r="BL124" s="17" t="s">
        <v>367</v>
      </c>
      <c r="BM124" s="148" t="s">
        <v>902</v>
      </c>
    </row>
    <row r="125" spans="2:65" s="1" customFormat="1" ht="16.5" customHeight="1">
      <c r="B125" s="32"/>
      <c r="C125" s="137" t="s">
        <v>158</v>
      </c>
      <c r="D125" s="137" t="s">
        <v>153</v>
      </c>
      <c r="E125" s="138" t="s">
        <v>903</v>
      </c>
      <c r="F125" s="139" t="s">
        <v>904</v>
      </c>
      <c r="G125" s="140" t="s">
        <v>279</v>
      </c>
      <c r="H125" s="141">
        <v>4</v>
      </c>
      <c r="I125" s="142"/>
      <c r="J125" s="143">
        <f t="shared" si="0"/>
        <v>0</v>
      </c>
      <c r="K125" s="139" t="s">
        <v>1</v>
      </c>
      <c r="L125" s="32"/>
      <c r="M125" s="144" t="s">
        <v>1</v>
      </c>
      <c r="N125" s="145" t="s">
        <v>48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367</v>
      </c>
      <c r="AT125" s="148" t="s">
        <v>153</v>
      </c>
      <c r="AU125" s="148" t="s">
        <v>92</v>
      </c>
      <c r="AY125" s="17" t="s">
        <v>150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7" t="s">
        <v>90</v>
      </c>
      <c r="BK125" s="149">
        <f t="shared" si="9"/>
        <v>0</v>
      </c>
      <c r="BL125" s="17" t="s">
        <v>367</v>
      </c>
      <c r="BM125" s="148" t="s">
        <v>905</v>
      </c>
    </row>
    <row r="126" spans="2:65" s="1" customFormat="1" ht="16.5" customHeight="1">
      <c r="B126" s="32"/>
      <c r="C126" s="137" t="s">
        <v>182</v>
      </c>
      <c r="D126" s="137" t="s">
        <v>153</v>
      </c>
      <c r="E126" s="138" t="s">
        <v>906</v>
      </c>
      <c r="F126" s="139" t="s">
        <v>907</v>
      </c>
      <c r="G126" s="140" t="s">
        <v>279</v>
      </c>
      <c r="H126" s="141">
        <v>10</v>
      </c>
      <c r="I126" s="142"/>
      <c r="J126" s="143">
        <f t="shared" si="0"/>
        <v>0</v>
      </c>
      <c r="K126" s="139" t="s">
        <v>1</v>
      </c>
      <c r="L126" s="32"/>
      <c r="M126" s="144" t="s">
        <v>1</v>
      </c>
      <c r="N126" s="145" t="s">
        <v>48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367</v>
      </c>
      <c r="AT126" s="148" t="s">
        <v>153</v>
      </c>
      <c r="AU126" s="148" t="s">
        <v>92</v>
      </c>
      <c r="AY126" s="17" t="s">
        <v>150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90</v>
      </c>
      <c r="BK126" s="149">
        <f t="shared" si="9"/>
        <v>0</v>
      </c>
      <c r="BL126" s="17" t="s">
        <v>367</v>
      </c>
      <c r="BM126" s="148" t="s">
        <v>908</v>
      </c>
    </row>
    <row r="127" spans="2:65" s="1" customFormat="1" ht="16.5" customHeight="1">
      <c r="B127" s="32"/>
      <c r="C127" s="137" t="s">
        <v>186</v>
      </c>
      <c r="D127" s="137" t="s">
        <v>153</v>
      </c>
      <c r="E127" s="138" t="s">
        <v>909</v>
      </c>
      <c r="F127" s="139" t="s">
        <v>910</v>
      </c>
      <c r="G127" s="140" t="s">
        <v>279</v>
      </c>
      <c r="H127" s="141">
        <v>3</v>
      </c>
      <c r="I127" s="142"/>
      <c r="J127" s="143">
        <f t="shared" si="0"/>
        <v>0</v>
      </c>
      <c r="K127" s="139" t="s">
        <v>1</v>
      </c>
      <c r="L127" s="32"/>
      <c r="M127" s="144" t="s">
        <v>1</v>
      </c>
      <c r="N127" s="145" t="s">
        <v>48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367</v>
      </c>
      <c r="AT127" s="148" t="s">
        <v>153</v>
      </c>
      <c r="AU127" s="148" t="s">
        <v>92</v>
      </c>
      <c r="AY127" s="17" t="s">
        <v>150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90</v>
      </c>
      <c r="BK127" s="149">
        <f t="shared" si="9"/>
        <v>0</v>
      </c>
      <c r="BL127" s="17" t="s">
        <v>367</v>
      </c>
      <c r="BM127" s="148" t="s">
        <v>911</v>
      </c>
    </row>
    <row r="128" spans="2:65" s="1" customFormat="1" ht="16.5" customHeight="1">
      <c r="B128" s="32"/>
      <c r="C128" s="137" t="s">
        <v>193</v>
      </c>
      <c r="D128" s="137" t="s">
        <v>153</v>
      </c>
      <c r="E128" s="138" t="s">
        <v>912</v>
      </c>
      <c r="F128" s="139" t="s">
        <v>913</v>
      </c>
      <c r="G128" s="140" t="s">
        <v>279</v>
      </c>
      <c r="H128" s="141">
        <v>2</v>
      </c>
      <c r="I128" s="142"/>
      <c r="J128" s="143">
        <f t="shared" si="0"/>
        <v>0</v>
      </c>
      <c r="K128" s="139" t="s">
        <v>1</v>
      </c>
      <c r="L128" s="32"/>
      <c r="M128" s="144" t="s">
        <v>1</v>
      </c>
      <c r="N128" s="145" t="s">
        <v>48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367</v>
      </c>
      <c r="AT128" s="148" t="s">
        <v>153</v>
      </c>
      <c r="AU128" s="148" t="s">
        <v>92</v>
      </c>
      <c r="AY128" s="17" t="s">
        <v>150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90</v>
      </c>
      <c r="BK128" s="149">
        <f t="shared" si="9"/>
        <v>0</v>
      </c>
      <c r="BL128" s="17" t="s">
        <v>367</v>
      </c>
      <c r="BM128" s="148" t="s">
        <v>914</v>
      </c>
    </row>
    <row r="129" spans="2:65" s="1" customFormat="1" ht="16.5" customHeight="1">
      <c r="B129" s="32"/>
      <c r="C129" s="137" t="s">
        <v>199</v>
      </c>
      <c r="D129" s="137" t="s">
        <v>153</v>
      </c>
      <c r="E129" s="138" t="s">
        <v>915</v>
      </c>
      <c r="F129" s="139" t="s">
        <v>916</v>
      </c>
      <c r="G129" s="140" t="s">
        <v>279</v>
      </c>
      <c r="H129" s="141">
        <v>4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48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367</v>
      </c>
      <c r="AT129" s="148" t="s">
        <v>153</v>
      </c>
      <c r="AU129" s="148" t="s">
        <v>92</v>
      </c>
      <c r="AY129" s="17" t="s">
        <v>150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90</v>
      </c>
      <c r="BK129" s="149">
        <f t="shared" si="9"/>
        <v>0</v>
      </c>
      <c r="BL129" s="17" t="s">
        <v>367</v>
      </c>
      <c r="BM129" s="148" t="s">
        <v>917</v>
      </c>
    </row>
    <row r="130" spans="2:65" s="1" customFormat="1" ht="16.5" customHeight="1">
      <c r="B130" s="32"/>
      <c r="C130" s="137" t="s">
        <v>151</v>
      </c>
      <c r="D130" s="137" t="s">
        <v>153</v>
      </c>
      <c r="E130" s="138" t="s">
        <v>918</v>
      </c>
      <c r="F130" s="139" t="s">
        <v>919</v>
      </c>
      <c r="G130" s="140" t="s">
        <v>279</v>
      </c>
      <c r="H130" s="141">
        <v>3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48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367</v>
      </c>
      <c r="AT130" s="148" t="s">
        <v>153</v>
      </c>
      <c r="AU130" s="148" t="s">
        <v>92</v>
      </c>
      <c r="AY130" s="17" t="s">
        <v>150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90</v>
      </c>
      <c r="BK130" s="149">
        <f t="shared" si="9"/>
        <v>0</v>
      </c>
      <c r="BL130" s="17" t="s">
        <v>367</v>
      </c>
      <c r="BM130" s="148" t="s">
        <v>920</v>
      </c>
    </row>
    <row r="131" spans="2:65" s="1" customFormat="1" ht="16.5" customHeight="1">
      <c r="B131" s="32"/>
      <c r="C131" s="137" t="s">
        <v>209</v>
      </c>
      <c r="D131" s="137" t="s">
        <v>153</v>
      </c>
      <c r="E131" s="138" t="s">
        <v>921</v>
      </c>
      <c r="F131" s="139" t="s">
        <v>922</v>
      </c>
      <c r="G131" s="140" t="s">
        <v>279</v>
      </c>
      <c r="H131" s="141">
        <v>13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48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367</v>
      </c>
      <c r="AT131" s="148" t="s">
        <v>153</v>
      </c>
      <c r="AU131" s="148" t="s">
        <v>92</v>
      </c>
      <c r="AY131" s="17" t="s">
        <v>150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90</v>
      </c>
      <c r="BK131" s="149">
        <f t="shared" si="9"/>
        <v>0</v>
      </c>
      <c r="BL131" s="17" t="s">
        <v>367</v>
      </c>
      <c r="BM131" s="148" t="s">
        <v>923</v>
      </c>
    </row>
    <row r="132" spans="2:65" s="1" customFormat="1" ht="16.5" customHeight="1">
      <c r="B132" s="32"/>
      <c r="C132" s="137" t="s">
        <v>216</v>
      </c>
      <c r="D132" s="137" t="s">
        <v>153</v>
      </c>
      <c r="E132" s="138" t="s">
        <v>924</v>
      </c>
      <c r="F132" s="139" t="s">
        <v>925</v>
      </c>
      <c r="G132" s="140" t="s">
        <v>279</v>
      </c>
      <c r="H132" s="141">
        <v>1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48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367</v>
      </c>
      <c r="AT132" s="148" t="s">
        <v>153</v>
      </c>
      <c r="AU132" s="148" t="s">
        <v>92</v>
      </c>
      <c r="AY132" s="17" t="s">
        <v>150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90</v>
      </c>
      <c r="BK132" s="149">
        <f t="shared" si="9"/>
        <v>0</v>
      </c>
      <c r="BL132" s="17" t="s">
        <v>367</v>
      </c>
      <c r="BM132" s="148" t="s">
        <v>926</v>
      </c>
    </row>
    <row r="133" spans="2:65" s="1" customFormat="1" ht="16.5" customHeight="1">
      <c r="B133" s="32"/>
      <c r="C133" s="137" t="s">
        <v>8</v>
      </c>
      <c r="D133" s="137" t="s">
        <v>153</v>
      </c>
      <c r="E133" s="138" t="s">
        <v>927</v>
      </c>
      <c r="F133" s="139" t="s">
        <v>928</v>
      </c>
      <c r="G133" s="140" t="s">
        <v>279</v>
      </c>
      <c r="H133" s="141">
        <v>4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48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367</v>
      </c>
      <c r="AT133" s="148" t="s">
        <v>153</v>
      </c>
      <c r="AU133" s="148" t="s">
        <v>92</v>
      </c>
      <c r="AY133" s="17" t="s">
        <v>150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90</v>
      </c>
      <c r="BK133" s="149">
        <f t="shared" si="9"/>
        <v>0</v>
      </c>
      <c r="BL133" s="17" t="s">
        <v>367</v>
      </c>
      <c r="BM133" s="148" t="s">
        <v>929</v>
      </c>
    </row>
    <row r="134" spans="2:65" s="1" customFormat="1" ht="16.5" customHeight="1">
      <c r="B134" s="32"/>
      <c r="C134" s="137" t="s">
        <v>229</v>
      </c>
      <c r="D134" s="137" t="s">
        <v>153</v>
      </c>
      <c r="E134" s="138" t="s">
        <v>930</v>
      </c>
      <c r="F134" s="139" t="s">
        <v>931</v>
      </c>
      <c r="G134" s="140" t="s">
        <v>279</v>
      </c>
      <c r="H134" s="141">
        <v>7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48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367</v>
      </c>
      <c r="AT134" s="148" t="s">
        <v>153</v>
      </c>
      <c r="AU134" s="148" t="s">
        <v>92</v>
      </c>
      <c r="AY134" s="17" t="s">
        <v>150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90</v>
      </c>
      <c r="BK134" s="149">
        <f t="shared" si="9"/>
        <v>0</v>
      </c>
      <c r="BL134" s="17" t="s">
        <v>367</v>
      </c>
      <c r="BM134" s="148" t="s">
        <v>932</v>
      </c>
    </row>
    <row r="135" spans="2:65" s="1" customFormat="1" ht="16.5" customHeight="1">
      <c r="B135" s="32"/>
      <c r="C135" s="137" t="s">
        <v>233</v>
      </c>
      <c r="D135" s="137" t="s">
        <v>153</v>
      </c>
      <c r="E135" s="138" t="s">
        <v>933</v>
      </c>
      <c r="F135" s="139" t="s">
        <v>934</v>
      </c>
      <c r="G135" s="140" t="s">
        <v>279</v>
      </c>
      <c r="H135" s="141">
        <v>8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48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367</v>
      </c>
      <c r="AT135" s="148" t="s">
        <v>153</v>
      </c>
      <c r="AU135" s="148" t="s">
        <v>92</v>
      </c>
      <c r="AY135" s="17" t="s">
        <v>150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90</v>
      </c>
      <c r="BK135" s="149">
        <f t="shared" si="9"/>
        <v>0</v>
      </c>
      <c r="BL135" s="17" t="s">
        <v>367</v>
      </c>
      <c r="BM135" s="148" t="s">
        <v>935</v>
      </c>
    </row>
    <row r="136" spans="2:65" s="1" customFormat="1" ht="16.5" customHeight="1">
      <c r="B136" s="32"/>
      <c r="C136" s="137" t="s">
        <v>237</v>
      </c>
      <c r="D136" s="137" t="s">
        <v>153</v>
      </c>
      <c r="E136" s="138" t="s">
        <v>936</v>
      </c>
      <c r="F136" s="139" t="s">
        <v>937</v>
      </c>
      <c r="G136" s="140" t="s">
        <v>279</v>
      </c>
      <c r="H136" s="141">
        <v>1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48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367</v>
      </c>
      <c r="AT136" s="148" t="s">
        <v>153</v>
      </c>
      <c r="AU136" s="148" t="s">
        <v>92</v>
      </c>
      <c r="AY136" s="17" t="s">
        <v>150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90</v>
      </c>
      <c r="BK136" s="149">
        <f t="shared" si="9"/>
        <v>0</v>
      </c>
      <c r="BL136" s="17" t="s">
        <v>367</v>
      </c>
      <c r="BM136" s="148" t="s">
        <v>938</v>
      </c>
    </row>
    <row r="137" spans="2:65" s="1" customFormat="1" ht="16.5" customHeight="1">
      <c r="B137" s="32"/>
      <c r="C137" s="137" t="s">
        <v>241</v>
      </c>
      <c r="D137" s="137" t="s">
        <v>153</v>
      </c>
      <c r="E137" s="138" t="s">
        <v>939</v>
      </c>
      <c r="F137" s="139" t="s">
        <v>940</v>
      </c>
      <c r="G137" s="140" t="s">
        <v>279</v>
      </c>
      <c r="H137" s="141">
        <v>2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48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367</v>
      </c>
      <c r="AT137" s="148" t="s">
        <v>153</v>
      </c>
      <c r="AU137" s="148" t="s">
        <v>92</v>
      </c>
      <c r="AY137" s="17" t="s">
        <v>150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90</v>
      </c>
      <c r="BK137" s="149">
        <f t="shared" si="9"/>
        <v>0</v>
      </c>
      <c r="BL137" s="17" t="s">
        <v>367</v>
      </c>
      <c r="BM137" s="148" t="s">
        <v>941</v>
      </c>
    </row>
    <row r="138" spans="2:65" s="1" customFormat="1" ht="16.5" customHeight="1">
      <c r="B138" s="32"/>
      <c r="C138" s="137" t="s">
        <v>245</v>
      </c>
      <c r="D138" s="137" t="s">
        <v>153</v>
      </c>
      <c r="E138" s="138" t="s">
        <v>942</v>
      </c>
      <c r="F138" s="139" t="s">
        <v>943</v>
      </c>
      <c r="G138" s="140" t="s">
        <v>279</v>
      </c>
      <c r="H138" s="141">
        <v>12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48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367</v>
      </c>
      <c r="AT138" s="148" t="s">
        <v>153</v>
      </c>
      <c r="AU138" s="148" t="s">
        <v>92</v>
      </c>
      <c r="AY138" s="17" t="s">
        <v>150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90</v>
      </c>
      <c r="BK138" s="149">
        <f t="shared" si="9"/>
        <v>0</v>
      </c>
      <c r="BL138" s="17" t="s">
        <v>367</v>
      </c>
      <c r="BM138" s="148" t="s">
        <v>944</v>
      </c>
    </row>
    <row r="139" spans="2:65" s="1" customFormat="1" ht="16.5" customHeight="1">
      <c r="B139" s="32"/>
      <c r="C139" s="137" t="s">
        <v>250</v>
      </c>
      <c r="D139" s="137" t="s">
        <v>153</v>
      </c>
      <c r="E139" s="138" t="s">
        <v>945</v>
      </c>
      <c r="F139" s="139" t="s">
        <v>946</v>
      </c>
      <c r="G139" s="140" t="s">
        <v>279</v>
      </c>
      <c r="H139" s="141">
        <v>2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48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367</v>
      </c>
      <c r="AT139" s="148" t="s">
        <v>153</v>
      </c>
      <c r="AU139" s="148" t="s">
        <v>92</v>
      </c>
      <c r="AY139" s="17" t="s">
        <v>150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90</v>
      </c>
      <c r="BK139" s="149">
        <f t="shared" si="9"/>
        <v>0</v>
      </c>
      <c r="BL139" s="17" t="s">
        <v>367</v>
      </c>
      <c r="BM139" s="148" t="s">
        <v>947</v>
      </c>
    </row>
    <row r="140" spans="2:65" s="1" customFormat="1" ht="16.5" customHeight="1">
      <c r="B140" s="32"/>
      <c r="C140" s="137" t="s">
        <v>258</v>
      </c>
      <c r="D140" s="137" t="s">
        <v>153</v>
      </c>
      <c r="E140" s="138" t="s">
        <v>948</v>
      </c>
      <c r="F140" s="139" t="s">
        <v>949</v>
      </c>
      <c r="G140" s="140" t="s">
        <v>279</v>
      </c>
      <c r="H140" s="141">
        <v>1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48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367</v>
      </c>
      <c r="AT140" s="148" t="s">
        <v>153</v>
      </c>
      <c r="AU140" s="148" t="s">
        <v>92</v>
      </c>
      <c r="AY140" s="17" t="s">
        <v>150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90</v>
      </c>
      <c r="BK140" s="149">
        <f t="shared" si="9"/>
        <v>0</v>
      </c>
      <c r="BL140" s="17" t="s">
        <v>367</v>
      </c>
      <c r="BM140" s="148" t="s">
        <v>950</v>
      </c>
    </row>
    <row r="141" spans="2:65" s="1" customFormat="1" ht="16.5" customHeight="1">
      <c r="B141" s="32"/>
      <c r="C141" s="137" t="s">
        <v>267</v>
      </c>
      <c r="D141" s="137" t="s">
        <v>153</v>
      </c>
      <c r="E141" s="138" t="s">
        <v>951</v>
      </c>
      <c r="F141" s="139" t="s">
        <v>952</v>
      </c>
      <c r="G141" s="140" t="s">
        <v>279</v>
      </c>
      <c r="H141" s="141">
        <v>1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48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367</v>
      </c>
      <c r="AT141" s="148" t="s">
        <v>153</v>
      </c>
      <c r="AU141" s="148" t="s">
        <v>92</v>
      </c>
      <c r="AY141" s="17" t="s">
        <v>150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90</v>
      </c>
      <c r="BK141" s="149">
        <f t="shared" si="9"/>
        <v>0</v>
      </c>
      <c r="BL141" s="17" t="s">
        <v>367</v>
      </c>
      <c r="BM141" s="148" t="s">
        <v>953</v>
      </c>
    </row>
    <row r="142" spans="2:65" s="1" customFormat="1" ht="16.5" customHeight="1">
      <c r="B142" s="32"/>
      <c r="C142" s="137" t="s">
        <v>7</v>
      </c>
      <c r="D142" s="137" t="s">
        <v>153</v>
      </c>
      <c r="E142" s="138" t="s">
        <v>954</v>
      </c>
      <c r="F142" s="139" t="s">
        <v>955</v>
      </c>
      <c r="G142" s="140" t="s">
        <v>279</v>
      </c>
      <c r="H142" s="141">
        <v>1</v>
      </c>
      <c r="I142" s="142"/>
      <c r="J142" s="143">
        <f t="shared" si="0"/>
        <v>0</v>
      </c>
      <c r="K142" s="139" t="s">
        <v>1</v>
      </c>
      <c r="L142" s="32"/>
      <c r="M142" s="144" t="s">
        <v>1</v>
      </c>
      <c r="N142" s="145" t="s">
        <v>48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367</v>
      </c>
      <c r="AT142" s="148" t="s">
        <v>153</v>
      </c>
      <c r="AU142" s="148" t="s">
        <v>92</v>
      </c>
      <c r="AY142" s="17" t="s">
        <v>150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90</v>
      </c>
      <c r="BK142" s="149">
        <f t="shared" si="9"/>
        <v>0</v>
      </c>
      <c r="BL142" s="17" t="s">
        <v>367</v>
      </c>
      <c r="BM142" s="148" t="s">
        <v>956</v>
      </c>
    </row>
    <row r="143" spans="2:65" s="1" customFormat="1" ht="16.5" customHeight="1">
      <c r="B143" s="32"/>
      <c r="C143" s="137" t="s">
        <v>276</v>
      </c>
      <c r="D143" s="137" t="s">
        <v>153</v>
      </c>
      <c r="E143" s="138" t="s">
        <v>957</v>
      </c>
      <c r="F143" s="139" t="s">
        <v>958</v>
      </c>
      <c r="G143" s="140" t="s">
        <v>279</v>
      </c>
      <c r="H143" s="141">
        <v>1</v>
      </c>
      <c r="I143" s="142"/>
      <c r="J143" s="143">
        <f t="shared" si="0"/>
        <v>0</v>
      </c>
      <c r="K143" s="139" t="s">
        <v>1</v>
      </c>
      <c r="L143" s="32"/>
      <c r="M143" s="144" t="s">
        <v>1</v>
      </c>
      <c r="N143" s="145" t="s">
        <v>48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367</v>
      </c>
      <c r="AT143" s="148" t="s">
        <v>153</v>
      </c>
      <c r="AU143" s="148" t="s">
        <v>92</v>
      </c>
      <c r="AY143" s="17" t="s">
        <v>150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90</v>
      </c>
      <c r="BK143" s="149">
        <f t="shared" si="9"/>
        <v>0</v>
      </c>
      <c r="BL143" s="17" t="s">
        <v>367</v>
      </c>
      <c r="BM143" s="148" t="s">
        <v>959</v>
      </c>
    </row>
    <row r="144" spans="2:65" s="1" customFormat="1" ht="16.5" customHeight="1">
      <c r="B144" s="32"/>
      <c r="C144" s="137" t="s">
        <v>282</v>
      </c>
      <c r="D144" s="137" t="s">
        <v>153</v>
      </c>
      <c r="E144" s="138" t="s">
        <v>960</v>
      </c>
      <c r="F144" s="139" t="s">
        <v>961</v>
      </c>
      <c r="G144" s="140" t="s">
        <v>279</v>
      </c>
      <c r="H144" s="141">
        <v>1</v>
      </c>
      <c r="I144" s="142"/>
      <c r="J144" s="143">
        <f t="shared" si="0"/>
        <v>0</v>
      </c>
      <c r="K144" s="139" t="s">
        <v>1</v>
      </c>
      <c r="L144" s="32"/>
      <c r="M144" s="144" t="s">
        <v>1</v>
      </c>
      <c r="N144" s="145" t="s">
        <v>48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367</v>
      </c>
      <c r="AT144" s="148" t="s">
        <v>153</v>
      </c>
      <c r="AU144" s="148" t="s">
        <v>92</v>
      </c>
      <c r="AY144" s="17" t="s">
        <v>150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90</v>
      </c>
      <c r="BK144" s="149">
        <f t="shared" si="9"/>
        <v>0</v>
      </c>
      <c r="BL144" s="17" t="s">
        <v>367</v>
      </c>
      <c r="BM144" s="148" t="s">
        <v>962</v>
      </c>
    </row>
    <row r="145" spans="2:65" s="1" customFormat="1" ht="16.5" customHeight="1">
      <c r="B145" s="32"/>
      <c r="C145" s="137" t="s">
        <v>286</v>
      </c>
      <c r="D145" s="137" t="s">
        <v>153</v>
      </c>
      <c r="E145" s="138" t="s">
        <v>963</v>
      </c>
      <c r="F145" s="139" t="s">
        <v>964</v>
      </c>
      <c r="G145" s="140" t="s">
        <v>279</v>
      </c>
      <c r="H145" s="141">
        <v>1</v>
      </c>
      <c r="I145" s="142"/>
      <c r="J145" s="143">
        <f t="shared" si="0"/>
        <v>0</v>
      </c>
      <c r="K145" s="139" t="s">
        <v>1</v>
      </c>
      <c r="L145" s="32"/>
      <c r="M145" s="144" t="s">
        <v>1</v>
      </c>
      <c r="N145" s="145" t="s">
        <v>48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367</v>
      </c>
      <c r="AT145" s="148" t="s">
        <v>153</v>
      </c>
      <c r="AU145" s="148" t="s">
        <v>92</v>
      </c>
      <c r="AY145" s="17" t="s">
        <v>150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90</v>
      </c>
      <c r="BK145" s="149">
        <f t="shared" si="9"/>
        <v>0</v>
      </c>
      <c r="BL145" s="17" t="s">
        <v>367</v>
      </c>
      <c r="BM145" s="148" t="s">
        <v>965</v>
      </c>
    </row>
    <row r="146" spans="2:65" s="1" customFormat="1" ht="16.5" customHeight="1">
      <c r="B146" s="32"/>
      <c r="C146" s="137" t="s">
        <v>293</v>
      </c>
      <c r="D146" s="137" t="s">
        <v>153</v>
      </c>
      <c r="E146" s="138" t="s">
        <v>966</v>
      </c>
      <c r="F146" s="139" t="s">
        <v>967</v>
      </c>
      <c r="G146" s="140" t="s">
        <v>279</v>
      </c>
      <c r="H146" s="141">
        <v>3</v>
      </c>
      <c r="I146" s="142"/>
      <c r="J146" s="143">
        <f t="shared" si="0"/>
        <v>0</v>
      </c>
      <c r="K146" s="139" t="s">
        <v>1</v>
      </c>
      <c r="L146" s="32"/>
      <c r="M146" s="144" t="s">
        <v>1</v>
      </c>
      <c r="N146" s="145" t="s">
        <v>48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367</v>
      </c>
      <c r="AT146" s="148" t="s">
        <v>153</v>
      </c>
      <c r="AU146" s="148" t="s">
        <v>92</v>
      </c>
      <c r="AY146" s="17" t="s">
        <v>150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7" t="s">
        <v>90</v>
      </c>
      <c r="BK146" s="149">
        <f t="shared" si="9"/>
        <v>0</v>
      </c>
      <c r="BL146" s="17" t="s">
        <v>367</v>
      </c>
      <c r="BM146" s="148" t="s">
        <v>968</v>
      </c>
    </row>
    <row r="147" spans="2:65" s="1" customFormat="1" ht="16.5" customHeight="1">
      <c r="B147" s="32"/>
      <c r="C147" s="137" t="s">
        <v>300</v>
      </c>
      <c r="D147" s="137" t="s">
        <v>153</v>
      </c>
      <c r="E147" s="138" t="s">
        <v>969</v>
      </c>
      <c r="F147" s="139" t="s">
        <v>970</v>
      </c>
      <c r="G147" s="140" t="s">
        <v>279</v>
      </c>
      <c r="H147" s="141">
        <v>1</v>
      </c>
      <c r="I147" s="142"/>
      <c r="J147" s="143">
        <f t="shared" si="0"/>
        <v>0</v>
      </c>
      <c r="K147" s="139" t="s">
        <v>1</v>
      </c>
      <c r="L147" s="32"/>
      <c r="M147" s="144" t="s">
        <v>1</v>
      </c>
      <c r="N147" s="145" t="s">
        <v>48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367</v>
      </c>
      <c r="AT147" s="148" t="s">
        <v>153</v>
      </c>
      <c r="AU147" s="148" t="s">
        <v>92</v>
      </c>
      <c r="AY147" s="17" t="s">
        <v>150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7" t="s">
        <v>90</v>
      </c>
      <c r="BK147" s="149">
        <f t="shared" si="9"/>
        <v>0</v>
      </c>
      <c r="BL147" s="17" t="s">
        <v>367</v>
      </c>
      <c r="BM147" s="148" t="s">
        <v>971</v>
      </c>
    </row>
    <row r="148" spans="2:65" s="1" customFormat="1" ht="16.5" customHeight="1">
      <c r="B148" s="32"/>
      <c r="C148" s="137" t="s">
        <v>309</v>
      </c>
      <c r="D148" s="137" t="s">
        <v>153</v>
      </c>
      <c r="E148" s="138" t="s">
        <v>972</v>
      </c>
      <c r="F148" s="139" t="s">
        <v>973</v>
      </c>
      <c r="G148" s="140" t="s">
        <v>279</v>
      </c>
      <c r="H148" s="141">
        <v>1</v>
      </c>
      <c r="I148" s="142"/>
      <c r="J148" s="143">
        <f t="shared" si="0"/>
        <v>0</v>
      </c>
      <c r="K148" s="139" t="s">
        <v>1</v>
      </c>
      <c r="L148" s="32"/>
      <c r="M148" s="144" t="s">
        <v>1</v>
      </c>
      <c r="N148" s="145" t="s">
        <v>48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367</v>
      </c>
      <c r="AT148" s="148" t="s">
        <v>153</v>
      </c>
      <c r="AU148" s="148" t="s">
        <v>92</v>
      </c>
      <c r="AY148" s="17" t="s">
        <v>150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7" t="s">
        <v>90</v>
      </c>
      <c r="BK148" s="149">
        <f t="shared" si="9"/>
        <v>0</v>
      </c>
      <c r="BL148" s="17" t="s">
        <v>367</v>
      </c>
      <c r="BM148" s="148" t="s">
        <v>974</v>
      </c>
    </row>
    <row r="149" spans="2:65" s="1" customFormat="1" ht="16.5" customHeight="1">
      <c r="B149" s="32"/>
      <c r="C149" s="137" t="s">
        <v>318</v>
      </c>
      <c r="D149" s="137" t="s">
        <v>153</v>
      </c>
      <c r="E149" s="138" t="s">
        <v>975</v>
      </c>
      <c r="F149" s="139" t="s">
        <v>976</v>
      </c>
      <c r="G149" s="140" t="s">
        <v>279</v>
      </c>
      <c r="H149" s="141">
        <v>1</v>
      </c>
      <c r="I149" s="142"/>
      <c r="J149" s="143">
        <f t="shared" si="0"/>
        <v>0</v>
      </c>
      <c r="K149" s="139" t="s">
        <v>1</v>
      </c>
      <c r="L149" s="32"/>
      <c r="M149" s="144" t="s">
        <v>1</v>
      </c>
      <c r="N149" s="145" t="s">
        <v>48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367</v>
      </c>
      <c r="AT149" s="148" t="s">
        <v>153</v>
      </c>
      <c r="AU149" s="148" t="s">
        <v>92</v>
      </c>
      <c r="AY149" s="17" t="s">
        <v>150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7" t="s">
        <v>90</v>
      </c>
      <c r="BK149" s="149">
        <f t="shared" si="9"/>
        <v>0</v>
      </c>
      <c r="BL149" s="17" t="s">
        <v>367</v>
      </c>
      <c r="BM149" s="148" t="s">
        <v>977</v>
      </c>
    </row>
    <row r="150" spans="2:65" s="1" customFormat="1" ht="16.5" customHeight="1">
      <c r="B150" s="32"/>
      <c r="C150" s="137" t="s">
        <v>325</v>
      </c>
      <c r="D150" s="137" t="s">
        <v>153</v>
      </c>
      <c r="E150" s="138" t="s">
        <v>978</v>
      </c>
      <c r="F150" s="139" t="s">
        <v>979</v>
      </c>
      <c r="G150" s="140" t="s">
        <v>279</v>
      </c>
      <c r="H150" s="141">
        <v>2</v>
      </c>
      <c r="I150" s="142"/>
      <c r="J150" s="143">
        <f t="shared" si="0"/>
        <v>0</v>
      </c>
      <c r="K150" s="139" t="s">
        <v>1</v>
      </c>
      <c r="L150" s="32"/>
      <c r="M150" s="144" t="s">
        <v>1</v>
      </c>
      <c r="N150" s="145" t="s">
        <v>48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367</v>
      </c>
      <c r="AT150" s="148" t="s">
        <v>153</v>
      </c>
      <c r="AU150" s="148" t="s">
        <v>92</v>
      </c>
      <c r="AY150" s="17" t="s">
        <v>150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7" t="s">
        <v>90</v>
      </c>
      <c r="BK150" s="149">
        <f t="shared" si="9"/>
        <v>0</v>
      </c>
      <c r="BL150" s="17" t="s">
        <v>367</v>
      </c>
      <c r="BM150" s="148" t="s">
        <v>980</v>
      </c>
    </row>
    <row r="151" spans="2:65" s="1" customFormat="1" ht="49.9" customHeight="1">
      <c r="B151" s="32"/>
      <c r="E151" s="128" t="s">
        <v>369</v>
      </c>
      <c r="F151" s="128" t="s">
        <v>370</v>
      </c>
      <c r="J151" s="117">
        <f t="shared" ref="J151:J156" si="10">BK151</f>
        <v>0</v>
      </c>
      <c r="L151" s="32"/>
      <c r="M151" s="171"/>
      <c r="T151" s="56"/>
      <c r="AT151" s="17" t="s">
        <v>82</v>
      </c>
      <c r="AU151" s="17" t="s">
        <v>83</v>
      </c>
      <c r="AY151" s="17" t="s">
        <v>371</v>
      </c>
      <c r="BK151" s="149">
        <f>SUM(BK152:BK156)</f>
        <v>0</v>
      </c>
    </row>
    <row r="152" spans="2:65" s="1" customFormat="1" ht="16.350000000000001" customHeight="1">
      <c r="B152" s="32"/>
      <c r="C152" s="172" t="s">
        <v>1</v>
      </c>
      <c r="D152" s="172"/>
      <c r="E152" s="173" t="s">
        <v>1</v>
      </c>
      <c r="F152" s="174" t="s">
        <v>1010</v>
      </c>
      <c r="G152" s="175" t="s">
        <v>1</v>
      </c>
      <c r="H152" s="176"/>
      <c r="I152" s="177"/>
      <c r="J152" s="178">
        <f t="shared" si="10"/>
        <v>0</v>
      </c>
      <c r="K152" s="179"/>
      <c r="L152" s="32"/>
      <c r="M152" s="180" t="s">
        <v>1</v>
      </c>
      <c r="N152" s="181" t="s">
        <v>48</v>
      </c>
      <c r="T152" s="56"/>
      <c r="AT152" s="17" t="s">
        <v>371</v>
      </c>
      <c r="AU152" s="17" t="s">
        <v>90</v>
      </c>
      <c r="AY152" s="17" t="s">
        <v>371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90</v>
      </c>
      <c r="BK152" s="149">
        <f>I152*H152</f>
        <v>0</v>
      </c>
    </row>
    <row r="153" spans="2:65" s="1" customFormat="1" ht="16.350000000000001" customHeight="1">
      <c r="B153" s="32"/>
      <c r="C153" s="172" t="s">
        <v>1</v>
      </c>
      <c r="D153" s="172"/>
      <c r="E153" s="173" t="s">
        <v>1</v>
      </c>
      <c r="F153" s="174" t="s">
        <v>1010</v>
      </c>
      <c r="G153" s="175" t="s">
        <v>1</v>
      </c>
      <c r="H153" s="176"/>
      <c r="I153" s="177"/>
      <c r="J153" s="178">
        <f t="shared" si="10"/>
        <v>0</v>
      </c>
      <c r="K153" s="179"/>
      <c r="L153" s="32"/>
      <c r="M153" s="180" t="s">
        <v>1</v>
      </c>
      <c r="N153" s="181" t="s">
        <v>48</v>
      </c>
      <c r="T153" s="56"/>
      <c r="AT153" s="17" t="s">
        <v>371</v>
      </c>
      <c r="AU153" s="17" t="s">
        <v>90</v>
      </c>
      <c r="AY153" s="17" t="s">
        <v>371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90</v>
      </c>
      <c r="BK153" s="149">
        <f>I153*H153</f>
        <v>0</v>
      </c>
    </row>
    <row r="154" spans="2:65" s="1" customFormat="1" ht="16.350000000000001" customHeight="1">
      <c r="B154" s="32"/>
      <c r="C154" s="172" t="s">
        <v>1</v>
      </c>
      <c r="D154" s="172"/>
      <c r="E154" s="173" t="s">
        <v>1</v>
      </c>
      <c r="F154" s="174" t="s">
        <v>1010</v>
      </c>
      <c r="G154" s="175" t="s">
        <v>1</v>
      </c>
      <c r="H154" s="176"/>
      <c r="I154" s="177"/>
      <c r="J154" s="178">
        <f t="shared" si="10"/>
        <v>0</v>
      </c>
      <c r="K154" s="179"/>
      <c r="L154" s="32"/>
      <c r="M154" s="180" t="s">
        <v>1</v>
      </c>
      <c r="N154" s="181" t="s">
        <v>48</v>
      </c>
      <c r="T154" s="56"/>
      <c r="AT154" s="17" t="s">
        <v>371</v>
      </c>
      <c r="AU154" s="17" t="s">
        <v>90</v>
      </c>
      <c r="AY154" s="17" t="s">
        <v>371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90</v>
      </c>
      <c r="BK154" s="149">
        <f>I154*H154</f>
        <v>0</v>
      </c>
    </row>
    <row r="155" spans="2:65" s="1" customFormat="1" ht="16.350000000000001" customHeight="1">
      <c r="B155" s="32"/>
      <c r="C155" s="172" t="s">
        <v>1</v>
      </c>
      <c r="D155" s="172"/>
      <c r="E155" s="173" t="s">
        <v>1</v>
      </c>
      <c r="F155" s="174" t="s">
        <v>1010</v>
      </c>
      <c r="G155" s="175" t="s">
        <v>1</v>
      </c>
      <c r="H155" s="176"/>
      <c r="I155" s="177"/>
      <c r="J155" s="178">
        <f t="shared" si="10"/>
        <v>0</v>
      </c>
      <c r="K155" s="179"/>
      <c r="L155" s="32"/>
      <c r="M155" s="180" t="s">
        <v>1</v>
      </c>
      <c r="N155" s="181" t="s">
        <v>48</v>
      </c>
      <c r="T155" s="56"/>
      <c r="AT155" s="17" t="s">
        <v>371</v>
      </c>
      <c r="AU155" s="17" t="s">
        <v>90</v>
      </c>
      <c r="AY155" s="17" t="s">
        <v>371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90</v>
      </c>
      <c r="BK155" s="149">
        <f>I155*H155</f>
        <v>0</v>
      </c>
    </row>
    <row r="156" spans="2:65" s="1" customFormat="1" ht="16.350000000000001" customHeight="1">
      <c r="B156" s="32"/>
      <c r="C156" s="172" t="s">
        <v>1</v>
      </c>
      <c r="D156" s="172"/>
      <c r="E156" s="173" t="s">
        <v>1</v>
      </c>
      <c r="F156" s="174" t="s">
        <v>1010</v>
      </c>
      <c r="G156" s="175" t="s">
        <v>1</v>
      </c>
      <c r="H156" s="176"/>
      <c r="I156" s="177"/>
      <c r="J156" s="178">
        <f t="shared" si="10"/>
        <v>0</v>
      </c>
      <c r="K156" s="179"/>
      <c r="L156" s="32"/>
      <c r="M156" s="180" t="s">
        <v>1</v>
      </c>
      <c r="N156" s="181" t="s">
        <v>48</v>
      </c>
      <c r="O156" s="182"/>
      <c r="P156" s="182"/>
      <c r="Q156" s="182"/>
      <c r="R156" s="182"/>
      <c r="S156" s="182"/>
      <c r="T156" s="183"/>
      <c r="AT156" s="17" t="s">
        <v>371</v>
      </c>
      <c r="AU156" s="17" t="s">
        <v>90</v>
      </c>
      <c r="AY156" s="17" t="s">
        <v>371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90</v>
      </c>
      <c r="BK156" s="149">
        <f>I156*H156</f>
        <v>0</v>
      </c>
    </row>
    <row r="157" spans="2:65" s="1" customFormat="1" ht="6.95" customHeight="1"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2"/>
    </row>
  </sheetData>
  <sheetProtection algorithmName="SHA-512" hashValue="jBheUNF5WZnjaRXJlFv5t4JOf9LAvjzfswzbNF1SkSIqYUhsqG+ooU3+k8jbUn09Su17l4/spZjMCYX1k3h6jQ==" saltValue="3zVsvxHmUO3TY4o5GEvvH3qkpx7OlHqc2uL0l1b3Your7xeg+xncgKhS8ZYMO5XGOBy5V1zKRmQ7nwFWsOQW6g==" spinCount="100000" sheet="1" objects="1" scenarios="1" formatColumns="0" formatRows="0" autoFilter="0"/>
  <autoFilter ref="C118:K156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52:D157" xr:uid="{00000000-0002-0000-0400-000000000000}">
      <formula1>"K, M"</formula1>
    </dataValidation>
    <dataValidation type="list" allowBlank="1" showInputMessage="1" showErrorMessage="1" error="Povoleny jsou hodnoty základní, snížená, zákl. přenesená, sníž. přenesená, nulová." sqref="N152:N157" xr:uid="{00000000-0002-0000-04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6"/>
  <sheetViews>
    <sheetView showGridLines="0" topLeftCell="A121" workbookViewId="0">
      <selection activeCell="F130" sqref="F13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92</v>
      </c>
    </row>
    <row r="4" spans="2:46" ht="24.95" customHeight="1">
      <c r="B4" s="20"/>
      <c r="D4" s="21" t="s">
        <v>110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4" t="str">
        <f>'Rekapitulace stavby'!K6</f>
        <v>Škola Elpis Brno - cvičný byt pro vzdělávání</v>
      </c>
      <c r="F7" s="255"/>
      <c r="G7" s="255"/>
      <c r="H7" s="255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12" t="s">
        <v>981</v>
      </c>
      <c r="F9" s="256"/>
      <c r="G9" s="256"/>
      <c r="H9" s="256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17. 7. 2024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7" t="str">
        <f>'Rekapitulace stavby'!E14</f>
        <v>Vyplň údaj</v>
      </c>
      <c r="F18" s="238"/>
      <c r="G18" s="238"/>
      <c r="H18" s="238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38</v>
      </c>
      <c r="L23" s="32"/>
    </row>
    <row r="24" spans="2:12" s="1" customFormat="1" ht="18" customHeight="1">
      <c r="B24" s="32"/>
      <c r="E24" s="25" t="s">
        <v>39</v>
      </c>
      <c r="I24" s="27" t="s">
        <v>28</v>
      </c>
      <c r="J24" s="25" t="s">
        <v>40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41</v>
      </c>
      <c r="L26" s="32"/>
    </row>
    <row r="27" spans="2:12" s="7" customFormat="1" ht="107.25" customHeight="1">
      <c r="B27" s="94"/>
      <c r="E27" s="243" t="s">
        <v>42</v>
      </c>
      <c r="F27" s="243"/>
      <c r="G27" s="243"/>
      <c r="H27" s="243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43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45</v>
      </c>
      <c r="I32" s="35" t="s">
        <v>44</v>
      </c>
      <c r="J32" s="35" t="s">
        <v>46</v>
      </c>
      <c r="L32" s="32"/>
    </row>
    <row r="33" spans="2:12" s="1" customFormat="1" ht="14.45" customHeight="1">
      <c r="B33" s="32"/>
      <c r="D33" s="55" t="s">
        <v>47</v>
      </c>
      <c r="E33" s="27" t="s">
        <v>48</v>
      </c>
      <c r="F33" s="86">
        <f>ROUND((ROUND((SUM(BE118:BE129)),  2) + SUM(BE131:BE135)), 2)</f>
        <v>0</v>
      </c>
      <c r="I33" s="96">
        <v>0.21</v>
      </c>
      <c r="J33" s="86">
        <f>ROUND((ROUND(((SUM(BE118:BE129))*I33),  2) + (SUM(BE131:BE135)*I33)), 2)</f>
        <v>0</v>
      </c>
      <c r="L33" s="32"/>
    </row>
    <row r="34" spans="2:12" s="1" customFormat="1" ht="14.45" customHeight="1">
      <c r="B34" s="32"/>
      <c r="E34" s="27" t="s">
        <v>49</v>
      </c>
      <c r="F34" s="86">
        <f>ROUND((ROUND((SUM(BF118:BF129)),  2) + SUM(BF131:BF135)), 2)</f>
        <v>0</v>
      </c>
      <c r="I34" s="96">
        <v>0.12</v>
      </c>
      <c r="J34" s="86">
        <f>ROUND((ROUND(((SUM(BF118:BF129))*I34),  2) + (SUM(BF131:BF135)*I34)), 2)</f>
        <v>0</v>
      </c>
      <c r="L34" s="32"/>
    </row>
    <row r="35" spans="2:12" s="1" customFormat="1" ht="14.45" hidden="1" customHeight="1">
      <c r="B35" s="32"/>
      <c r="E35" s="27" t="s">
        <v>50</v>
      </c>
      <c r="F35" s="86">
        <f>ROUND((ROUND((SUM(BG118:BG129)),  2) + SUM(BG131:BG135)),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51</v>
      </c>
      <c r="F36" s="86">
        <f>ROUND((ROUND((SUM(BH118:BH129)),  2) + SUM(BH131:BH135)),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52</v>
      </c>
      <c r="F37" s="86">
        <f>ROUND((ROUND((SUM(BI118:BI129)),  2) + SUM(BI131:BI135)),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53</v>
      </c>
      <c r="E39" s="57"/>
      <c r="F39" s="57"/>
      <c r="G39" s="99" t="s">
        <v>54</v>
      </c>
      <c r="H39" s="100" t="s">
        <v>55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56</v>
      </c>
      <c r="E50" s="42"/>
      <c r="F50" s="42"/>
      <c r="G50" s="41" t="s">
        <v>57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58</v>
      </c>
      <c r="E61" s="34"/>
      <c r="F61" s="103" t="s">
        <v>59</v>
      </c>
      <c r="G61" s="43" t="s">
        <v>58</v>
      </c>
      <c r="H61" s="34"/>
      <c r="I61" s="34"/>
      <c r="J61" s="104" t="s">
        <v>59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60</v>
      </c>
      <c r="E65" s="42"/>
      <c r="F65" s="42"/>
      <c r="G65" s="41" t="s">
        <v>61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58</v>
      </c>
      <c r="E76" s="34"/>
      <c r="F76" s="103" t="s">
        <v>59</v>
      </c>
      <c r="G76" s="43" t="s">
        <v>58</v>
      </c>
      <c r="H76" s="34"/>
      <c r="I76" s="34"/>
      <c r="J76" s="104" t="s">
        <v>59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115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54" t="str">
        <f>E7</f>
        <v>Škola Elpis Brno - cvičný byt pro vzdělávání</v>
      </c>
      <c r="F85" s="255"/>
      <c r="G85" s="255"/>
      <c r="H85" s="255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12" t="str">
        <f>E9</f>
        <v>04 - VRN</v>
      </c>
      <c r="F87" s="256"/>
      <c r="G87" s="256"/>
      <c r="H87" s="25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Židenice</v>
      </c>
      <c r="I89" s="27" t="s">
        <v>22</v>
      </c>
      <c r="J89" s="52" t="str">
        <f>IF(J12="","",J12)</f>
        <v>17. 7. 2024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MŠ speciální, ZŠ speciální a PŠ Elpis Brno, p.o.</v>
      </c>
      <c r="I91" s="27" t="s">
        <v>32</v>
      </c>
      <c r="J91" s="30" t="str">
        <f>E21</f>
        <v>Pro budovy, s.r.o.</v>
      </c>
      <c r="L91" s="32"/>
    </row>
    <row r="92" spans="2:47" s="1" customFormat="1" ht="25.7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STAGA stavební agentura s.r.o.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116</v>
      </c>
      <c r="D94" s="97"/>
      <c r="E94" s="97"/>
      <c r="F94" s="97"/>
      <c r="G94" s="97"/>
      <c r="H94" s="97"/>
      <c r="I94" s="97"/>
      <c r="J94" s="106" t="s">
        <v>117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118</v>
      </c>
      <c r="J96" s="66">
        <f>J118</f>
        <v>0</v>
      </c>
      <c r="L96" s="32"/>
      <c r="AU96" s="17" t="s">
        <v>119</v>
      </c>
    </row>
    <row r="97" spans="2:12" s="8" customFormat="1" ht="24.95" customHeight="1">
      <c r="B97" s="108"/>
      <c r="D97" s="109" t="s">
        <v>982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2:12" s="8" customFormat="1" ht="21.75" customHeight="1">
      <c r="B98" s="108"/>
      <c r="D98" s="116" t="s">
        <v>134</v>
      </c>
      <c r="J98" s="117">
        <f>J130</f>
        <v>0</v>
      </c>
      <c r="L98" s="108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135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54" t="str">
        <f>E7</f>
        <v>Škola Elpis Brno - cvičný byt pro vzdělávání</v>
      </c>
      <c r="F108" s="255"/>
      <c r="G108" s="255"/>
      <c r="H108" s="255"/>
      <c r="L108" s="32"/>
    </row>
    <row r="109" spans="2:12" s="1" customFormat="1" ht="12" customHeight="1">
      <c r="B109" s="32"/>
      <c r="C109" s="27" t="s">
        <v>111</v>
      </c>
      <c r="L109" s="32"/>
    </row>
    <row r="110" spans="2:12" s="1" customFormat="1" ht="16.5" customHeight="1">
      <c r="B110" s="32"/>
      <c r="E110" s="212" t="str">
        <f>E9</f>
        <v>04 - VRN</v>
      </c>
      <c r="F110" s="256"/>
      <c r="G110" s="256"/>
      <c r="H110" s="256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Židenice</v>
      </c>
      <c r="I112" s="27" t="s">
        <v>22</v>
      </c>
      <c r="J112" s="52" t="str">
        <f>IF(J12="","",J12)</f>
        <v>17. 7. 2024</v>
      </c>
      <c r="L112" s="32"/>
    </row>
    <row r="113" spans="2:65" s="1" customFormat="1" ht="6.95" customHeight="1">
      <c r="B113" s="32"/>
      <c r="L113" s="32"/>
    </row>
    <row r="114" spans="2:65" s="1" customFormat="1" ht="15.2" customHeight="1">
      <c r="B114" s="32"/>
      <c r="C114" s="27" t="s">
        <v>24</v>
      </c>
      <c r="F114" s="25" t="str">
        <f>E15</f>
        <v>MŠ speciální, ZŠ speciální a PŠ Elpis Brno, p.o.</v>
      </c>
      <c r="I114" s="27" t="s">
        <v>32</v>
      </c>
      <c r="J114" s="30" t="str">
        <f>E21</f>
        <v>Pro budovy, s.r.o.</v>
      </c>
      <c r="L114" s="32"/>
    </row>
    <row r="115" spans="2:65" s="1" customFormat="1" ht="25.7" customHeight="1">
      <c r="B115" s="32"/>
      <c r="C115" s="27" t="s">
        <v>30</v>
      </c>
      <c r="F115" s="25" t="str">
        <f>IF(E18="","",E18)</f>
        <v>Vyplň údaj</v>
      </c>
      <c r="I115" s="27" t="s">
        <v>37</v>
      </c>
      <c r="J115" s="30" t="str">
        <f>E24</f>
        <v>STAGA stavební agentura s.r.o.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8"/>
      <c r="C117" s="119" t="s">
        <v>136</v>
      </c>
      <c r="D117" s="120" t="s">
        <v>68</v>
      </c>
      <c r="E117" s="120" t="s">
        <v>64</v>
      </c>
      <c r="F117" s="120" t="s">
        <v>65</v>
      </c>
      <c r="G117" s="120" t="s">
        <v>137</v>
      </c>
      <c r="H117" s="120" t="s">
        <v>138</v>
      </c>
      <c r="I117" s="120" t="s">
        <v>139</v>
      </c>
      <c r="J117" s="120" t="s">
        <v>117</v>
      </c>
      <c r="K117" s="121" t="s">
        <v>140</v>
      </c>
      <c r="L117" s="118"/>
      <c r="M117" s="59" t="s">
        <v>1</v>
      </c>
      <c r="N117" s="60" t="s">
        <v>47</v>
      </c>
      <c r="O117" s="60" t="s">
        <v>141</v>
      </c>
      <c r="P117" s="60" t="s">
        <v>142</v>
      </c>
      <c r="Q117" s="60" t="s">
        <v>143</v>
      </c>
      <c r="R117" s="60" t="s">
        <v>144</v>
      </c>
      <c r="S117" s="60" t="s">
        <v>145</v>
      </c>
      <c r="T117" s="61" t="s">
        <v>146</v>
      </c>
    </row>
    <row r="118" spans="2:65" s="1" customFormat="1" ht="22.9" customHeight="1">
      <c r="B118" s="32"/>
      <c r="C118" s="64" t="s">
        <v>147</v>
      </c>
      <c r="J118" s="122">
        <f>BK118</f>
        <v>0</v>
      </c>
      <c r="L118" s="32"/>
      <c r="M118" s="62"/>
      <c r="N118" s="53"/>
      <c r="O118" s="53"/>
      <c r="P118" s="123">
        <f>P119+P130</f>
        <v>0</v>
      </c>
      <c r="Q118" s="53"/>
      <c r="R118" s="123">
        <f>R119+R130</f>
        <v>0</v>
      </c>
      <c r="S118" s="53"/>
      <c r="T118" s="124">
        <f>T119+T130</f>
        <v>0</v>
      </c>
      <c r="AT118" s="17" t="s">
        <v>82</v>
      </c>
      <c r="AU118" s="17" t="s">
        <v>119</v>
      </c>
      <c r="BK118" s="125">
        <f>BK119+BK130</f>
        <v>0</v>
      </c>
    </row>
    <row r="119" spans="2:65" s="11" customFormat="1" ht="25.9" customHeight="1">
      <c r="B119" s="126"/>
      <c r="D119" s="127" t="s">
        <v>82</v>
      </c>
      <c r="E119" s="128" t="s">
        <v>108</v>
      </c>
      <c r="F119" s="128" t="s">
        <v>983</v>
      </c>
      <c r="I119" s="129"/>
      <c r="J119" s="117">
        <f>BK119</f>
        <v>0</v>
      </c>
      <c r="L119" s="126"/>
      <c r="M119" s="130"/>
      <c r="P119" s="131">
        <f>SUM(P120:P129)</f>
        <v>0</v>
      </c>
      <c r="R119" s="131">
        <f>SUM(R120:R129)</f>
        <v>0</v>
      </c>
      <c r="T119" s="132">
        <f>SUM(T120:T129)</f>
        <v>0</v>
      </c>
      <c r="AR119" s="127" t="s">
        <v>182</v>
      </c>
      <c r="AT119" s="133" t="s">
        <v>82</v>
      </c>
      <c r="AU119" s="133" t="s">
        <v>83</v>
      </c>
      <c r="AY119" s="127" t="s">
        <v>150</v>
      </c>
      <c r="BK119" s="134">
        <f>SUM(BK120:BK129)</f>
        <v>0</v>
      </c>
    </row>
    <row r="120" spans="2:65" s="1" customFormat="1" ht="16.5" customHeight="1">
      <c r="B120" s="32"/>
      <c r="C120" s="137" t="s">
        <v>90</v>
      </c>
      <c r="D120" s="137" t="s">
        <v>153</v>
      </c>
      <c r="E120" s="138" t="s">
        <v>984</v>
      </c>
      <c r="F120" s="139" t="s">
        <v>985</v>
      </c>
      <c r="G120" s="140" t="s">
        <v>366</v>
      </c>
      <c r="H120" s="141">
        <v>1</v>
      </c>
      <c r="I120" s="142"/>
      <c r="J120" s="143">
        <f>ROUND(I120*H120,2)</f>
        <v>0</v>
      </c>
      <c r="K120" s="139" t="s">
        <v>1</v>
      </c>
      <c r="L120" s="32"/>
      <c r="M120" s="144" t="s">
        <v>1</v>
      </c>
      <c r="N120" s="145" t="s">
        <v>48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AR120" s="148" t="s">
        <v>158</v>
      </c>
      <c r="AT120" s="148" t="s">
        <v>153</v>
      </c>
      <c r="AU120" s="148" t="s">
        <v>90</v>
      </c>
      <c r="AY120" s="17" t="s">
        <v>150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7" t="s">
        <v>90</v>
      </c>
      <c r="BK120" s="149">
        <f>ROUND(I120*H120,2)</f>
        <v>0</v>
      </c>
      <c r="BL120" s="17" t="s">
        <v>158</v>
      </c>
      <c r="BM120" s="148" t="s">
        <v>986</v>
      </c>
    </row>
    <row r="121" spans="2:65" s="1" customFormat="1" ht="29.25">
      <c r="B121" s="32"/>
      <c r="D121" s="151" t="s">
        <v>987</v>
      </c>
      <c r="F121" s="202" t="s">
        <v>988</v>
      </c>
      <c r="I121" s="203"/>
      <c r="L121" s="32"/>
      <c r="M121" s="171"/>
      <c r="T121" s="56"/>
      <c r="AT121" s="17" t="s">
        <v>987</v>
      </c>
      <c r="AU121" s="17" t="s">
        <v>90</v>
      </c>
    </row>
    <row r="122" spans="2:65" s="1" customFormat="1" ht="16.5" customHeight="1">
      <c r="B122" s="32"/>
      <c r="C122" s="137" t="s">
        <v>92</v>
      </c>
      <c r="D122" s="137" t="s">
        <v>153</v>
      </c>
      <c r="E122" s="138" t="s">
        <v>989</v>
      </c>
      <c r="F122" s="139" t="s">
        <v>990</v>
      </c>
      <c r="G122" s="140" t="s">
        <v>366</v>
      </c>
      <c r="H122" s="141">
        <v>1</v>
      </c>
      <c r="I122" s="142"/>
      <c r="J122" s="143">
        <f>ROUND(I122*H122,2)</f>
        <v>0</v>
      </c>
      <c r="K122" s="139" t="s">
        <v>1</v>
      </c>
      <c r="L122" s="32"/>
      <c r="M122" s="144" t="s">
        <v>1</v>
      </c>
      <c r="N122" s="145" t="s">
        <v>48</v>
      </c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AR122" s="148" t="s">
        <v>158</v>
      </c>
      <c r="AT122" s="148" t="s">
        <v>153</v>
      </c>
      <c r="AU122" s="148" t="s">
        <v>90</v>
      </c>
      <c r="AY122" s="17" t="s">
        <v>150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7" t="s">
        <v>90</v>
      </c>
      <c r="BK122" s="149">
        <f>ROUND(I122*H122,2)</f>
        <v>0</v>
      </c>
      <c r="BL122" s="17" t="s">
        <v>158</v>
      </c>
      <c r="BM122" s="148" t="s">
        <v>991</v>
      </c>
    </row>
    <row r="123" spans="2:65" s="1" customFormat="1" ht="29.25">
      <c r="B123" s="32"/>
      <c r="D123" s="151" t="s">
        <v>987</v>
      </c>
      <c r="F123" s="202" t="s">
        <v>992</v>
      </c>
      <c r="I123" s="203"/>
      <c r="L123" s="32"/>
      <c r="M123" s="171"/>
      <c r="T123" s="56"/>
      <c r="AT123" s="17" t="s">
        <v>987</v>
      </c>
      <c r="AU123" s="17" t="s">
        <v>90</v>
      </c>
    </row>
    <row r="124" spans="2:65" s="1" customFormat="1" ht="16.5" customHeight="1">
      <c r="B124" s="32"/>
      <c r="C124" s="137" t="s">
        <v>169</v>
      </c>
      <c r="D124" s="137" t="s">
        <v>153</v>
      </c>
      <c r="E124" s="138" t="s">
        <v>993</v>
      </c>
      <c r="F124" s="139" t="s">
        <v>994</v>
      </c>
      <c r="G124" s="140" t="s">
        <v>366</v>
      </c>
      <c r="H124" s="141">
        <v>1</v>
      </c>
      <c r="I124" s="142"/>
      <c r="J124" s="143">
        <f>ROUND(I124*H124,2)</f>
        <v>0</v>
      </c>
      <c r="K124" s="139" t="s">
        <v>1</v>
      </c>
      <c r="L124" s="32"/>
      <c r="M124" s="144" t="s">
        <v>1</v>
      </c>
      <c r="N124" s="145" t="s">
        <v>48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158</v>
      </c>
      <c r="AT124" s="148" t="s">
        <v>153</v>
      </c>
      <c r="AU124" s="148" t="s">
        <v>90</v>
      </c>
      <c r="AY124" s="17" t="s">
        <v>150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90</v>
      </c>
      <c r="BK124" s="149">
        <f>ROUND(I124*H124,2)</f>
        <v>0</v>
      </c>
      <c r="BL124" s="17" t="s">
        <v>158</v>
      </c>
      <c r="BM124" s="148" t="s">
        <v>995</v>
      </c>
    </row>
    <row r="125" spans="2:65" s="1" customFormat="1" ht="19.5">
      <c r="B125" s="32"/>
      <c r="D125" s="151" t="s">
        <v>987</v>
      </c>
      <c r="F125" s="202" t="s">
        <v>996</v>
      </c>
      <c r="I125" s="203"/>
      <c r="L125" s="32"/>
      <c r="M125" s="171"/>
      <c r="T125" s="56"/>
      <c r="AT125" s="17" t="s">
        <v>987</v>
      </c>
      <c r="AU125" s="17" t="s">
        <v>90</v>
      </c>
    </row>
    <row r="126" spans="2:65" s="1" customFormat="1" ht="16.5" customHeight="1">
      <c r="B126" s="32"/>
      <c r="C126" s="137" t="s">
        <v>158</v>
      </c>
      <c r="D126" s="137" t="s">
        <v>153</v>
      </c>
      <c r="E126" s="138" t="s">
        <v>997</v>
      </c>
      <c r="F126" s="139" t="s">
        <v>998</v>
      </c>
      <c r="G126" s="140" t="s">
        <v>366</v>
      </c>
      <c r="H126" s="141">
        <v>1</v>
      </c>
      <c r="I126" s="142"/>
      <c r="J126" s="143">
        <f>ROUND(I126*H126,2)</f>
        <v>0</v>
      </c>
      <c r="K126" s="139" t="s">
        <v>1</v>
      </c>
      <c r="L126" s="32"/>
      <c r="M126" s="144" t="s">
        <v>1</v>
      </c>
      <c r="N126" s="145" t="s">
        <v>48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158</v>
      </c>
      <c r="AT126" s="148" t="s">
        <v>153</v>
      </c>
      <c r="AU126" s="148" t="s">
        <v>90</v>
      </c>
      <c r="AY126" s="17" t="s">
        <v>150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90</v>
      </c>
      <c r="BK126" s="149">
        <f>ROUND(I126*H126,2)</f>
        <v>0</v>
      </c>
      <c r="BL126" s="17" t="s">
        <v>158</v>
      </c>
      <c r="BM126" s="148" t="s">
        <v>999</v>
      </c>
    </row>
    <row r="127" spans="2:65" s="1" customFormat="1" ht="29.25">
      <c r="B127" s="32"/>
      <c r="D127" s="151" t="s">
        <v>987</v>
      </c>
      <c r="F127" s="202" t="s">
        <v>1000</v>
      </c>
      <c r="I127" s="203"/>
      <c r="L127" s="32"/>
      <c r="M127" s="171"/>
      <c r="T127" s="56"/>
      <c r="AT127" s="17" t="s">
        <v>987</v>
      </c>
      <c r="AU127" s="17" t="s">
        <v>90</v>
      </c>
    </row>
    <row r="128" spans="2:65" s="1" customFormat="1" ht="16.5" customHeight="1">
      <c r="B128" s="32"/>
      <c r="C128" s="137" t="s">
        <v>182</v>
      </c>
      <c r="D128" s="137" t="s">
        <v>153</v>
      </c>
      <c r="E128" s="138" t="s">
        <v>1001</v>
      </c>
      <c r="F128" s="139" t="s">
        <v>1002</v>
      </c>
      <c r="G128" s="140" t="s">
        <v>366</v>
      </c>
      <c r="H128" s="141">
        <v>1</v>
      </c>
      <c r="I128" s="142"/>
      <c r="J128" s="143">
        <f>ROUND(I128*H128,2)</f>
        <v>0</v>
      </c>
      <c r="K128" s="139" t="s">
        <v>1</v>
      </c>
      <c r="L128" s="32"/>
      <c r="M128" s="144" t="s">
        <v>1</v>
      </c>
      <c r="N128" s="145" t="s">
        <v>48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158</v>
      </c>
      <c r="AT128" s="148" t="s">
        <v>153</v>
      </c>
      <c r="AU128" s="148" t="s">
        <v>90</v>
      </c>
      <c r="AY128" s="17" t="s">
        <v>150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90</v>
      </c>
      <c r="BK128" s="149">
        <f>ROUND(I128*H128,2)</f>
        <v>0</v>
      </c>
      <c r="BL128" s="17" t="s">
        <v>158</v>
      </c>
      <c r="BM128" s="148" t="s">
        <v>1003</v>
      </c>
    </row>
    <row r="129" spans="2:63" s="1" customFormat="1" ht="19.5">
      <c r="B129" s="32"/>
      <c r="D129" s="151" t="s">
        <v>987</v>
      </c>
      <c r="F129" s="202" t="s">
        <v>1004</v>
      </c>
      <c r="I129" s="203"/>
      <c r="L129" s="32"/>
      <c r="M129" s="171"/>
      <c r="T129" s="56"/>
      <c r="AT129" s="17" t="s">
        <v>987</v>
      </c>
      <c r="AU129" s="17" t="s">
        <v>90</v>
      </c>
    </row>
    <row r="130" spans="2:63" s="1" customFormat="1" ht="49.9" customHeight="1">
      <c r="B130" s="32"/>
      <c r="E130" s="128" t="s">
        <v>369</v>
      </c>
      <c r="F130" s="128" t="s">
        <v>370</v>
      </c>
      <c r="J130" s="117">
        <f t="shared" ref="J130:J135" si="0">BK130</f>
        <v>0</v>
      </c>
      <c r="L130" s="32"/>
      <c r="M130" s="171"/>
      <c r="T130" s="56"/>
      <c r="AT130" s="17" t="s">
        <v>82</v>
      </c>
      <c r="AU130" s="17" t="s">
        <v>83</v>
      </c>
      <c r="AY130" s="17" t="s">
        <v>371</v>
      </c>
      <c r="BK130" s="149">
        <f>SUM(BK131:BK135)</f>
        <v>0</v>
      </c>
    </row>
    <row r="131" spans="2:63" s="1" customFormat="1" ht="16.350000000000001" customHeight="1">
      <c r="B131" s="32"/>
      <c r="C131" s="172" t="s">
        <v>1</v>
      </c>
      <c r="D131" s="172"/>
      <c r="E131" s="173" t="s">
        <v>1</v>
      </c>
      <c r="F131" s="174" t="s">
        <v>1010</v>
      </c>
      <c r="G131" s="175" t="s">
        <v>1</v>
      </c>
      <c r="H131" s="176"/>
      <c r="I131" s="177"/>
      <c r="J131" s="178">
        <f t="shared" si="0"/>
        <v>0</v>
      </c>
      <c r="K131" s="179"/>
      <c r="L131" s="32"/>
      <c r="M131" s="180" t="s">
        <v>1</v>
      </c>
      <c r="N131" s="181" t="s">
        <v>48</v>
      </c>
      <c r="T131" s="56"/>
      <c r="AT131" s="17" t="s">
        <v>371</v>
      </c>
      <c r="AU131" s="17" t="s">
        <v>90</v>
      </c>
      <c r="AY131" s="17" t="s">
        <v>371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90</v>
      </c>
      <c r="BK131" s="149">
        <f>I131*H131</f>
        <v>0</v>
      </c>
    </row>
    <row r="132" spans="2:63" s="1" customFormat="1" ht="16.350000000000001" customHeight="1">
      <c r="B132" s="32"/>
      <c r="C132" s="172" t="s">
        <v>1</v>
      </c>
      <c r="D132" s="172"/>
      <c r="E132" s="173" t="s">
        <v>1</v>
      </c>
      <c r="F132" s="174" t="s">
        <v>1010</v>
      </c>
      <c r="G132" s="175" t="s">
        <v>1</v>
      </c>
      <c r="H132" s="176"/>
      <c r="I132" s="177"/>
      <c r="J132" s="178">
        <f t="shared" si="0"/>
        <v>0</v>
      </c>
      <c r="K132" s="179"/>
      <c r="L132" s="32"/>
      <c r="M132" s="180" t="s">
        <v>1</v>
      </c>
      <c r="N132" s="181" t="s">
        <v>48</v>
      </c>
      <c r="T132" s="56"/>
      <c r="AT132" s="17" t="s">
        <v>371</v>
      </c>
      <c r="AU132" s="17" t="s">
        <v>90</v>
      </c>
      <c r="AY132" s="17" t="s">
        <v>371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90</v>
      </c>
      <c r="BK132" s="149">
        <f>I132*H132</f>
        <v>0</v>
      </c>
    </row>
    <row r="133" spans="2:63" s="1" customFormat="1" ht="16.350000000000001" customHeight="1">
      <c r="B133" s="32"/>
      <c r="C133" s="172" t="s">
        <v>1</v>
      </c>
      <c r="D133" s="172"/>
      <c r="E133" s="173" t="s">
        <v>1</v>
      </c>
      <c r="F133" s="174" t="s">
        <v>1010</v>
      </c>
      <c r="G133" s="175" t="s">
        <v>1</v>
      </c>
      <c r="H133" s="176"/>
      <c r="I133" s="177"/>
      <c r="J133" s="178">
        <f t="shared" si="0"/>
        <v>0</v>
      </c>
      <c r="K133" s="179"/>
      <c r="L133" s="32"/>
      <c r="M133" s="180" t="s">
        <v>1</v>
      </c>
      <c r="N133" s="181" t="s">
        <v>48</v>
      </c>
      <c r="T133" s="56"/>
      <c r="AT133" s="17" t="s">
        <v>371</v>
      </c>
      <c r="AU133" s="17" t="s">
        <v>90</v>
      </c>
      <c r="AY133" s="17" t="s">
        <v>371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90</v>
      </c>
      <c r="BK133" s="149">
        <f>I133*H133</f>
        <v>0</v>
      </c>
    </row>
    <row r="134" spans="2:63" s="1" customFormat="1" ht="16.350000000000001" customHeight="1">
      <c r="B134" s="32"/>
      <c r="C134" s="172" t="s">
        <v>1</v>
      </c>
      <c r="D134" s="172"/>
      <c r="E134" s="173" t="s">
        <v>1</v>
      </c>
      <c r="F134" s="174" t="s">
        <v>1010</v>
      </c>
      <c r="G134" s="175" t="s">
        <v>1</v>
      </c>
      <c r="H134" s="176"/>
      <c r="I134" s="177"/>
      <c r="J134" s="178">
        <f t="shared" si="0"/>
        <v>0</v>
      </c>
      <c r="K134" s="179"/>
      <c r="L134" s="32"/>
      <c r="M134" s="180" t="s">
        <v>1</v>
      </c>
      <c r="N134" s="181" t="s">
        <v>48</v>
      </c>
      <c r="T134" s="56"/>
      <c r="AT134" s="17" t="s">
        <v>371</v>
      </c>
      <c r="AU134" s="17" t="s">
        <v>90</v>
      </c>
      <c r="AY134" s="17" t="s">
        <v>371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90</v>
      </c>
      <c r="BK134" s="149">
        <f>I134*H134</f>
        <v>0</v>
      </c>
    </row>
    <row r="135" spans="2:63" s="1" customFormat="1" ht="16.350000000000001" customHeight="1">
      <c r="B135" s="32"/>
      <c r="C135" s="172" t="s">
        <v>1</v>
      </c>
      <c r="D135" s="172"/>
      <c r="E135" s="173" t="s">
        <v>1</v>
      </c>
      <c r="F135" s="174" t="s">
        <v>1010</v>
      </c>
      <c r="G135" s="175" t="s">
        <v>1</v>
      </c>
      <c r="H135" s="176"/>
      <c r="I135" s="177"/>
      <c r="J135" s="178">
        <f t="shared" si="0"/>
        <v>0</v>
      </c>
      <c r="K135" s="179"/>
      <c r="L135" s="32"/>
      <c r="M135" s="180" t="s">
        <v>1</v>
      </c>
      <c r="N135" s="181" t="s">
        <v>48</v>
      </c>
      <c r="O135" s="182"/>
      <c r="P135" s="182"/>
      <c r="Q135" s="182"/>
      <c r="R135" s="182"/>
      <c r="S135" s="182"/>
      <c r="T135" s="183"/>
      <c r="AT135" s="17" t="s">
        <v>371</v>
      </c>
      <c r="AU135" s="17" t="s">
        <v>90</v>
      </c>
      <c r="AY135" s="17" t="s">
        <v>371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90</v>
      </c>
      <c r="BK135" s="149">
        <f>I135*H135</f>
        <v>0</v>
      </c>
    </row>
    <row r="136" spans="2:63" s="1" customFormat="1" ht="6.95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sheetProtection algorithmName="SHA-512" hashValue="zJV/GsBKCtaj7Kk4BbfW1hgRgLkR/9aOXny2cgYND8QyYO08SbtasGEK20QjqaQYvntf9QZbR0mA+HHToWDTvQ==" saltValue="a306losOrgoLfpLWzAoZmBaxZ6mP47z+ZcQ7i6kLhrKeewjMrGvTGORoPrc9satHGp0mWCuAPgh012JBxbHMVw==" spinCount="100000" sheet="1" objects="1" scenarios="1" formatColumns="0" formatRows="0" autoFilter="0"/>
  <autoFilter ref="C117:K135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31:D136" xr:uid="{00000000-0002-0000-0500-000000000000}">
      <formula1>"K, M"</formula1>
    </dataValidation>
    <dataValidation type="list" allowBlank="1" showInputMessage="1" showErrorMessage="1" error="Povoleny jsou hodnoty základní, snížená, zákl. přenesená, sníž. přenesená, nulová." sqref="N131:N136" xr:uid="{00000000-0002-0000-05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12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1005</v>
      </c>
      <c r="H4" s="20"/>
    </row>
    <row r="5" spans="2:8" ht="12" customHeight="1">
      <c r="B5" s="20"/>
      <c r="C5" s="24" t="s">
        <v>13</v>
      </c>
      <c r="D5" s="243" t="s">
        <v>14</v>
      </c>
      <c r="E5" s="239"/>
      <c r="F5" s="239"/>
      <c r="H5" s="20"/>
    </row>
    <row r="6" spans="2:8" ht="36.950000000000003" customHeight="1">
      <c r="B6" s="20"/>
      <c r="C6" s="26" t="s">
        <v>16</v>
      </c>
      <c r="D6" s="240" t="s">
        <v>17</v>
      </c>
      <c r="E6" s="239"/>
      <c r="F6" s="239"/>
      <c r="H6" s="20"/>
    </row>
    <row r="7" spans="2:8" ht="16.5" customHeight="1">
      <c r="B7" s="20"/>
      <c r="C7" s="27" t="s">
        <v>22</v>
      </c>
      <c r="D7" s="52" t="str">
        <f>'Rekapitulace stavby'!AN8</f>
        <v>17. 7. 2024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8"/>
      <c r="C9" s="119" t="s">
        <v>64</v>
      </c>
      <c r="D9" s="120" t="s">
        <v>65</v>
      </c>
      <c r="E9" s="120" t="s">
        <v>137</v>
      </c>
      <c r="F9" s="121" t="s">
        <v>1006</v>
      </c>
      <c r="H9" s="118"/>
    </row>
    <row r="10" spans="2:8" s="1" customFormat="1" ht="26.45" customHeight="1">
      <c r="B10" s="32"/>
      <c r="C10" s="204" t="s">
        <v>1007</v>
      </c>
      <c r="D10" s="204" t="s">
        <v>99</v>
      </c>
      <c r="H10" s="32"/>
    </row>
    <row r="11" spans="2:8" s="1" customFormat="1" ht="16.899999999999999" customHeight="1">
      <c r="B11" s="32"/>
      <c r="C11" s="205" t="s">
        <v>376</v>
      </c>
      <c r="D11" s="206" t="s">
        <v>377</v>
      </c>
      <c r="E11" s="207" t="s">
        <v>156</v>
      </c>
      <c r="F11" s="208">
        <v>63.417000000000002</v>
      </c>
      <c r="H11" s="32"/>
    </row>
    <row r="12" spans="2:8" s="1" customFormat="1" ht="16.899999999999999" customHeight="1">
      <c r="B12" s="32"/>
      <c r="C12" s="209" t="s">
        <v>1</v>
      </c>
      <c r="D12" s="209" t="s">
        <v>802</v>
      </c>
      <c r="E12" s="17" t="s">
        <v>1</v>
      </c>
      <c r="F12" s="210">
        <v>0</v>
      </c>
      <c r="H12" s="32"/>
    </row>
    <row r="13" spans="2:8" s="1" customFormat="1" ht="16.899999999999999" customHeight="1">
      <c r="B13" s="32"/>
      <c r="C13" s="209" t="s">
        <v>1</v>
      </c>
      <c r="D13" s="209" t="s">
        <v>780</v>
      </c>
      <c r="E13" s="17" t="s">
        <v>1</v>
      </c>
      <c r="F13" s="210">
        <v>0</v>
      </c>
      <c r="H13" s="32"/>
    </row>
    <row r="14" spans="2:8" s="1" customFormat="1" ht="22.5">
      <c r="B14" s="32"/>
      <c r="C14" s="209" t="s">
        <v>1</v>
      </c>
      <c r="D14" s="209" t="s">
        <v>803</v>
      </c>
      <c r="E14" s="17" t="s">
        <v>1</v>
      </c>
      <c r="F14" s="210">
        <v>76.128</v>
      </c>
      <c r="H14" s="32"/>
    </row>
    <row r="15" spans="2:8" s="1" customFormat="1" ht="16.899999999999999" customHeight="1">
      <c r="B15" s="32"/>
      <c r="C15" s="209" t="s">
        <v>1</v>
      </c>
      <c r="D15" s="209" t="s">
        <v>804</v>
      </c>
      <c r="E15" s="17" t="s">
        <v>1</v>
      </c>
      <c r="F15" s="210">
        <v>-12.711</v>
      </c>
      <c r="H15" s="32"/>
    </row>
    <row r="16" spans="2:8" s="1" customFormat="1" ht="16.899999999999999" customHeight="1">
      <c r="B16" s="32"/>
      <c r="C16" s="209" t="s">
        <v>376</v>
      </c>
      <c r="D16" s="209" t="s">
        <v>164</v>
      </c>
      <c r="E16" s="17" t="s">
        <v>1</v>
      </c>
      <c r="F16" s="210">
        <v>63.417000000000002</v>
      </c>
      <c r="H16" s="32"/>
    </row>
    <row r="17" spans="2:8" s="1" customFormat="1" ht="16.899999999999999" customHeight="1">
      <c r="B17" s="32"/>
      <c r="C17" s="211" t="s">
        <v>1008</v>
      </c>
      <c r="H17" s="32"/>
    </row>
    <row r="18" spans="2:8" s="1" customFormat="1" ht="22.5">
      <c r="B18" s="32"/>
      <c r="C18" s="209" t="s">
        <v>799</v>
      </c>
      <c r="D18" s="209" t="s">
        <v>800</v>
      </c>
      <c r="E18" s="17" t="s">
        <v>156</v>
      </c>
      <c r="F18" s="210">
        <v>63.417000000000002</v>
      </c>
      <c r="H18" s="32"/>
    </row>
    <row r="19" spans="2:8" s="1" customFormat="1" ht="16.899999999999999" customHeight="1">
      <c r="B19" s="32"/>
      <c r="C19" s="209" t="s">
        <v>776</v>
      </c>
      <c r="D19" s="209" t="s">
        <v>777</v>
      </c>
      <c r="E19" s="17" t="s">
        <v>156</v>
      </c>
      <c r="F19" s="210">
        <v>63.417000000000002</v>
      </c>
      <c r="H19" s="32"/>
    </row>
    <row r="20" spans="2:8" s="1" customFormat="1" ht="16.899999999999999" customHeight="1">
      <c r="B20" s="32"/>
      <c r="C20" s="209" t="s">
        <v>788</v>
      </c>
      <c r="D20" s="209" t="s">
        <v>789</v>
      </c>
      <c r="E20" s="17" t="s">
        <v>156</v>
      </c>
      <c r="F20" s="210">
        <v>63.417000000000002</v>
      </c>
      <c r="H20" s="32"/>
    </row>
    <row r="21" spans="2:8" s="1" customFormat="1" ht="16.899999999999999" customHeight="1">
      <c r="B21" s="32"/>
      <c r="C21" s="209" t="s">
        <v>783</v>
      </c>
      <c r="D21" s="209" t="s">
        <v>784</v>
      </c>
      <c r="E21" s="17" t="s">
        <v>156</v>
      </c>
      <c r="F21" s="210">
        <v>63.417000000000002</v>
      </c>
      <c r="H21" s="32"/>
    </row>
    <row r="22" spans="2:8" s="1" customFormat="1" ht="16.899999999999999" customHeight="1">
      <c r="B22" s="32"/>
      <c r="C22" s="209" t="s">
        <v>829</v>
      </c>
      <c r="D22" s="209" t="s">
        <v>830</v>
      </c>
      <c r="E22" s="17" t="s">
        <v>156</v>
      </c>
      <c r="F22" s="210">
        <v>63.417000000000002</v>
      </c>
      <c r="H22" s="32"/>
    </row>
    <row r="23" spans="2:8" s="1" customFormat="1" ht="16.899999999999999" customHeight="1">
      <c r="B23" s="32"/>
      <c r="C23" s="209" t="s">
        <v>846</v>
      </c>
      <c r="D23" s="209" t="s">
        <v>847</v>
      </c>
      <c r="E23" s="17" t="s">
        <v>156</v>
      </c>
      <c r="F23" s="210">
        <v>1041.6869999999999</v>
      </c>
      <c r="H23" s="32"/>
    </row>
    <row r="24" spans="2:8" s="1" customFormat="1" ht="16.899999999999999" customHeight="1">
      <c r="B24" s="32"/>
      <c r="C24" s="205" t="s">
        <v>1009</v>
      </c>
      <c r="D24" s="206" t="s">
        <v>1</v>
      </c>
      <c r="E24" s="207" t="s">
        <v>1</v>
      </c>
      <c r="F24" s="208">
        <v>10.228</v>
      </c>
      <c r="H24" s="32"/>
    </row>
    <row r="25" spans="2:8" s="1" customFormat="1" ht="16.899999999999999" customHeight="1">
      <c r="B25" s="32"/>
      <c r="C25" s="205" t="s">
        <v>385</v>
      </c>
      <c r="D25" s="206" t="s">
        <v>1</v>
      </c>
      <c r="E25" s="207" t="s">
        <v>1</v>
      </c>
      <c r="F25" s="208">
        <v>216.8</v>
      </c>
      <c r="H25" s="32"/>
    </row>
    <row r="26" spans="2:8" s="1" customFormat="1" ht="16.899999999999999" customHeight="1">
      <c r="B26" s="32"/>
      <c r="C26" s="209" t="s">
        <v>1</v>
      </c>
      <c r="D26" s="209" t="s">
        <v>750</v>
      </c>
      <c r="E26" s="17" t="s">
        <v>1</v>
      </c>
      <c r="F26" s="210">
        <v>0</v>
      </c>
      <c r="H26" s="32"/>
    </row>
    <row r="27" spans="2:8" s="1" customFormat="1" ht="16.899999999999999" customHeight="1">
      <c r="B27" s="32"/>
      <c r="C27" s="209" t="s">
        <v>1</v>
      </c>
      <c r="D27" s="209" t="s">
        <v>453</v>
      </c>
      <c r="E27" s="17" t="s">
        <v>1</v>
      </c>
      <c r="F27" s="210">
        <v>0</v>
      </c>
      <c r="H27" s="32"/>
    </row>
    <row r="28" spans="2:8" s="1" customFormat="1" ht="16.899999999999999" customHeight="1">
      <c r="B28" s="32"/>
      <c r="C28" s="209" t="s">
        <v>1</v>
      </c>
      <c r="D28" s="209" t="s">
        <v>454</v>
      </c>
      <c r="E28" s="17" t="s">
        <v>1</v>
      </c>
      <c r="F28" s="210">
        <v>0</v>
      </c>
      <c r="H28" s="32"/>
    </row>
    <row r="29" spans="2:8" s="1" customFormat="1" ht="16.899999999999999" customHeight="1">
      <c r="B29" s="32"/>
      <c r="C29" s="209" t="s">
        <v>1</v>
      </c>
      <c r="D29" s="209" t="s">
        <v>751</v>
      </c>
      <c r="E29" s="17" t="s">
        <v>1</v>
      </c>
      <c r="F29" s="210">
        <v>216.8</v>
      </c>
      <c r="H29" s="32"/>
    </row>
    <row r="30" spans="2:8" s="1" customFormat="1" ht="16.899999999999999" customHeight="1">
      <c r="B30" s="32"/>
      <c r="C30" s="209" t="s">
        <v>385</v>
      </c>
      <c r="D30" s="209" t="s">
        <v>441</v>
      </c>
      <c r="E30" s="17" t="s">
        <v>1</v>
      </c>
      <c r="F30" s="210">
        <v>216.8</v>
      </c>
      <c r="H30" s="32"/>
    </row>
    <row r="31" spans="2:8" s="1" customFormat="1" ht="16.899999999999999" customHeight="1">
      <c r="B31" s="32"/>
      <c r="C31" s="211" t="s">
        <v>1008</v>
      </c>
      <c r="H31" s="32"/>
    </row>
    <row r="32" spans="2:8" s="1" customFormat="1" ht="16.899999999999999" customHeight="1">
      <c r="B32" s="32"/>
      <c r="C32" s="209" t="s">
        <v>747</v>
      </c>
      <c r="D32" s="209" t="s">
        <v>748</v>
      </c>
      <c r="E32" s="17" t="s">
        <v>296</v>
      </c>
      <c r="F32" s="210">
        <v>216.8</v>
      </c>
      <c r="H32" s="32"/>
    </row>
    <row r="33" spans="2:8" s="1" customFormat="1" ht="16.899999999999999" customHeight="1">
      <c r="B33" s="32"/>
      <c r="C33" s="209" t="s">
        <v>846</v>
      </c>
      <c r="D33" s="209" t="s">
        <v>847</v>
      </c>
      <c r="E33" s="17" t="s">
        <v>156</v>
      </c>
      <c r="F33" s="210">
        <v>1041.6869999999999</v>
      </c>
      <c r="H33" s="32"/>
    </row>
    <row r="34" spans="2:8" s="1" customFormat="1" ht="16.899999999999999" customHeight="1">
      <c r="B34" s="32"/>
      <c r="C34" s="205" t="s">
        <v>383</v>
      </c>
      <c r="D34" s="206" t="s">
        <v>1</v>
      </c>
      <c r="E34" s="207" t="s">
        <v>1</v>
      </c>
      <c r="F34" s="208">
        <v>246.21</v>
      </c>
      <c r="H34" s="32"/>
    </row>
    <row r="35" spans="2:8" s="1" customFormat="1" ht="16.899999999999999" customHeight="1">
      <c r="B35" s="32"/>
      <c r="C35" s="209" t="s">
        <v>1</v>
      </c>
      <c r="D35" s="209" t="s">
        <v>722</v>
      </c>
      <c r="E35" s="17" t="s">
        <v>1</v>
      </c>
      <c r="F35" s="210">
        <v>0</v>
      </c>
      <c r="H35" s="32"/>
    </row>
    <row r="36" spans="2:8" s="1" customFormat="1" ht="16.899999999999999" customHeight="1">
      <c r="B36" s="32"/>
      <c r="C36" s="209" t="s">
        <v>1</v>
      </c>
      <c r="D36" s="209" t="s">
        <v>453</v>
      </c>
      <c r="E36" s="17" t="s">
        <v>1</v>
      </c>
      <c r="F36" s="210">
        <v>0</v>
      </c>
      <c r="H36" s="32"/>
    </row>
    <row r="37" spans="2:8" s="1" customFormat="1" ht="16.899999999999999" customHeight="1">
      <c r="B37" s="32"/>
      <c r="C37" s="209" t="s">
        <v>1</v>
      </c>
      <c r="D37" s="209" t="s">
        <v>454</v>
      </c>
      <c r="E37" s="17" t="s">
        <v>1</v>
      </c>
      <c r="F37" s="210">
        <v>0</v>
      </c>
      <c r="H37" s="32"/>
    </row>
    <row r="38" spans="2:8" s="1" customFormat="1" ht="16.899999999999999" customHeight="1">
      <c r="B38" s="32"/>
      <c r="C38" s="209" t="s">
        <v>1</v>
      </c>
      <c r="D38" s="209" t="s">
        <v>723</v>
      </c>
      <c r="E38" s="17" t="s">
        <v>1</v>
      </c>
      <c r="F38" s="210">
        <v>246.21</v>
      </c>
      <c r="H38" s="32"/>
    </row>
    <row r="39" spans="2:8" s="1" customFormat="1" ht="16.899999999999999" customHeight="1">
      <c r="B39" s="32"/>
      <c r="C39" s="209" t="s">
        <v>383</v>
      </c>
      <c r="D39" s="209" t="s">
        <v>441</v>
      </c>
      <c r="E39" s="17" t="s">
        <v>1</v>
      </c>
      <c r="F39" s="210">
        <v>246.21</v>
      </c>
      <c r="H39" s="32"/>
    </row>
    <row r="40" spans="2:8" s="1" customFormat="1" ht="16.899999999999999" customHeight="1">
      <c r="B40" s="32"/>
      <c r="C40" s="211" t="s">
        <v>1008</v>
      </c>
      <c r="H40" s="32"/>
    </row>
    <row r="41" spans="2:8" s="1" customFormat="1" ht="16.899999999999999" customHeight="1">
      <c r="B41" s="32"/>
      <c r="C41" s="209" t="s">
        <v>719</v>
      </c>
      <c r="D41" s="209" t="s">
        <v>720</v>
      </c>
      <c r="E41" s="17" t="s">
        <v>156</v>
      </c>
      <c r="F41" s="210">
        <v>246.21</v>
      </c>
      <c r="H41" s="32"/>
    </row>
    <row r="42" spans="2:8" s="1" customFormat="1" ht="16.899999999999999" customHeight="1">
      <c r="B42" s="32"/>
      <c r="C42" s="209" t="s">
        <v>449</v>
      </c>
      <c r="D42" s="209" t="s">
        <v>450</v>
      </c>
      <c r="E42" s="17" t="s">
        <v>156</v>
      </c>
      <c r="F42" s="210">
        <v>246.21</v>
      </c>
      <c r="H42" s="32"/>
    </row>
    <row r="43" spans="2:8" s="1" customFormat="1" ht="16.899999999999999" customHeight="1">
      <c r="B43" s="32"/>
      <c r="C43" s="209" t="s">
        <v>688</v>
      </c>
      <c r="D43" s="209" t="s">
        <v>689</v>
      </c>
      <c r="E43" s="17" t="s">
        <v>156</v>
      </c>
      <c r="F43" s="210">
        <v>246.21</v>
      </c>
      <c r="H43" s="32"/>
    </row>
    <row r="44" spans="2:8" s="1" customFormat="1" ht="16.899999999999999" customHeight="1">
      <c r="B44" s="32"/>
      <c r="C44" s="209" t="s">
        <v>699</v>
      </c>
      <c r="D44" s="209" t="s">
        <v>700</v>
      </c>
      <c r="E44" s="17" t="s">
        <v>156</v>
      </c>
      <c r="F44" s="210">
        <v>492.42</v>
      </c>
      <c r="H44" s="32"/>
    </row>
    <row r="45" spans="2:8" s="1" customFormat="1" ht="22.5">
      <c r="B45" s="32"/>
      <c r="C45" s="209" t="s">
        <v>710</v>
      </c>
      <c r="D45" s="209" t="s">
        <v>711</v>
      </c>
      <c r="E45" s="17" t="s">
        <v>156</v>
      </c>
      <c r="F45" s="210">
        <v>246.21</v>
      </c>
      <c r="H45" s="32"/>
    </row>
    <row r="46" spans="2:8" s="1" customFormat="1" ht="16.899999999999999" customHeight="1">
      <c r="B46" s="32"/>
      <c r="C46" s="209" t="s">
        <v>741</v>
      </c>
      <c r="D46" s="209" t="s">
        <v>742</v>
      </c>
      <c r="E46" s="17" t="s">
        <v>296</v>
      </c>
      <c r="F46" s="210">
        <v>246.21</v>
      </c>
      <c r="H46" s="32"/>
    </row>
    <row r="47" spans="2:8" s="1" customFormat="1" ht="16.899999999999999" customHeight="1">
      <c r="B47" s="32"/>
      <c r="C47" s="209" t="s">
        <v>767</v>
      </c>
      <c r="D47" s="209" t="s">
        <v>768</v>
      </c>
      <c r="E47" s="17" t="s">
        <v>156</v>
      </c>
      <c r="F47" s="210">
        <v>246.21</v>
      </c>
      <c r="H47" s="32"/>
    </row>
    <row r="48" spans="2:8" s="1" customFormat="1" ht="16.899999999999999" customHeight="1">
      <c r="B48" s="32"/>
      <c r="C48" s="209" t="s">
        <v>735</v>
      </c>
      <c r="D48" s="209" t="s">
        <v>736</v>
      </c>
      <c r="E48" s="17" t="s">
        <v>156</v>
      </c>
      <c r="F48" s="210">
        <v>283.70100000000002</v>
      </c>
      <c r="H48" s="32"/>
    </row>
    <row r="49" spans="2:8" s="1" customFormat="1" ht="16.899999999999999" customHeight="1">
      <c r="B49" s="32"/>
      <c r="C49" s="205" t="s">
        <v>381</v>
      </c>
      <c r="D49" s="206" t="s">
        <v>1</v>
      </c>
      <c r="E49" s="207" t="s">
        <v>1</v>
      </c>
      <c r="F49" s="208">
        <v>30.37</v>
      </c>
      <c r="H49" s="32"/>
    </row>
    <row r="50" spans="2:8" s="1" customFormat="1" ht="16.899999999999999" customHeight="1">
      <c r="B50" s="32"/>
      <c r="C50" s="209" t="s">
        <v>1</v>
      </c>
      <c r="D50" s="209" t="s">
        <v>675</v>
      </c>
      <c r="E50" s="17" t="s">
        <v>1</v>
      </c>
      <c r="F50" s="210">
        <v>0</v>
      </c>
      <c r="H50" s="32"/>
    </row>
    <row r="51" spans="2:8" s="1" customFormat="1" ht="16.899999999999999" customHeight="1">
      <c r="B51" s="32"/>
      <c r="C51" s="209" t="s">
        <v>1</v>
      </c>
      <c r="D51" s="209" t="s">
        <v>463</v>
      </c>
      <c r="E51" s="17" t="s">
        <v>1</v>
      </c>
      <c r="F51" s="210">
        <v>0</v>
      </c>
      <c r="H51" s="32"/>
    </row>
    <row r="52" spans="2:8" s="1" customFormat="1" ht="16.899999999999999" customHeight="1">
      <c r="B52" s="32"/>
      <c r="C52" s="209" t="s">
        <v>1</v>
      </c>
      <c r="D52" s="209" t="s">
        <v>483</v>
      </c>
      <c r="E52" s="17" t="s">
        <v>1</v>
      </c>
      <c r="F52" s="210">
        <v>0</v>
      </c>
      <c r="H52" s="32"/>
    </row>
    <row r="53" spans="2:8" s="1" customFormat="1" ht="16.899999999999999" customHeight="1">
      <c r="B53" s="32"/>
      <c r="C53" s="209" t="s">
        <v>1</v>
      </c>
      <c r="D53" s="209" t="s">
        <v>676</v>
      </c>
      <c r="E53" s="17" t="s">
        <v>1</v>
      </c>
      <c r="F53" s="210">
        <v>30.37</v>
      </c>
      <c r="H53" s="32"/>
    </row>
    <row r="54" spans="2:8" s="1" customFormat="1" ht="16.899999999999999" customHeight="1">
      <c r="B54" s="32"/>
      <c r="C54" s="209" t="s">
        <v>381</v>
      </c>
      <c r="D54" s="209" t="s">
        <v>441</v>
      </c>
      <c r="E54" s="17" t="s">
        <v>1</v>
      </c>
      <c r="F54" s="210">
        <v>30.37</v>
      </c>
      <c r="H54" s="32"/>
    </row>
    <row r="55" spans="2:8" s="1" customFormat="1" ht="16.899999999999999" customHeight="1">
      <c r="B55" s="32"/>
      <c r="C55" s="211" t="s">
        <v>1008</v>
      </c>
      <c r="H55" s="32"/>
    </row>
    <row r="56" spans="2:8" s="1" customFormat="1" ht="16.899999999999999" customHeight="1">
      <c r="B56" s="32"/>
      <c r="C56" s="209" t="s">
        <v>672</v>
      </c>
      <c r="D56" s="209" t="s">
        <v>673</v>
      </c>
      <c r="E56" s="17" t="s">
        <v>296</v>
      </c>
      <c r="F56" s="210">
        <v>40.67</v>
      </c>
      <c r="H56" s="32"/>
    </row>
    <row r="57" spans="2:8" s="1" customFormat="1" ht="22.5">
      <c r="B57" s="32"/>
      <c r="C57" s="209" t="s">
        <v>479</v>
      </c>
      <c r="D57" s="209" t="s">
        <v>480</v>
      </c>
      <c r="E57" s="17" t="s">
        <v>296</v>
      </c>
      <c r="F57" s="210">
        <v>40.67</v>
      </c>
      <c r="H57" s="32"/>
    </row>
    <row r="58" spans="2:8" s="1" customFormat="1" ht="16.899999999999999" customHeight="1">
      <c r="B58" s="32"/>
      <c r="C58" s="209" t="s">
        <v>846</v>
      </c>
      <c r="D58" s="209" t="s">
        <v>847</v>
      </c>
      <c r="E58" s="17" t="s">
        <v>156</v>
      </c>
      <c r="F58" s="210">
        <v>1041.6869999999999</v>
      </c>
      <c r="H58" s="32"/>
    </row>
    <row r="59" spans="2:8" s="1" customFormat="1" ht="16.899999999999999" customHeight="1">
      <c r="B59" s="32"/>
      <c r="C59" s="205" t="s">
        <v>372</v>
      </c>
      <c r="D59" s="206" t="s">
        <v>1</v>
      </c>
      <c r="E59" s="207" t="s">
        <v>1</v>
      </c>
      <c r="F59" s="208">
        <v>29.36</v>
      </c>
      <c r="H59" s="32"/>
    </row>
    <row r="60" spans="2:8" s="1" customFormat="1" ht="16.899999999999999" customHeight="1">
      <c r="B60" s="32"/>
      <c r="C60" s="209" t="s">
        <v>1</v>
      </c>
      <c r="D60" s="209" t="s">
        <v>664</v>
      </c>
      <c r="E60" s="17" t="s">
        <v>1</v>
      </c>
      <c r="F60" s="210">
        <v>0</v>
      </c>
      <c r="H60" s="32"/>
    </row>
    <row r="61" spans="2:8" s="1" customFormat="1" ht="16.899999999999999" customHeight="1">
      <c r="B61" s="32"/>
      <c r="C61" s="209" t="s">
        <v>1</v>
      </c>
      <c r="D61" s="209" t="s">
        <v>463</v>
      </c>
      <c r="E61" s="17" t="s">
        <v>1</v>
      </c>
      <c r="F61" s="210">
        <v>0</v>
      </c>
      <c r="H61" s="32"/>
    </row>
    <row r="62" spans="2:8" s="1" customFormat="1" ht="16.899999999999999" customHeight="1">
      <c r="B62" s="32"/>
      <c r="C62" s="209" t="s">
        <v>1</v>
      </c>
      <c r="D62" s="209" t="s">
        <v>483</v>
      </c>
      <c r="E62" s="17" t="s">
        <v>1</v>
      </c>
      <c r="F62" s="210">
        <v>0</v>
      </c>
      <c r="H62" s="32"/>
    </row>
    <row r="63" spans="2:8" s="1" customFormat="1" ht="16.899999999999999" customHeight="1">
      <c r="B63" s="32"/>
      <c r="C63" s="209" t="s">
        <v>1</v>
      </c>
      <c r="D63" s="209" t="s">
        <v>665</v>
      </c>
      <c r="E63" s="17" t="s">
        <v>1</v>
      </c>
      <c r="F63" s="210">
        <v>29.36</v>
      </c>
      <c r="H63" s="32"/>
    </row>
    <row r="64" spans="2:8" s="1" customFormat="1" ht="16.899999999999999" customHeight="1">
      <c r="B64" s="32"/>
      <c r="C64" s="209" t="s">
        <v>372</v>
      </c>
      <c r="D64" s="209" t="s">
        <v>441</v>
      </c>
      <c r="E64" s="17" t="s">
        <v>1</v>
      </c>
      <c r="F64" s="210">
        <v>29.36</v>
      </c>
      <c r="H64" s="32"/>
    </row>
    <row r="65" spans="2:8" s="1" customFormat="1" ht="16.899999999999999" customHeight="1">
      <c r="B65" s="32"/>
      <c r="C65" s="211" t="s">
        <v>1008</v>
      </c>
      <c r="H65" s="32"/>
    </row>
    <row r="66" spans="2:8" s="1" customFormat="1" ht="22.5">
      <c r="B66" s="32"/>
      <c r="C66" s="209" t="s">
        <v>661</v>
      </c>
      <c r="D66" s="209" t="s">
        <v>662</v>
      </c>
      <c r="E66" s="17" t="s">
        <v>156</v>
      </c>
      <c r="F66" s="210">
        <v>34.99</v>
      </c>
      <c r="H66" s="32"/>
    </row>
    <row r="67" spans="2:8" s="1" customFormat="1" ht="16.899999999999999" customHeight="1">
      <c r="B67" s="32"/>
      <c r="C67" s="209" t="s">
        <v>459</v>
      </c>
      <c r="D67" s="209" t="s">
        <v>460</v>
      </c>
      <c r="E67" s="17" t="s">
        <v>156</v>
      </c>
      <c r="F67" s="210">
        <v>29.36</v>
      </c>
      <c r="H67" s="32"/>
    </row>
    <row r="68" spans="2:8" s="1" customFormat="1" ht="16.899999999999999" customHeight="1">
      <c r="B68" s="32"/>
      <c r="C68" s="209" t="s">
        <v>506</v>
      </c>
      <c r="D68" s="209" t="s">
        <v>507</v>
      </c>
      <c r="E68" s="17" t="s">
        <v>156</v>
      </c>
      <c r="F68" s="210">
        <v>34.99</v>
      </c>
      <c r="H68" s="32"/>
    </row>
    <row r="69" spans="2:8" s="1" customFormat="1" ht="16.899999999999999" customHeight="1">
      <c r="B69" s="32"/>
      <c r="C69" s="209" t="s">
        <v>514</v>
      </c>
      <c r="D69" s="209" t="s">
        <v>515</v>
      </c>
      <c r="E69" s="17" t="s">
        <v>156</v>
      </c>
      <c r="F69" s="210">
        <v>34.99</v>
      </c>
      <c r="H69" s="32"/>
    </row>
    <row r="70" spans="2:8" s="1" customFormat="1" ht="16.899999999999999" customHeight="1">
      <c r="B70" s="32"/>
      <c r="C70" s="209" t="s">
        <v>634</v>
      </c>
      <c r="D70" s="209" t="s">
        <v>635</v>
      </c>
      <c r="E70" s="17" t="s">
        <v>156</v>
      </c>
      <c r="F70" s="210">
        <v>34.99</v>
      </c>
      <c r="H70" s="32"/>
    </row>
    <row r="71" spans="2:8" s="1" customFormat="1" ht="16.899999999999999" customHeight="1">
      <c r="B71" s="32"/>
      <c r="C71" s="209" t="s">
        <v>639</v>
      </c>
      <c r="D71" s="209" t="s">
        <v>640</v>
      </c>
      <c r="E71" s="17" t="s">
        <v>156</v>
      </c>
      <c r="F71" s="210">
        <v>34.99</v>
      </c>
      <c r="H71" s="32"/>
    </row>
    <row r="72" spans="2:8" s="1" customFormat="1" ht="16.899999999999999" customHeight="1">
      <c r="B72" s="32"/>
      <c r="C72" s="209" t="s">
        <v>644</v>
      </c>
      <c r="D72" s="209" t="s">
        <v>645</v>
      </c>
      <c r="E72" s="17" t="s">
        <v>156</v>
      </c>
      <c r="F72" s="210">
        <v>69.98</v>
      </c>
      <c r="H72" s="32"/>
    </row>
    <row r="73" spans="2:8" s="1" customFormat="1" ht="16.899999999999999" customHeight="1">
      <c r="B73" s="32"/>
      <c r="C73" s="209" t="s">
        <v>679</v>
      </c>
      <c r="D73" s="209" t="s">
        <v>680</v>
      </c>
      <c r="E73" s="17" t="s">
        <v>156</v>
      </c>
      <c r="F73" s="210">
        <v>34.99</v>
      </c>
      <c r="H73" s="32"/>
    </row>
    <row r="74" spans="2:8" s="1" customFormat="1" ht="16.899999999999999" customHeight="1">
      <c r="B74" s="32"/>
      <c r="C74" s="205" t="s">
        <v>374</v>
      </c>
      <c r="D74" s="206" t="s">
        <v>1</v>
      </c>
      <c r="E74" s="207" t="s">
        <v>1</v>
      </c>
      <c r="F74" s="208">
        <v>10.3</v>
      </c>
      <c r="H74" s="32"/>
    </row>
    <row r="75" spans="2:8" s="1" customFormat="1" ht="16.899999999999999" customHeight="1">
      <c r="B75" s="32"/>
      <c r="C75" s="209" t="s">
        <v>1</v>
      </c>
      <c r="D75" s="209" t="s">
        <v>446</v>
      </c>
      <c r="E75" s="17" t="s">
        <v>1</v>
      </c>
      <c r="F75" s="210">
        <v>0</v>
      </c>
      <c r="H75" s="32"/>
    </row>
    <row r="76" spans="2:8" s="1" customFormat="1" ht="16.899999999999999" customHeight="1">
      <c r="B76" s="32"/>
      <c r="C76" s="209" t="s">
        <v>1</v>
      </c>
      <c r="D76" s="209" t="s">
        <v>447</v>
      </c>
      <c r="E76" s="17" t="s">
        <v>1</v>
      </c>
      <c r="F76" s="210">
        <v>0</v>
      </c>
      <c r="H76" s="32"/>
    </row>
    <row r="77" spans="2:8" s="1" customFormat="1" ht="16.899999999999999" customHeight="1">
      <c r="B77" s="32"/>
      <c r="C77" s="209" t="s">
        <v>1</v>
      </c>
      <c r="D77" s="209" t="s">
        <v>677</v>
      </c>
      <c r="E77" s="17" t="s">
        <v>1</v>
      </c>
      <c r="F77" s="210">
        <v>10.3</v>
      </c>
      <c r="H77" s="32"/>
    </row>
    <row r="78" spans="2:8" s="1" customFormat="1" ht="16.899999999999999" customHeight="1">
      <c r="B78" s="32"/>
      <c r="C78" s="209" t="s">
        <v>374</v>
      </c>
      <c r="D78" s="209" t="s">
        <v>441</v>
      </c>
      <c r="E78" s="17" t="s">
        <v>1</v>
      </c>
      <c r="F78" s="210">
        <v>10.3</v>
      </c>
      <c r="H78" s="32"/>
    </row>
    <row r="79" spans="2:8" s="1" customFormat="1" ht="16.899999999999999" customHeight="1">
      <c r="B79" s="32"/>
      <c r="C79" s="211" t="s">
        <v>1008</v>
      </c>
      <c r="H79" s="32"/>
    </row>
    <row r="80" spans="2:8" s="1" customFormat="1" ht="16.899999999999999" customHeight="1">
      <c r="B80" s="32"/>
      <c r="C80" s="209" t="s">
        <v>672</v>
      </c>
      <c r="D80" s="209" t="s">
        <v>673</v>
      </c>
      <c r="E80" s="17" t="s">
        <v>296</v>
      </c>
      <c r="F80" s="210">
        <v>40.67</v>
      </c>
      <c r="H80" s="32"/>
    </row>
    <row r="81" spans="2:8" s="1" customFormat="1" ht="22.5">
      <c r="B81" s="32"/>
      <c r="C81" s="209" t="s">
        <v>479</v>
      </c>
      <c r="D81" s="209" t="s">
        <v>480</v>
      </c>
      <c r="E81" s="17" t="s">
        <v>296</v>
      </c>
      <c r="F81" s="210">
        <v>40.67</v>
      </c>
      <c r="H81" s="32"/>
    </row>
    <row r="82" spans="2:8" s="1" customFormat="1" ht="16.899999999999999" customHeight="1">
      <c r="B82" s="32"/>
      <c r="C82" s="209" t="s">
        <v>656</v>
      </c>
      <c r="D82" s="209" t="s">
        <v>657</v>
      </c>
      <c r="E82" s="17" t="s">
        <v>296</v>
      </c>
      <c r="F82" s="210">
        <v>10.3</v>
      </c>
      <c r="H82" s="32"/>
    </row>
    <row r="83" spans="2:8" s="1" customFormat="1" ht="16.899999999999999" customHeight="1">
      <c r="B83" s="32"/>
      <c r="C83" s="209" t="s">
        <v>846</v>
      </c>
      <c r="D83" s="209" t="s">
        <v>847</v>
      </c>
      <c r="E83" s="17" t="s">
        <v>156</v>
      </c>
      <c r="F83" s="210">
        <v>1041.6869999999999</v>
      </c>
      <c r="H83" s="32"/>
    </row>
    <row r="84" spans="2:8" s="1" customFormat="1" ht="16.899999999999999" customHeight="1">
      <c r="B84" s="32"/>
      <c r="C84" s="205" t="s">
        <v>379</v>
      </c>
      <c r="D84" s="206" t="s">
        <v>1</v>
      </c>
      <c r="E84" s="207" t="s">
        <v>1</v>
      </c>
      <c r="F84" s="208">
        <v>5.63</v>
      </c>
      <c r="H84" s="32"/>
    </row>
    <row r="85" spans="2:8" s="1" customFormat="1" ht="16.899999999999999" customHeight="1">
      <c r="B85" s="32"/>
      <c r="C85" s="209" t="s">
        <v>1</v>
      </c>
      <c r="D85" s="209" t="s">
        <v>446</v>
      </c>
      <c r="E85" s="17" t="s">
        <v>1</v>
      </c>
      <c r="F85" s="210">
        <v>0</v>
      </c>
      <c r="H85" s="32"/>
    </row>
    <row r="86" spans="2:8" s="1" customFormat="1" ht="16.899999999999999" customHeight="1">
      <c r="B86" s="32"/>
      <c r="C86" s="209" t="s">
        <v>1</v>
      </c>
      <c r="D86" s="209" t="s">
        <v>447</v>
      </c>
      <c r="E86" s="17" t="s">
        <v>1</v>
      </c>
      <c r="F86" s="210">
        <v>0</v>
      </c>
      <c r="H86" s="32"/>
    </row>
    <row r="87" spans="2:8" s="1" customFormat="1" ht="16.899999999999999" customHeight="1">
      <c r="B87" s="32"/>
      <c r="C87" s="209" t="s">
        <v>1</v>
      </c>
      <c r="D87" s="209" t="s">
        <v>666</v>
      </c>
      <c r="E87" s="17" t="s">
        <v>1</v>
      </c>
      <c r="F87" s="210">
        <v>5.63</v>
      </c>
      <c r="H87" s="32"/>
    </row>
    <row r="88" spans="2:8" s="1" customFormat="1" ht="16.899999999999999" customHeight="1">
      <c r="B88" s="32"/>
      <c r="C88" s="209" t="s">
        <v>379</v>
      </c>
      <c r="D88" s="209" t="s">
        <v>441</v>
      </c>
      <c r="E88" s="17" t="s">
        <v>1</v>
      </c>
      <c r="F88" s="210">
        <v>5.63</v>
      </c>
      <c r="H88" s="32"/>
    </row>
    <row r="89" spans="2:8" s="1" customFormat="1" ht="16.899999999999999" customHeight="1">
      <c r="B89" s="32"/>
      <c r="C89" s="211" t="s">
        <v>1008</v>
      </c>
      <c r="H89" s="32"/>
    </row>
    <row r="90" spans="2:8" s="1" customFormat="1" ht="22.5">
      <c r="B90" s="32"/>
      <c r="C90" s="209" t="s">
        <v>661</v>
      </c>
      <c r="D90" s="209" t="s">
        <v>662</v>
      </c>
      <c r="E90" s="17" t="s">
        <v>156</v>
      </c>
      <c r="F90" s="210">
        <v>34.99</v>
      </c>
      <c r="H90" s="32"/>
    </row>
    <row r="91" spans="2:8" s="1" customFormat="1" ht="16.899999999999999" customHeight="1">
      <c r="B91" s="32"/>
      <c r="C91" s="209" t="s">
        <v>469</v>
      </c>
      <c r="D91" s="209" t="s">
        <v>470</v>
      </c>
      <c r="E91" s="17" t="s">
        <v>156</v>
      </c>
      <c r="F91" s="210">
        <v>5.63</v>
      </c>
      <c r="H91" s="32"/>
    </row>
    <row r="92" spans="2:8" s="1" customFormat="1" ht="16.899999999999999" customHeight="1">
      <c r="B92" s="32"/>
      <c r="C92" s="209" t="s">
        <v>486</v>
      </c>
      <c r="D92" s="209" t="s">
        <v>487</v>
      </c>
      <c r="E92" s="17" t="s">
        <v>156</v>
      </c>
      <c r="F92" s="210">
        <v>5.63</v>
      </c>
      <c r="H92" s="32"/>
    </row>
    <row r="93" spans="2:8" s="1" customFormat="1" ht="16.899999999999999" customHeight="1">
      <c r="B93" s="32"/>
      <c r="C93" s="209" t="s">
        <v>506</v>
      </c>
      <c r="D93" s="209" t="s">
        <v>507</v>
      </c>
      <c r="E93" s="17" t="s">
        <v>156</v>
      </c>
      <c r="F93" s="210">
        <v>34.99</v>
      </c>
      <c r="H93" s="32"/>
    </row>
    <row r="94" spans="2:8" s="1" customFormat="1" ht="16.899999999999999" customHeight="1">
      <c r="B94" s="32"/>
      <c r="C94" s="209" t="s">
        <v>514</v>
      </c>
      <c r="D94" s="209" t="s">
        <v>515</v>
      </c>
      <c r="E94" s="17" t="s">
        <v>156</v>
      </c>
      <c r="F94" s="210">
        <v>34.99</v>
      </c>
      <c r="H94" s="32"/>
    </row>
    <row r="95" spans="2:8" s="1" customFormat="1" ht="16.899999999999999" customHeight="1">
      <c r="B95" s="32"/>
      <c r="C95" s="209" t="s">
        <v>634</v>
      </c>
      <c r="D95" s="209" t="s">
        <v>635</v>
      </c>
      <c r="E95" s="17" t="s">
        <v>156</v>
      </c>
      <c r="F95" s="210">
        <v>34.99</v>
      </c>
      <c r="H95" s="32"/>
    </row>
    <row r="96" spans="2:8" s="1" customFormat="1" ht="16.899999999999999" customHeight="1">
      <c r="B96" s="32"/>
      <c r="C96" s="209" t="s">
        <v>639</v>
      </c>
      <c r="D96" s="209" t="s">
        <v>640</v>
      </c>
      <c r="E96" s="17" t="s">
        <v>156</v>
      </c>
      <c r="F96" s="210">
        <v>34.99</v>
      </c>
      <c r="H96" s="32"/>
    </row>
    <row r="97" spans="2:8" s="1" customFormat="1" ht="16.899999999999999" customHeight="1">
      <c r="B97" s="32"/>
      <c r="C97" s="209" t="s">
        <v>644</v>
      </c>
      <c r="D97" s="209" t="s">
        <v>645</v>
      </c>
      <c r="E97" s="17" t="s">
        <v>156</v>
      </c>
      <c r="F97" s="210">
        <v>69.98</v>
      </c>
      <c r="H97" s="32"/>
    </row>
    <row r="98" spans="2:8" s="1" customFormat="1" ht="16.899999999999999" customHeight="1">
      <c r="B98" s="32"/>
      <c r="C98" s="209" t="s">
        <v>651</v>
      </c>
      <c r="D98" s="209" t="s">
        <v>652</v>
      </c>
      <c r="E98" s="17" t="s">
        <v>156</v>
      </c>
      <c r="F98" s="210">
        <v>5.63</v>
      </c>
      <c r="H98" s="32"/>
    </row>
    <row r="99" spans="2:8" s="1" customFormat="1" ht="16.899999999999999" customHeight="1">
      <c r="B99" s="32"/>
      <c r="C99" s="209" t="s">
        <v>679</v>
      </c>
      <c r="D99" s="209" t="s">
        <v>680</v>
      </c>
      <c r="E99" s="17" t="s">
        <v>156</v>
      </c>
      <c r="F99" s="210">
        <v>34.99</v>
      </c>
      <c r="H99" s="32"/>
    </row>
    <row r="100" spans="2:8" s="1" customFormat="1" ht="16.899999999999999" customHeight="1">
      <c r="B100" s="32"/>
      <c r="C100" s="209" t="s">
        <v>442</v>
      </c>
      <c r="D100" s="209" t="s">
        <v>443</v>
      </c>
      <c r="E100" s="17" t="s">
        <v>156</v>
      </c>
      <c r="F100" s="210">
        <v>5.63</v>
      </c>
      <c r="H100" s="32"/>
    </row>
    <row r="101" spans="2:8" s="1" customFormat="1" ht="16.899999999999999" customHeight="1">
      <c r="B101" s="32"/>
      <c r="C101" s="205" t="s">
        <v>389</v>
      </c>
      <c r="D101" s="206" t="s">
        <v>1</v>
      </c>
      <c r="E101" s="207" t="s">
        <v>1</v>
      </c>
      <c r="F101" s="208">
        <v>11.7</v>
      </c>
      <c r="H101" s="32"/>
    </row>
    <row r="102" spans="2:8" s="1" customFormat="1" ht="16.899999999999999" customHeight="1">
      <c r="B102" s="32"/>
      <c r="C102" s="209" t="s">
        <v>1</v>
      </c>
      <c r="D102" s="209" t="s">
        <v>729</v>
      </c>
      <c r="E102" s="17" t="s">
        <v>1</v>
      </c>
      <c r="F102" s="210">
        <v>0</v>
      </c>
      <c r="H102" s="32"/>
    </row>
    <row r="103" spans="2:8" s="1" customFormat="1" ht="16.899999999999999" customHeight="1">
      <c r="B103" s="32"/>
      <c r="C103" s="209" t="s">
        <v>1</v>
      </c>
      <c r="D103" s="209" t="s">
        <v>696</v>
      </c>
      <c r="E103" s="17" t="s">
        <v>1</v>
      </c>
      <c r="F103" s="210">
        <v>0</v>
      </c>
      <c r="H103" s="32"/>
    </row>
    <row r="104" spans="2:8" s="1" customFormat="1" ht="16.899999999999999" customHeight="1">
      <c r="B104" s="32"/>
      <c r="C104" s="209" t="s">
        <v>389</v>
      </c>
      <c r="D104" s="209" t="s">
        <v>738</v>
      </c>
      <c r="E104" s="17" t="s">
        <v>1</v>
      </c>
      <c r="F104" s="210">
        <v>11.7</v>
      </c>
      <c r="H104" s="32"/>
    </row>
    <row r="105" spans="2:8" s="1" customFormat="1" ht="16.899999999999999" customHeight="1">
      <c r="B105" s="32"/>
      <c r="C105" s="211" t="s">
        <v>1008</v>
      </c>
      <c r="H105" s="32"/>
    </row>
    <row r="106" spans="2:8" s="1" customFormat="1" ht="16.899999999999999" customHeight="1">
      <c r="B106" s="32"/>
      <c r="C106" s="209" t="s">
        <v>735</v>
      </c>
      <c r="D106" s="209" t="s">
        <v>736</v>
      </c>
      <c r="E106" s="17" t="s">
        <v>156</v>
      </c>
      <c r="F106" s="210">
        <v>257.91000000000003</v>
      </c>
      <c r="H106" s="32"/>
    </row>
    <row r="107" spans="2:8" s="1" customFormat="1" ht="16.899999999999999" customHeight="1">
      <c r="B107" s="32"/>
      <c r="C107" s="209" t="s">
        <v>693</v>
      </c>
      <c r="D107" s="209" t="s">
        <v>694</v>
      </c>
      <c r="E107" s="17" t="s">
        <v>156</v>
      </c>
      <c r="F107" s="210">
        <v>11.7</v>
      </c>
      <c r="H107" s="32"/>
    </row>
    <row r="108" spans="2:8" s="1" customFormat="1" ht="16.899999999999999" customHeight="1">
      <c r="B108" s="32"/>
      <c r="C108" s="209" t="s">
        <v>705</v>
      </c>
      <c r="D108" s="209" t="s">
        <v>706</v>
      </c>
      <c r="E108" s="17" t="s">
        <v>156</v>
      </c>
      <c r="F108" s="210">
        <v>11.7</v>
      </c>
      <c r="H108" s="32"/>
    </row>
    <row r="109" spans="2:8" s="1" customFormat="1" ht="22.5">
      <c r="B109" s="32"/>
      <c r="C109" s="209" t="s">
        <v>715</v>
      </c>
      <c r="D109" s="209" t="s">
        <v>716</v>
      </c>
      <c r="E109" s="17" t="s">
        <v>156</v>
      </c>
      <c r="F109" s="210">
        <v>11.7</v>
      </c>
      <c r="H109" s="32"/>
    </row>
    <row r="110" spans="2:8" s="1" customFormat="1" ht="16.899999999999999" customHeight="1">
      <c r="B110" s="32"/>
      <c r="C110" s="205" t="s">
        <v>387</v>
      </c>
      <c r="D110" s="206" t="s">
        <v>1</v>
      </c>
      <c r="E110" s="207" t="s">
        <v>1</v>
      </c>
      <c r="F110" s="208">
        <v>281.2</v>
      </c>
      <c r="H110" s="32"/>
    </row>
    <row r="111" spans="2:8" s="1" customFormat="1" ht="16.899999999999999" customHeight="1">
      <c r="B111" s="32"/>
      <c r="C111" s="209" t="s">
        <v>1</v>
      </c>
      <c r="D111" s="209" t="s">
        <v>440</v>
      </c>
      <c r="E111" s="17" t="s">
        <v>1</v>
      </c>
      <c r="F111" s="210">
        <v>0</v>
      </c>
      <c r="H111" s="32"/>
    </row>
    <row r="112" spans="2:8" s="1" customFormat="1" ht="16.899999999999999" customHeight="1">
      <c r="B112" s="32"/>
      <c r="C112" s="209" t="s">
        <v>1</v>
      </c>
      <c r="D112" s="209" t="s">
        <v>431</v>
      </c>
      <c r="E112" s="17" t="s">
        <v>1</v>
      </c>
      <c r="F112" s="210">
        <v>0</v>
      </c>
      <c r="H112" s="32"/>
    </row>
    <row r="113" spans="2:8" s="1" customFormat="1" ht="16.899999999999999" customHeight="1">
      <c r="B113" s="32"/>
      <c r="C113" s="209" t="s">
        <v>1</v>
      </c>
      <c r="D113" s="209" t="s">
        <v>214</v>
      </c>
      <c r="E113" s="17" t="s">
        <v>1</v>
      </c>
      <c r="F113" s="210">
        <v>0</v>
      </c>
      <c r="H113" s="32"/>
    </row>
    <row r="114" spans="2:8" s="1" customFormat="1" ht="22.5">
      <c r="B114" s="32"/>
      <c r="C114" s="209" t="s">
        <v>1</v>
      </c>
      <c r="D114" s="209" t="s">
        <v>215</v>
      </c>
      <c r="E114" s="17" t="s">
        <v>1</v>
      </c>
      <c r="F114" s="210">
        <v>281.2</v>
      </c>
      <c r="H114" s="32"/>
    </row>
    <row r="115" spans="2:8" s="1" customFormat="1" ht="16.899999999999999" customHeight="1">
      <c r="B115" s="32"/>
      <c r="C115" s="209" t="s">
        <v>387</v>
      </c>
      <c r="D115" s="209" t="s">
        <v>441</v>
      </c>
      <c r="E115" s="17" t="s">
        <v>1</v>
      </c>
      <c r="F115" s="210">
        <v>281.2</v>
      </c>
      <c r="H115" s="32"/>
    </row>
    <row r="116" spans="2:8" s="1" customFormat="1" ht="16.899999999999999" customHeight="1">
      <c r="B116" s="32"/>
      <c r="C116" s="211" t="s">
        <v>1008</v>
      </c>
      <c r="H116" s="32"/>
    </row>
    <row r="117" spans="2:8" s="1" customFormat="1" ht="22.5">
      <c r="B117" s="32"/>
      <c r="C117" s="209" t="s">
        <v>437</v>
      </c>
      <c r="D117" s="209" t="s">
        <v>438</v>
      </c>
      <c r="E117" s="17" t="s">
        <v>156</v>
      </c>
      <c r="F117" s="210">
        <v>281.2</v>
      </c>
      <c r="H117" s="32"/>
    </row>
    <row r="118" spans="2:8" s="1" customFormat="1" ht="16.899999999999999" customHeight="1">
      <c r="B118" s="32"/>
      <c r="C118" s="209" t="s">
        <v>427</v>
      </c>
      <c r="D118" s="209" t="s">
        <v>428</v>
      </c>
      <c r="E118" s="17" t="s">
        <v>156</v>
      </c>
      <c r="F118" s="210">
        <v>281.2</v>
      </c>
      <c r="H118" s="32"/>
    </row>
    <row r="119" spans="2:8" s="1" customFormat="1" ht="16.899999999999999" customHeight="1">
      <c r="B119" s="32"/>
      <c r="C119" s="209" t="s">
        <v>433</v>
      </c>
      <c r="D119" s="209" t="s">
        <v>434</v>
      </c>
      <c r="E119" s="17" t="s">
        <v>156</v>
      </c>
      <c r="F119" s="210">
        <v>281.2</v>
      </c>
      <c r="H119" s="32"/>
    </row>
    <row r="120" spans="2:8" s="1" customFormat="1" ht="16.899999999999999" customHeight="1">
      <c r="B120" s="32"/>
      <c r="C120" s="209" t="s">
        <v>846</v>
      </c>
      <c r="D120" s="209" t="s">
        <v>847</v>
      </c>
      <c r="E120" s="17" t="s">
        <v>156</v>
      </c>
      <c r="F120" s="210">
        <v>1041.6869999999999</v>
      </c>
      <c r="H120" s="32"/>
    </row>
    <row r="121" spans="2:8" s="1" customFormat="1" ht="7.35" customHeight="1">
      <c r="B121" s="44"/>
      <c r="C121" s="45"/>
      <c r="D121" s="45"/>
      <c r="E121" s="45"/>
      <c r="F121" s="45"/>
      <c r="G121" s="45"/>
      <c r="H121" s="32"/>
    </row>
    <row r="122" spans="2:8" s="1" customFormat="1" ht="11.25"/>
  </sheetData>
  <sheetProtection algorithmName="SHA-512" hashValue="2MWj0KRwawBzjfm0rseDvITEMyZxpLPpHQPbTVma9A7U8ouRhjzkKrOqoJKarWUYixycMfsClUIe/GTtFzo7gg==" saltValue="e3Tg4HXyB4GIbxEqxPBQZ1q45oejMbIB0MAQJ+x4C1kcCl0Jo1t+WUi9EMxTbeaQ6OtLzaKP1SsEbgHPhLNbn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01.1 - Bourané konstrukce</vt:lpstr>
      <vt:lpstr>01.2 - Nové konstrukce</vt:lpstr>
      <vt:lpstr>02 - Profesní část</vt:lpstr>
      <vt:lpstr>03 - Interiér</vt:lpstr>
      <vt:lpstr>04 - VRN</vt:lpstr>
      <vt:lpstr>Seznam figur</vt:lpstr>
      <vt:lpstr>'01.1 - Bourané konstrukce'!Názvy_tisku</vt:lpstr>
      <vt:lpstr>'01.2 - Nové konstrukce'!Názvy_tisku</vt:lpstr>
      <vt:lpstr>'02 - Profesní část'!Názvy_tisku</vt:lpstr>
      <vt:lpstr>'03 - Interiér'!Názvy_tisku</vt:lpstr>
      <vt:lpstr>'04 - VRN'!Názvy_tisku</vt:lpstr>
      <vt:lpstr>'Rekapitulace stavby'!Názvy_tisku</vt:lpstr>
      <vt:lpstr>'Seznam figur'!Názvy_tisku</vt:lpstr>
      <vt:lpstr>'01.1 - Bourané konstrukce'!Oblast_tisku</vt:lpstr>
      <vt:lpstr>'01.2 - Nové konstrukce'!Oblast_tisku</vt:lpstr>
      <vt:lpstr>'02 - Profesní část'!Oblast_tisku</vt:lpstr>
      <vt:lpstr>'03 - Interiér'!Oblast_tisku</vt:lpstr>
      <vt:lpstr>'04 -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tuscher</dc:creator>
  <cp:lastModifiedBy>Vrbka Boris</cp:lastModifiedBy>
  <dcterms:created xsi:type="dcterms:W3CDTF">2024-07-18T18:40:47Z</dcterms:created>
  <dcterms:modified xsi:type="dcterms:W3CDTF">2025-03-07T09:27:53Z</dcterms:modified>
</cp:coreProperties>
</file>