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ostera\Desktop\"/>
    </mc:Choice>
  </mc:AlternateContent>
  <xr:revisionPtr revIDLastSave="0" documentId="13_ncr:1_{4871F557-A77B-415C-BD84-EFAAB4B2D63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11297_01-1 Pol" sheetId="12" r:id="rId4"/>
    <sheet name="Zemní vruty" sheetId="13" r:id="rId5"/>
    <sheet name="Sadové úpravy" sheetId="14" r:id="rId6"/>
  </sheets>
  <externalReferences>
    <externalReference r:id="rId7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11297_01-1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11297_01-1 Pol'!$A$1:$Y$103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4" l="1"/>
  <c r="F51" i="14"/>
  <c r="F50" i="14"/>
  <c r="F49" i="14"/>
  <c r="F45" i="14"/>
  <c r="F44" i="14"/>
  <c r="F43" i="14"/>
  <c r="F42" i="14"/>
  <c r="F46" i="14" s="1"/>
  <c r="F59" i="14" s="1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1" i="14"/>
  <c r="F20" i="14"/>
  <c r="F19" i="14"/>
  <c r="F15" i="14"/>
  <c r="F14" i="14"/>
  <c r="F13" i="14"/>
  <c r="F12" i="14"/>
  <c r="F16" i="14" s="1"/>
  <c r="D8" i="14"/>
  <c r="F8" i="14" s="1"/>
  <c r="F9" i="14" s="1"/>
  <c r="F4" i="14"/>
  <c r="F5" i="14" s="1"/>
  <c r="I22" i="13"/>
  <c r="K22" i="13" s="1"/>
  <c r="I21" i="13"/>
  <c r="K21" i="13" s="1"/>
  <c r="I20" i="13"/>
  <c r="K20" i="13" s="1"/>
  <c r="I16" i="13"/>
  <c r="K16" i="13" s="1"/>
  <c r="I15" i="13"/>
  <c r="K15" i="13" s="1"/>
  <c r="I12" i="13"/>
  <c r="K12" i="13" s="1"/>
  <c r="I11" i="13"/>
  <c r="K11" i="13" s="1"/>
  <c r="K6" i="13"/>
  <c r="F53" i="14" l="1"/>
  <c r="F54" i="14" s="1"/>
  <c r="F60" i="14" s="1"/>
  <c r="F39" i="14"/>
  <c r="F58" i="14" s="1"/>
  <c r="K23" i="13"/>
  <c r="F22" i="14"/>
  <c r="F57" i="14"/>
  <c r="G56" i="12"/>
  <c r="M56" i="12" s="1"/>
  <c r="G9" i="12"/>
  <c r="G8" i="12" s="1"/>
  <c r="I49" i="1" s="1"/>
  <c r="I9" i="12"/>
  <c r="I8" i="12" s="1"/>
  <c r="K9" i="12"/>
  <c r="K8" i="12" s="1"/>
  <c r="O9" i="12"/>
  <c r="Q9" i="12"/>
  <c r="V9" i="12"/>
  <c r="G11" i="12"/>
  <c r="M11" i="12" s="1"/>
  <c r="I11" i="12"/>
  <c r="K11" i="12"/>
  <c r="O11" i="12"/>
  <c r="Q11" i="12"/>
  <c r="V11" i="12"/>
  <c r="G13" i="12"/>
  <c r="M13" i="12" s="1"/>
  <c r="M12" i="12" s="1"/>
  <c r="I13" i="12"/>
  <c r="I12" i="12" s="1"/>
  <c r="K13" i="12"/>
  <c r="K12" i="12" s="1"/>
  <c r="O13" i="12"/>
  <c r="Q13" i="12"/>
  <c r="V13" i="12"/>
  <c r="G16" i="12"/>
  <c r="I16" i="12"/>
  <c r="K16" i="12"/>
  <c r="M16" i="12"/>
  <c r="O16" i="12"/>
  <c r="Q16" i="12"/>
  <c r="V16" i="12"/>
  <c r="G19" i="12"/>
  <c r="M19" i="12" s="1"/>
  <c r="I19" i="12"/>
  <c r="K19" i="12"/>
  <c r="O19" i="12"/>
  <c r="Q19" i="12"/>
  <c r="V19" i="12"/>
  <c r="G21" i="12"/>
  <c r="I21" i="12"/>
  <c r="K21" i="12"/>
  <c r="O21" i="12"/>
  <c r="Q21" i="12"/>
  <c r="V21" i="12"/>
  <c r="G24" i="12"/>
  <c r="M24" i="12" s="1"/>
  <c r="I24" i="12"/>
  <c r="K24" i="12"/>
  <c r="O24" i="12"/>
  <c r="Q24" i="12"/>
  <c r="V24" i="12"/>
  <c r="G28" i="12"/>
  <c r="M28" i="12" s="1"/>
  <c r="I28" i="12"/>
  <c r="K28" i="12"/>
  <c r="O28" i="12"/>
  <c r="Q28" i="12"/>
  <c r="V28" i="12"/>
  <c r="G30" i="12"/>
  <c r="M30" i="12" s="1"/>
  <c r="I30" i="12"/>
  <c r="K30" i="12"/>
  <c r="O30" i="12"/>
  <c r="Q30" i="12"/>
  <c r="V30" i="12"/>
  <c r="G32" i="12"/>
  <c r="M32" i="12" s="1"/>
  <c r="I32" i="12"/>
  <c r="K32" i="12"/>
  <c r="O32" i="12"/>
  <c r="Q32" i="12"/>
  <c r="V32" i="12"/>
  <c r="G34" i="12"/>
  <c r="M34" i="12" s="1"/>
  <c r="I34" i="12"/>
  <c r="K34" i="12"/>
  <c r="O34" i="12"/>
  <c r="Q34" i="12"/>
  <c r="V34" i="12"/>
  <c r="G38" i="12"/>
  <c r="M38" i="12" s="1"/>
  <c r="I38" i="12"/>
  <c r="K38" i="12"/>
  <c r="O38" i="12"/>
  <c r="Q38" i="12"/>
  <c r="V38" i="12"/>
  <c r="G39" i="12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3" i="12"/>
  <c r="M43" i="12" s="1"/>
  <c r="I43" i="12"/>
  <c r="K43" i="12"/>
  <c r="O43" i="12"/>
  <c r="Q43" i="12"/>
  <c r="V43" i="12"/>
  <c r="G46" i="12"/>
  <c r="M46" i="12" s="1"/>
  <c r="I46" i="12"/>
  <c r="K46" i="12"/>
  <c r="O46" i="12"/>
  <c r="Q46" i="12"/>
  <c r="V46" i="12"/>
  <c r="G48" i="12"/>
  <c r="M48" i="12" s="1"/>
  <c r="I48" i="12"/>
  <c r="K48" i="12"/>
  <c r="O48" i="12"/>
  <c r="Q48" i="12"/>
  <c r="V48" i="12"/>
  <c r="G50" i="12"/>
  <c r="I50" i="12"/>
  <c r="K50" i="12"/>
  <c r="M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I56" i="12"/>
  <c r="K56" i="12"/>
  <c r="O56" i="12"/>
  <c r="Q56" i="12"/>
  <c r="V56" i="12"/>
  <c r="G58" i="12"/>
  <c r="M58" i="12" s="1"/>
  <c r="M57" i="12" s="1"/>
  <c r="I58" i="12"/>
  <c r="I57" i="12" s="1"/>
  <c r="K58" i="12"/>
  <c r="K57" i="12" s="1"/>
  <c r="O58" i="12"/>
  <c r="O57" i="12" s="1"/>
  <c r="Q58" i="12"/>
  <c r="Q57" i="12" s="1"/>
  <c r="V58" i="12"/>
  <c r="V57" i="12" s="1"/>
  <c r="G60" i="12"/>
  <c r="M60" i="12" s="1"/>
  <c r="I60" i="12"/>
  <c r="I59" i="12" s="1"/>
  <c r="K60" i="12"/>
  <c r="O60" i="12"/>
  <c r="Q60" i="12"/>
  <c r="V60" i="12"/>
  <c r="G65" i="12"/>
  <c r="M65" i="12" s="1"/>
  <c r="I65" i="12"/>
  <c r="K65" i="12"/>
  <c r="O65" i="12"/>
  <c r="Q65" i="12"/>
  <c r="Q59" i="12" s="1"/>
  <c r="V65" i="12"/>
  <c r="G71" i="12"/>
  <c r="I71" i="12"/>
  <c r="K71" i="12"/>
  <c r="O71" i="12"/>
  <c r="Q71" i="12"/>
  <c r="V71" i="12"/>
  <c r="G78" i="12"/>
  <c r="I78" i="12"/>
  <c r="K78" i="12"/>
  <c r="M78" i="12"/>
  <c r="O78" i="12"/>
  <c r="Q78" i="12"/>
  <c r="V78" i="12"/>
  <c r="G81" i="12"/>
  <c r="M81" i="12" s="1"/>
  <c r="I81" i="12"/>
  <c r="K81" i="12"/>
  <c r="O81" i="12"/>
  <c r="Q81" i="12"/>
  <c r="V81" i="12"/>
  <c r="G87" i="12"/>
  <c r="I87" i="12"/>
  <c r="K87" i="12"/>
  <c r="M87" i="12"/>
  <c r="O87" i="12"/>
  <c r="Q87" i="12"/>
  <c r="V87" i="12"/>
  <c r="G88" i="12"/>
  <c r="M88" i="12" s="1"/>
  <c r="I88" i="12"/>
  <c r="K88" i="12"/>
  <c r="O88" i="12"/>
  <c r="Q88" i="12"/>
  <c r="V88" i="12"/>
  <c r="G90" i="12"/>
  <c r="I90" i="12"/>
  <c r="I89" i="12" s="1"/>
  <c r="K90" i="12"/>
  <c r="M90" i="12"/>
  <c r="O90" i="12"/>
  <c r="Q90" i="12"/>
  <c r="V90" i="12"/>
  <c r="G91" i="12"/>
  <c r="M91" i="12" s="1"/>
  <c r="I91" i="12"/>
  <c r="K91" i="12"/>
  <c r="O91" i="12"/>
  <c r="Q91" i="12"/>
  <c r="V91" i="12"/>
  <c r="AE93" i="12"/>
  <c r="F41" i="1" s="1"/>
  <c r="I19" i="1"/>
  <c r="I18" i="1"/>
  <c r="J28" i="1"/>
  <c r="J26" i="1"/>
  <c r="G38" i="1"/>
  <c r="F38" i="1"/>
  <c r="J23" i="1"/>
  <c r="J24" i="1"/>
  <c r="J25" i="1"/>
  <c r="J27" i="1"/>
  <c r="E24" i="1"/>
  <c r="E26" i="1"/>
  <c r="Q89" i="12" l="1"/>
  <c r="Q18" i="12"/>
  <c r="G12" i="12"/>
  <c r="I50" i="1" s="1"/>
  <c r="Q8" i="12"/>
  <c r="O8" i="12"/>
  <c r="O37" i="12"/>
  <c r="K37" i="12"/>
  <c r="K59" i="12"/>
  <c r="I37" i="12"/>
  <c r="V37" i="12"/>
  <c r="Q37" i="12"/>
  <c r="K89" i="12"/>
  <c r="V18" i="12"/>
  <c r="V59" i="12"/>
  <c r="F62" i="14"/>
  <c r="M89" i="12"/>
  <c r="O18" i="12"/>
  <c r="V12" i="12"/>
  <c r="V89" i="12"/>
  <c r="O59" i="12"/>
  <c r="K18" i="12"/>
  <c r="Q12" i="12"/>
  <c r="I18" i="12"/>
  <c r="O12" i="12"/>
  <c r="O89" i="12"/>
  <c r="V8" i="12"/>
  <c r="F63" i="14"/>
  <c r="F64" i="14" s="1"/>
  <c r="G59" i="12"/>
  <c r="I54" i="1" s="1"/>
  <c r="I17" i="1" s="1"/>
  <c r="G57" i="12"/>
  <c r="I53" i="1" s="1"/>
  <c r="G89" i="12"/>
  <c r="I55" i="1" s="1"/>
  <c r="I20" i="1" s="1"/>
  <c r="G18" i="12"/>
  <c r="I51" i="1" s="1"/>
  <c r="G37" i="12"/>
  <c r="I52" i="1" s="1"/>
  <c r="AF93" i="12"/>
  <c r="G41" i="1" s="1"/>
  <c r="H41" i="1" s="1"/>
  <c r="I41" i="1" s="1"/>
  <c r="F39" i="1"/>
  <c r="F40" i="1"/>
  <c r="M39" i="12"/>
  <c r="M37" i="12" s="1"/>
  <c r="M21" i="12"/>
  <c r="M18" i="12" s="1"/>
  <c r="M71" i="12"/>
  <c r="M59" i="12" s="1"/>
  <c r="M9" i="12"/>
  <c r="M8" i="12" s="1"/>
  <c r="I16" i="1" l="1"/>
  <c r="I21" i="1" s="1"/>
  <c r="G93" i="12"/>
  <c r="G39" i="1"/>
  <c r="G42" i="1" s="1"/>
  <c r="G25" i="1" s="1"/>
  <c r="A25" i="1" s="1"/>
  <c r="G26" i="1" s="1"/>
  <c r="I56" i="1"/>
  <c r="J55" i="1" s="1"/>
  <c r="G40" i="1"/>
  <c r="H40" i="1" s="1"/>
  <c r="I40" i="1" s="1"/>
  <c r="F42" i="1"/>
  <c r="H39" i="1" l="1"/>
  <c r="H42" i="1" s="1"/>
  <c r="J49" i="1"/>
  <c r="J53" i="1"/>
  <c r="J52" i="1"/>
  <c r="J51" i="1"/>
  <c r="J54" i="1"/>
  <c r="A26" i="1"/>
  <c r="J50" i="1"/>
  <c r="G23" i="1"/>
  <c r="A23" i="1" s="1"/>
  <c r="G28" i="1"/>
  <c r="I39" i="1" l="1"/>
  <c r="I42" i="1" s="1"/>
  <c r="J40" i="1" s="1"/>
  <c r="J56" i="1"/>
  <c r="G24" i="1"/>
  <c r="A27" i="1" s="1"/>
  <c r="A24" i="1"/>
  <c r="J41" i="1" l="1"/>
  <c r="J39" i="1"/>
  <c r="J42" i="1" s="1"/>
  <c r="G29" i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guziu</author>
  </authors>
  <commentList>
    <comment ref="S6" authorId="0" shapeId="0" xr:uid="{F85A2C91-1D30-43A8-8377-1E74F438445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3A3D3B82-0671-457C-BEEC-45A374A018E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<sst xmlns="http://schemas.openxmlformats.org/spreadsheetml/2006/main" count="655" uniqueCount="299">
  <si>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</si>
  <si>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</si>
  <si>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</si>
  <si>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</si>
  <si>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</si>
  <si>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</si>
  <si>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</si>
  <si>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</si>
  <si>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</si>
  <si>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</si>
  <si>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</si>
  <si>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</si>
  <si>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</si>
  <si>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</si>
  <si>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</si>
  <si>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</si>
  <si>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</si>
  <si>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</si>
  <si>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</si>
  <si>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</si>
  <si>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</si>
  <si>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</si>
  <si>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</si>
  <si>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</si>
  <si>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</si>
  <si>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</si>
  <si>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</si>
  <si>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</si>
  <si>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</si>
  <si>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</si>
  <si>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</si>
  <si>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</si>
  <si>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</si>
  <si>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</si>
  <si>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</si>
  <si>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</si>
  <si>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</si>
  <si>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</si>
  <si>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</si>
  <si>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</si>
  <si>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</si>
  <si>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</si>
  <si>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</si>
  <si>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11297/01-1</t>
  </si>
  <si>
    <t>Relaxační zóna 7.oddělení</t>
  </si>
  <si>
    <t>01</t>
  </si>
  <si>
    <t xml:space="preserve"> Zámeček Střelice</t>
  </si>
  <si>
    <t>Objekt:</t>
  </si>
  <si>
    <t>Rozpočet:</t>
  </si>
  <si>
    <t>11297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</si>
  <si>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</si>
  <si>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</si>
  <si>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</si>
  <si>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</si>
  <si>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</si>
  <si>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</si>
  <si>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</si>
  <si>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3</t>
  </si>
  <si>
    <t>Svislé a kompletní konstrukce</t>
  </si>
  <si>
    <t>6</t>
  </si>
  <si>
    <t>Úpravy povrchu, podlahy</t>
  </si>
  <si>
    <t>9</t>
  </si>
  <si>
    <t>Ostatní konstrukce, bourání</t>
  </si>
  <si>
    <t>99</t>
  </si>
  <si>
    <t>Staveništní přesun hmot</t>
  </si>
  <si>
    <t>762</t>
  </si>
  <si>
    <t>Konstrukce tesařské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</si>
  <si>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</si>
  <si>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</si>
  <si>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</si>
  <si>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</si>
  <si>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</si>
  <si>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</si>
  <si>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</si>
  <si>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</si>
  <si>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</si>
  <si>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</si>
  <si>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</si>
  <si>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</si>
  <si>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</si>
  <si>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</si>
  <si>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</si>
  <si>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</si>
  <si>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</si>
  <si>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</si>
  <si>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</si>
  <si>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</si>
  <si>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</si>
  <si>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</si>
  <si>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</si>
  <si>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</si>
  <si>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</si>
  <si>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</si>
  <si>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</si>
  <si>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</si>
  <si>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</si>
  <si>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</si>
  <si>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139601102R00</t>
  </si>
  <si>
    <t>Ruční výkop jam, rýh a šachet v hornině tř. 3</t>
  </si>
  <si>
    <t>m3</t>
  </si>
  <si>
    <t>RTS 25/ I</t>
  </si>
  <si>
    <t>Práce</t>
  </si>
  <si>
    <t>Běžná</t>
  </si>
  <si>
    <t>POL1_</t>
  </si>
  <si>
    <t>15*0,2</t>
  </si>
  <si>
    <t>VV</t>
  </si>
  <si>
    <t>171101103R00</t>
  </si>
  <si>
    <t>Uložení sypaniny do násypů zhutněných na 100% PS</t>
  </si>
  <si>
    <t>318216213RT2</t>
  </si>
  <si>
    <t>Oplocení gabiony š.300 mm, oko 100x100 mm včetně dodávky lomového kamene</t>
  </si>
  <si>
    <t>m2</t>
  </si>
  <si>
    <t>(5,3+2,645+5+2,57)*0,5</t>
  </si>
  <si>
    <t>(3+1)*0,5</t>
  </si>
  <si>
    <t>30001</t>
  </si>
  <si>
    <t>Chemická kotva do živičného podkladu - výztuž pr.16mm pozink dl.400, D+M</t>
  </si>
  <si>
    <t>ks</t>
  </si>
  <si>
    <t>Vlastní</t>
  </si>
  <si>
    <t>Indiv</t>
  </si>
  <si>
    <t>15+8</t>
  </si>
  <si>
    <t>631571004R00</t>
  </si>
  <si>
    <t>Násyp ze štěrku 16 - 32, zhutnění</t>
  </si>
  <si>
    <t>33*0,25</t>
  </si>
  <si>
    <t>631591115R00</t>
  </si>
  <si>
    <t>Násyp pod podlahy z keramzitu</t>
  </si>
  <si>
    <t>10*0,05</t>
  </si>
  <si>
    <t>1,5*0,05</t>
  </si>
  <si>
    <t>711491172R00</t>
  </si>
  <si>
    <t>Provedení izolace proti tlakové vodě, na ploše vodorovné, ochrannou textilií</t>
  </si>
  <si>
    <t>záhon : 15*2</t>
  </si>
  <si>
    <t>1,5*2</t>
  </si>
  <si>
    <t>altán : 33</t>
  </si>
  <si>
    <t>712371901R00</t>
  </si>
  <si>
    <t>Provedení povlakové izolace, fólií PVC, lepené celoplošně</t>
  </si>
  <si>
    <t>10+1,5</t>
  </si>
  <si>
    <t>60001</t>
  </si>
  <si>
    <t>Kotevní lišta hydroizolace - ocel profil 70/3 žárový pozink kotvený záv.tyčí vč.matice a podložky á 500mm, dl.250mm, D+M</t>
  </si>
  <si>
    <t>m</t>
  </si>
  <si>
    <t>30+14</t>
  </si>
  <si>
    <t>27244152.AR</t>
  </si>
  <si>
    <t>Fóĺie hydroizolační EPDM</t>
  </si>
  <si>
    <t>SPCM</t>
  </si>
  <si>
    <t>Specifikace</t>
  </si>
  <si>
    <t>POL3_</t>
  </si>
  <si>
    <t>11,5*1,1</t>
  </si>
  <si>
    <t>69366199R</t>
  </si>
  <si>
    <t>Geotextilie netkaná FILTEK 500 g/m2</t>
  </si>
  <si>
    <t>33*1,1</t>
  </si>
  <si>
    <t>90002</t>
  </si>
  <si>
    <t>Kotevní plotna 300/300/10, D+M vč.požadované povrchové úpravy</t>
  </si>
  <si>
    <t>90003</t>
  </si>
  <si>
    <t>Profil L50/150/6 dl.2m, D+M vč.požadované povrchové úpravy</t>
  </si>
  <si>
    <t>90004</t>
  </si>
  <si>
    <t>Terasová prkna vč.povrchové úpravy 110x25x3000, D+M</t>
  </si>
  <si>
    <t>altán : 72</t>
  </si>
  <si>
    <t>lavičky : 6</t>
  </si>
  <si>
    <t>90005</t>
  </si>
  <si>
    <t>Podkladní profil vč.povrchové úpravy 40x50x3000, D+M</t>
  </si>
  <si>
    <t>altán : 15</t>
  </si>
  <si>
    <t>lavičky : 4</t>
  </si>
  <si>
    <t>90006</t>
  </si>
  <si>
    <t>Vertikální obklad vč.povrchové úpravy 40x50x3000, D+M</t>
  </si>
  <si>
    <t>102+72</t>
  </si>
  <si>
    <t>90007</t>
  </si>
  <si>
    <t>Vertikální výztuha vč.povrchové úpravy 40x95x3000, D+M</t>
  </si>
  <si>
    <t>5</t>
  </si>
  <si>
    <t>90008</t>
  </si>
  <si>
    <t>Gumová podložka pod dřev.trámky a jackl 60x60mm, D+M</t>
  </si>
  <si>
    <t>90009</t>
  </si>
  <si>
    <t>Treláž - kotva A14/M8-003 nerez Aisi 316 povrch.úprava brus, D+M</t>
  </si>
  <si>
    <t>90010</t>
  </si>
  <si>
    <t>Treláž - záslepka lanka A19/003, D+M</t>
  </si>
  <si>
    <t>90011</t>
  </si>
  <si>
    <t>Treláž - lanko nerez exteriér Aisi 316 pr.3mm povrch.úprava natural, D+M</t>
  </si>
  <si>
    <t>90012</t>
  </si>
  <si>
    <t>Treláž - chemická kotva do betonu pro kotvení nr kotvy A14, D+M</t>
  </si>
  <si>
    <t>90021</t>
  </si>
  <si>
    <t>Zemní vruty - viz samostatný VV</t>
  </si>
  <si>
    <t>soub</t>
  </si>
  <si>
    <t>90024</t>
  </si>
  <si>
    <t>Sadové úpravy - viz samostatná VV</t>
  </si>
  <si>
    <t>998011001R00</t>
  </si>
  <si>
    <t>Přesun hmot</t>
  </si>
  <si>
    <t>t</t>
  </si>
  <si>
    <t>POL7_</t>
  </si>
  <si>
    <t>762712110R00</t>
  </si>
  <si>
    <t>Montáž prostorových vázaných konstrukcí hraněných do 120 cm2</t>
  </si>
  <si>
    <t>0,83*20</t>
  </si>
  <si>
    <t>3,66*6</t>
  </si>
  <si>
    <t>2,7*12</t>
  </si>
  <si>
    <t>3,78*3</t>
  </si>
  <si>
    <t>762712120R00</t>
  </si>
  <si>
    <t>Montáž prostorových vázaných konstrukcí hraněných do 224 cm2</t>
  </si>
  <si>
    <t>2,5*9</t>
  </si>
  <si>
    <t>1*1</t>
  </si>
  <si>
    <t>1,89*2</t>
  </si>
  <si>
    <t>3,91*2</t>
  </si>
  <si>
    <t>3,66*4</t>
  </si>
  <si>
    <t>762712130R00</t>
  </si>
  <si>
    <t>Montáž prostorových vázaných konstrukcí hraněných do 288 cm2</t>
  </si>
  <si>
    <t>1,19*2</t>
  </si>
  <si>
    <t>1,19</t>
  </si>
  <si>
    <t>2</t>
  </si>
  <si>
    <t>3,6*2</t>
  </si>
  <si>
    <t>3,6*5</t>
  </si>
  <si>
    <t>2,9*4</t>
  </si>
  <si>
    <t>76201</t>
  </si>
  <si>
    <t>Dodávka řeziva (dub - min. pevnostní třída D30) pro pergolu nehoblované vč.povrchové úpravy (popis viz TZ)</t>
  </si>
  <si>
    <t>0,12*0,2*(1,19+3,6*5)*1,1</t>
  </si>
  <si>
    <t>0,05*0,1*0,83*20*1,1</t>
  </si>
  <si>
    <t>76202</t>
  </si>
  <si>
    <t>Dodávka řeziva (dub - min. pevnostní třída D30) pro pergolu hoblované vč.povrchové úpravy (popis viz TZ)</t>
  </si>
  <si>
    <t>0,12*0,2*(1,19*2+2+3,6*2+2,9*4)*1,1</t>
  </si>
  <si>
    <t>0,05*0,1*3,66*6*1,1</t>
  </si>
  <si>
    <t>0,12*0,12*(2,5*9+1)*1,1</t>
  </si>
  <si>
    <t>0,18*0,12*(1,89*2+3,91*2+3,66*4)*1,1</t>
  </si>
  <si>
    <t>0,05*0,1*(2,7*12+3,78*3)*1,1</t>
  </si>
  <si>
    <t>76203</t>
  </si>
  <si>
    <t>Spojovací a pomocné prostředky pro pergolu (řezivo dub)</t>
  </si>
  <si>
    <t>998762102R00</t>
  </si>
  <si>
    <t>Přesun hmot pro tesařské konstrukce, výšky do 12 m</t>
  </si>
  <si>
    <t>00001</t>
  </si>
  <si>
    <t>Výrobní dokumentace konstrukce pergoly</t>
  </si>
  <si>
    <t>00002</t>
  </si>
  <si>
    <t>Geodetické zaměření a vytýčení pozic zemních vrutů</t>
  </si>
  <si>
    <t>SUM</t>
  </si>
  <si>
    <t>Poznámky uchazeče k zadání</t>
  </si>
  <si>
    <t>POPUZIV</t>
  </si>
  <si>
    <t>END</t>
  </si>
  <si>
    <t>VÝKAZ VÝMĚR PRO ZEMNÍ VRUTY</t>
  </si>
  <si>
    <t>Konečné vyúčtování bude provedeno dle skutečného množství použitého materiálu a realizovaných prací.</t>
  </si>
  <si>
    <t>Podmínkou pro realizaci je zaměření a vybodování objektu pro instalaci zemních vrutů</t>
  </si>
  <si>
    <t>Základy na zemních vrutech Krinner</t>
  </si>
  <si>
    <t>Lokalita:  Střelice</t>
  </si>
  <si>
    <t>Položka</t>
  </si>
  <si>
    <t>Rozsah</t>
  </si>
  <si>
    <t>Cena</t>
  </si>
  <si>
    <t>celkem</t>
  </si>
  <si>
    <t>Zemní vruty:</t>
  </si>
  <si>
    <t>1) KSF M 76x2100-M16</t>
  </si>
  <si>
    <t>2) KSF M 76x1300-M12</t>
  </si>
  <si>
    <t>1) vč.nivelace</t>
  </si>
  <si>
    <t>2) vč.nivelace</t>
  </si>
  <si>
    <t>Zemní tahová zkouška</t>
  </si>
  <si>
    <t>Test únosnosti</t>
  </si>
  <si>
    <t>Doprava</t>
  </si>
  <si>
    <t>Střelice   /zpět</t>
  </si>
  <si>
    <t>kmpl</t>
  </si>
  <si>
    <t>Celkem bez DPH</t>
  </si>
  <si>
    <t>číslo</t>
  </si>
  <si>
    <t>název</t>
  </si>
  <si>
    <t>jednotka</t>
  </si>
  <si>
    <t>počet jedn.</t>
  </si>
  <si>
    <t>cena/jedn.</t>
  </si>
  <si>
    <t>Trávník</t>
  </si>
  <si>
    <t>travní směs</t>
  </si>
  <si>
    <t>celkem:</t>
  </si>
  <si>
    <t xml:space="preserve">Popínavé rostliny </t>
  </si>
  <si>
    <t>Břečťan popínavý - Hedera helix / 80-100 cm, C2L</t>
  </si>
  <si>
    <t>Trávy</t>
  </si>
  <si>
    <t>Ozdobnice čínská - Miscanthus sinensis 'Gracillimus' C3L</t>
  </si>
  <si>
    <t>Ozdobnice čínská - Miscanthus sinensis 'Zebrinus' C3L</t>
  </si>
  <si>
    <t>Ostřice Buchananova - Carex buchananii</t>
  </si>
  <si>
    <t>Ostřice Buchananova 'Red Rooster' - Carex buchananii 'Red Rooster'</t>
  </si>
  <si>
    <t>Keře</t>
  </si>
  <si>
    <t>Rododendron ´Nova Zembla´ C12</t>
  </si>
  <si>
    <t>Cypřišek Lawsonův - Chamaecyparis lawsoniana Ivonne 125-150cm</t>
  </si>
  <si>
    <t>Cypřišek Lawsonův - Chamaecyparis pisifera 'Boulevard'  70-90cm</t>
  </si>
  <si>
    <t>prořezání stávajícího keře</t>
  </si>
  <si>
    <t>dovoz vody pro zálivku do 1000 m (1x 0,02m3/m2) včetně ceny vody</t>
  </si>
  <si>
    <t>Zalití rostlin vodou plocha do 20 m2</t>
  </si>
  <si>
    <t>obnova trávníku</t>
  </si>
  <si>
    <t>aplikace půdního kondicionéru</t>
  </si>
  <si>
    <t>plošná úprava terénu při nerovnostech 5 až 10 cm, rovina</t>
  </si>
  <si>
    <t>hloubení jam pro rostliny se 100% výměnou půdy přes 0,02m3 do 0,05 m3</t>
  </si>
  <si>
    <t>výsadba dřeviny s balem do 300 mm do předem vyhloubené jamky se zalitím</t>
  </si>
  <si>
    <t>hloubení jam pro rostliny se 100% výměnou půdy přes 0,05 - 0,125 m3</t>
  </si>
  <si>
    <t>výsadba dřeviny s balem do 400 mm do předem vyhloubené jamky se zalitím</t>
  </si>
  <si>
    <t>hnojení tabletovým hnojivem (1 rostlina – 2 ks)</t>
  </si>
  <si>
    <t>mulčování vysazených rostlin mulčovací kůrou, 10 cm</t>
  </si>
  <si>
    <t>přesun hmot pro sadovnické úpravy do 5000 m vodorovně (0,02t/m2)</t>
  </si>
  <si>
    <t>Pomocný materál</t>
  </si>
  <si>
    <t>tabletové hnojivo (rostlina/2ks)</t>
  </si>
  <si>
    <t>půdní kondicionér Terracotem Universal (nebo jiný), 0,1 kg/m2</t>
  </si>
  <si>
    <t>kg</t>
  </si>
  <si>
    <t>zahradní zemina / sibstrát tříděná, vč. Dopravy</t>
  </si>
  <si>
    <t>mulčovací kůra</t>
  </si>
  <si>
    <t>Následná péče</t>
  </si>
  <si>
    <t>zálivka vč. dopravy vody a ceny vody - 10x ročně 0,02 m3/m2</t>
  </si>
  <si>
    <t>hnojení, vč.ceny hnojiva</t>
  </si>
  <si>
    <t>vypletí záhonu, 2x ročně</t>
  </si>
  <si>
    <t>doplnění mulče, vč.ceny mulče (20% plochy)</t>
  </si>
  <si>
    <t>celkem za rozvojovou péči / 1 rok  :</t>
  </si>
  <si>
    <t>celkem za rozvojovou péči / 3 roky  :</t>
  </si>
  <si>
    <t>CELKOVÉ NÁKLADY</t>
  </si>
  <si>
    <t>Rostlinný materiál</t>
  </si>
  <si>
    <t>Pomocný materiál</t>
  </si>
  <si>
    <t>Následná péček(3roky)</t>
  </si>
  <si>
    <t>DPH 21%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</si>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</sst>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č&quot;;[Red]\-#,##0.00\ &quot;Kč&quot;"/>
    <numFmt numFmtId="164" formatCode="#,##0.0"/>
    <numFmt numFmtId="165" formatCode="#,##0.00000"/>
    <numFmt numFmtId="166" formatCode="_-* #,##0.00\ _K_č_-;\-* #,##0.00\ _K_č_-;_-* \-??\ _K_č_-;_-@_-"/>
    <numFmt numFmtId="167" formatCode="#,##0.00\ &quot;Kč&quot;"/>
  </numFmts>
  <fonts count="3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Verdana"/>
      <family val="2"/>
      <charset val="238"/>
    </font>
    <font>
      <sz val="12"/>
      <name val="Arial CE"/>
      <family val="2"/>
      <charset val="238"/>
    </font>
    <font>
      <sz val="12"/>
      <color indexed="10"/>
      <name val="Arial"/>
      <family val="2"/>
      <charset val="238"/>
    </font>
    <font>
      <sz val="12"/>
      <name val="Verdana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 CE"/>
      <family val="2"/>
      <charset val="238"/>
    </font>
    <font>
      <b/>
      <sz val="8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9" fontId="2" fillId="0" borderId="0" applyFill="0" applyBorder="0" applyAlignment="0" applyProtection="0"/>
    <xf numFmtId="166" fontId="2" fillId="0" borderId="0" applyFill="0" applyBorder="0" applyAlignment="0" applyProtection="0"/>
    <xf numFmtId="0" fontId="1" fillId="0" borderId="0"/>
  </cellStyleXfs>
  <cellXfs count="326">
    <xf numFmtId="0" fontId="0" fillId="0" borderId="0" xfId="0"/>
    <xf numFmtId="14" fontId="4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9" fillId="0" borderId="1" xfId="0" applyFont="1" applyBorder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vertical="top"/>
    </xf>
    <xf numFmtId="14" fontId="9" fillId="0" borderId="6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9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9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9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9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9" fillId="0" borderId="0" xfId="0" applyFont="1" applyAlignment="1">
      <alignment vertical="center" wrapText="1"/>
    </xf>
    <xf numFmtId="0" fontId="9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wrapText="1"/>
    </xf>
    <xf numFmtId="1" fontId="9" fillId="0" borderId="12" xfId="0" applyNumberFormat="1" applyFont="1" applyBorder="1" applyAlignment="1">
      <alignment horizontal="right" vertical="center" wrapText="1"/>
    </xf>
    <xf numFmtId="1" fontId="9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9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10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7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9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9" fillId="3" borderId="6" xfId="0" applyNumberFormat="1" applyFont="1" applyFill="1" applyBorder="1" applyAlignment="1">
      <alignment horizontal="left" vertical="center" wrapText="1"/>
    </xf>
    <xf numFmtId="0" fontId="9" fillId="4" borderId="0" xfId="0" applyFont="1" applyFill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4" fontId="8" fillId="5" borderId="30" xfId="0" applyNumberFormat="1" applyFont="1" applyFill="1" applyBorder="1" applyAlignment="1">
      <alignment vertical="center"/>
    </xf>
    <xf numFmtId="4" fontId="8" fillId="5" borderId="31" xfId="0" applyNumberFormat="1" applyFont="1" applyFill="1" applyBorder="1" applyAlignment="1">
      <alignment vertical="center" wrapText="1"/>
    </xf>
    <xf numFmtId="4" fontId="11" fillId="5" borderId="32" xfId="0" applyNumberFormat="1" applyFont="1" applyFill="1" applyBorder="1" applyAlignment="1">
      <alignment horizontal="center" vertical="center" wrapText="1" shrinkToFit="1"/>
    </xf>
    <xf numFmtId="4" fontId="8" fillId="5" borderId="32" xfId="0" applyNumberFormat="1" applyFont="1" applyFill="1" applyBorder="1" applyAlignment="1">
      <alignment horizontal="center" vertical="center" wrapText="1" shrinkToFit="1"/>
    </xf>
    <xf numFmtId="3" fontId="8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4" fillId="0" borderId="35" xfId="0" applyNumberFormat="1" applyFont="1" applyBorder="1" applyAlignment="1">
      <alignment horizontal="right" vertical="center" wrapText="1" shrinkToFit="1"/>
    </xf>
    <xf numFmtId="4" fontId="4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9" fillId="0" borderId="33" xfId="0" applyNumberFormat="1" applyFont="1" applyBorder="1" applyAlignment="1">
      <alignment vertical="center"/>
    </xf>
    <xf numFmtId="4" fontId="9" fillId="0" borderId="35" xfId="0" applyNumberFormat="1" applyFont="1" applyBorder="1" applyAlignment="1">
      <alignment vertical="center" wrapText="1" shrinkToFit="1"/>
    </xf>
    <xf numFmtId="4" fontId="9" fillId="0" borderId="35" xfId="0" applyNumberFormat="1" applyFont="1" applyBorder="1" applyAlignment="1">
      <alignment vertical="center" shrinkToFit="1"/>
    </xf>
    <xf numFmtId="3" fontId="9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5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9" fillId="3" borderId="13" xfId="0" applyNumberFormat="1" applyFont="1" applyFill="1" applyBorder="1" applyAlignment="1">
      <alignment horizontal="left" vertical="center"/>
    </xf>
    <xf numFmtId="0" fontId="7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/>
    </xf>
    <xf numFmtId="0" fontId="8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/>
    </xf>
    <xf numFmtId="0" fontId="8" fillId="3" borderId="36" xfId="0" applyFont="1" applyFill="1" applyBorder="1" applyAlignment="1">
      <alignment vertical="center"/>
    </xf>
    <xf numFmtId="0" fontId="8" fillId="3" borderId="36" xfId="0" applyFont="1" applyFill="1" applyBorder="1" applyAlignment="1">
      <alignment vertical="center" wrapText="1"/>
    </xf>
    <xf numFmtId="0" fontId="8" fillId="3" borderId="37" xfId="0" applyFont="1" applyFill="1" applyBorder="1" applyAlignment="1">
      <alignment vertical="center" wrapText="1"/>
    </xf>
    <xf numFmtId="4" fontId="8" fillId="3" borderId="39" xfId="0" applyNumberFormat="1" applyFont="1" applyFill="1" applyBorder="1" applyAlignment="1">
      <alignment vertical="center"/>
    </xf>
    <xf numFmtId="164" fontId="8" fillId="0" borderId="35" xfId="0" applyNumberFormat="1" applyFont="1" applyBorder="1" applyAlignment="1">
      <alignment vertical="center"/>
    </xf>
    <xf numFmtId="164" fontId="8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8" fillId="0" borderId="35" xfId="0" applyNumberFormat="1" applyFont="1" applyBorder="1" applyAlignment="1">
      <alignment horizontal="center" vertical="center"/>
    </xf>
    <xf numFmtId="4" fontId="8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9" fillId="3" borderId="15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vertical="top"/>
    </xf>
    <xf numFmtId="0" fontId="9" fillId="3" borderId="12" xfId="0" applyFont="1" applyFill="1" applyBorder="1" applyAlignment="1">
      <alignment horizontal="center" vertical="top"/>
    </xf>
    <xf numFmtId="0" fontId="9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4" borderId="0" xfId="0" applyNumberFormat="1" applyFont="1" applyFill="1" applyAlignment="1" applyProtection="1">
      <alignment vertical="top" shrinkToFit="1"/>
      <protection locked="0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9" fillId="3" borderId="0" xfId="0" applyNumberFormat="1" applyFont="1" applyFill="1" applyAlignment="1">
      <alignment vertical="top" shrinkToFit="1"/>
    </xf>
    <xf numFmtId="4" fontId="9" fillId="3" borderId="0" xfId="0" applyNumberFormat="1" applyFont="1" applyFill="1" applyAlignment="1">
      <alignment vertical="top" shrinkToFit="1"/>
    </xf>
    <xf numFmtId="0" fontId="9" fillId="3" borderId="29" xfId="0" applyFont="1" applyFill="1" applyBorder="1" applyAlignment="1">
      <alignment vertical="top"/>
    </xf>
    <xf numFmtId="49" fontId="9" fillId="3" borderId="18" xfId="0" applyNumberFormat="1" applyFont="1" applyFill="1" applyBorder="1" applyAlignment="1">
      <alignment vertical="top"/>
    </xf>
    <xf numFmtId="0" fontId="9" fillId="3" borderId="18" xfId="0" applyFont="1" applyFill="1" applyBorder="1" applyAlignment="1">
      <alignment horizontal="center" vertical="top" shrinkToFit="1"/>
    </xf>
    <xf numFmtId="165" fontId="9" fillId="3" borderId="18" xfId="0" applyNumberFormat="1" applyFont="1" applyFill="1" applyBorder="1" applyAlignment="1">
      <alignment vertical="top" shrinkToFit="1"/>
    </xf>
    <xf numFmtId="4" fontId="9" fillId="3" borderId="18" xfId="0" applyNumberFormat="1" applyFont="1" applyFill="1" applyBorder="1" applyAlignment="1">
      <alignment vertical="top" shrinkToFit="1"/>
    </xf>
    <xf numFmtId="4" fontId="9" fillId="3" borderId="40" xfId="0" applyNumberFormat="1" applyFont="1" applyFill="1" applyBorder="1" applyAlignment="1">
      <alignment vertical="top" shrinkToFit="1"/>
    </xf>
    <xf numFmtId="4" fontId="9" fillId="3" borderId="22" xfId="0" applyNumberFormat="1" applyFont="1" applyFill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0" fontId="17" fillId="0" borderId="44" xfId="0" applyFont="1" applyBorder="1" applyAlignment="1">
      <alignment vertical="top"/>
    </xf>
    <xf numFmtId="49" fontId="17" fillId="0" borderId="45" xfId="0" applyNumberFormat="1" applyFont="1" applyBorder="1" applyAlignment="1">
      <alignment vertical="top"/>
    </xf>
    <xf numFmtId="0" fontId="17" fillId="0" borderId="45" xfId="0" applyFont="1" applyBorder="1" applyAlignment="1">
      <alignment horizontal="center" vertical="top" shrinkToFit="1"/>
    </xf>
    <xf numFmtId="165" fontId="17" fillId="0" borderId="45" xfId="0" applyNumberFormat="1" applyFont="1" applyBorder="1" applyAlignment="1">
      <alignment vertical="top" shrinkToFit="1"/>
    </xf>
    <xf numFmtId="4" fontId="17" fillId="4" borderId="45" xfId="0" applyNumberFormat="1" applyFont="1" applyFill="1" applyBorder="1" applyAlignment="1" applyProtection="1">
      <alignment vertical="top" shrinkToFit="1"/>
      <protection locked="0"/>
    </xf>
    <xf numFmtId="4" fontId="17" fillId="0" borderId="46" xfId="0" applyNumberFormat="1" applyFont="1" applyBorder="1" applyAlignment="1">
      <alignment vertical="top" shrinkToFit="1"/>
    </xf>
    <xf numFmtId="49" fontId="9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7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2" fillId="6" borderId="47" xfId="2" applyFill="1" applyBorder="1"/>
    <xf numFmtId="0" fontId="2" fillId="6" borderId="0" xfId="2" applyFill="1"/>
    <xf numFmtId="0" fontId="2" fillId="6" borderId="48" xfId="2" applyFill="1" applyBorder="1"/>
    <xf numFmtId="0" fontId="2" fillId="0" borderId="0" xfId="2"/>
    <xf numFmtId="0" fontId="21" fillId="6" borderId="47" xfId="2" applyFont="1" applyFill="1" applyBorder="1"/>
    <xf numFmtId="0" fontId="21" fillId="6" borderId="0" xfId="2" applyFont="1" applyFill="1"/>
    <xf numFmtId="14" fontId="22" fillId="6" borderId="48" xfId="2" applyNumberFormat="1" applyFont="1" applyFill="1" applyBorder="1"/>
    <xf numFmtId="0" fontId="24" fillId="6" borderId="47" xfId="2" applyFont="1" applyFill="1" applyBorder="1"/>
    <xf numFmtId="0" fontId="24" fillId="6" borderId="0" xfId="2" applyFont="1" applyFill="1"/>
    <xf numFmtId="14" fontId="2" fillId="6" borderId="48" xfId="2" applyNumberFormat="1" applyFill="1" applyBorder="1"/>
    <xf numFmtId="0" fontId="26" fillId="6" borderId="53" xfId="2" applyFont="1" applyFill="1" applyBorder="1" applyAlignment="1">
      <alignment horizontal="center"/>
    </xf>
    <xf numFmtId="0" fontId="26" fillId="6" borderId="54" xfId="2" applyFont="1" applyFill="1" applyBorder="1" applyAlignment="1">
      <alignment horizontal="center"/>
    </xf>
    <xf numFmtId="0" fontId="26" fillId="6" borderId="55" xfId="2" applyFont="1" applyFill="1" applyBorder="1" applyAlignment="1">
      <alignment horizontal="center"/>
    </xf>
    <xf numFmtId="0" fontId="26" fillId="6" borderId="52" xfId="2" applyFont="1" applyFill="1" applyBorder="1" applyAlignment="1">
      <alignment horizontal="center"/>
    </xf>
    <xf numFmtId="0" fontId="26" fillId="6" borderId="56" xfId="2" applyFont="1" applyFill="1" applyBorder="1" applyAlignment="1">
      <alignment horizontal="center"/>
    </xf>
    <xf numFmtId="0" fontId="26" fillId="6" borderId="57" xfId="2" applyFont="1" applyFill="1" applyBorder="1" applyAlignment="1">
      <alignment horizontal="center"/>
    </xf>
    <xf numFmtId="0" fontId="22" fillId="6" borderId="58" xfId="2" applyFont="1" applyFill="1" applyBorder="1" applyProtection="1">
      <protection locked="0"/>
    </xf>
    <xf numFmtId="0" fontId="22" fillId="6" borderId="59" xfId="2" applyFont="1" applyFill="1" applyBorder="1" applyAlignment="1" applyProtection="1">
      <alignment horizontal="center" vertical="center"/>
      <protection locked="0"/>
    </xf>
    <xf numFmtId="0" fontId="22" fillId="6" borderId="59" xfId="2" applyFont="1" applyFill="1" applyBorder="1" applyAlignment="1" applyProtection="1">
      <alignment horizontal="center" vertical="center"/>
      <protection hidden="1"/>
    </xf>
    <xf numFmtId="4" fontId="22" fillId="6" borderId="59" xfId="2" applyNumberFormat="1" applyFont="1" applyFill="1" applyBorder="1" applyProtection="1">
      <protection hidden="1"/>
    </xf>
    <xf numFmtId="4" fontId="22" fillId="6" borderId="60" xfId="2" applyNumberFormat="1" applyFont="1" applyFill="1" applyBorder="1" applyProtection="1">
      <protection hidden="1"/>
    </xf>
    <xf numFmtId="9" fontId="22" fillId="6" borderId="60" xfId="3" applyFont="1" applyFill="1" applyBorder="1" applyAlignment="1" applyProtection="1">
      <alignment horizontal="center" vertical="center"/>
      <protection hidden="1"/>
    </xf>
    <xf numFmtId="4" fontId="22" fillId="6" borderId="61" xfId="4" applyNumberFormat="1" applyFont="1" applyFill="1" applyBorder="1" applyAlignment="1" applyProtection="1">
      <alignment horizontal="right" vertical="center"/>
      <protection hidden="1"/>
    </xf>
    <xf numFmtId="4" fontId="22" fillId="6" borderId="61" xfId="2" applyNumberFormat="1" applyFont="1" applyFill="1" applyBorder="1" applyAlignment="1" applyProtection="1">
      <alignment vertical="center"/>
      <protection hidden="1"/>
    </xf>
    <xf numFmtId="0" fontId="27" fillId="0" borderId="0" xfId="2" applyFont="1"/>
    <xf numFmtId="167" fontId="5" fillId="6" borderId="63" xfId="2" applyNumberFormat="1" applyFont="1" applyFill="1" applyBorder="1" applyAlignment="1" applyProtection="1">
      <alignment vertical="center"/>
      <protection hidden="1"/>
    </xf>
    <xf numFmtId="0" fontId="28" fillId="0" borderId="64" xfId="5" applyFont="1" applyBorder="1" applyAlignment="1">
      <alignment horizontal="center"/>
    </xf>
    <xf numFmtId="0" fontId="28" fillId="0" borderId="64" xfId="5" applyFont="1" applyBorder="1"/>
    <xf numFmtId="0" fontId="28" fillId="0" borderId="65" xfId="5" applyFont="1" applyBorder="1" applyAlignment="1">
      <alignment horizontal="center"/>
    </xf>
    <xf numFmtId="0" fontId="1" fillId="0" borderId="0" xfId="5"/>
    <xf numFmtId="0" fontId="20" fillId="0" borderId="0" xfId="5" applyFont="1"/>
    <xf numFmtId="0" fontId="29" fillId="0" borderId="0" xfId="5" applyFont="1" applyAlignment="1">
      <alignment horizontal="center" vertical="center"/>
    </xf>
    <xf numFmtId="8" fontId="29" fillId="0" borderId="0" xfId="5" applyNumberFormat="1" applyFont="1" applyAlignment="1">
      <alignment horizontal="center" vertical="center"/>
    </xf>
    <xf numFmtId="0" fontId="20" fillId="7" borderId="0" xfId="5" applyFont="1" applyFill="1" applyAlignment="1">
      <alignment wrapText="1"/>
    </xf>
    <xf numFmtId="0" fontId="1" fillId="7" borderId="0" xfId="5" applyFill="1"/>
    <xf numFmtId="8" fontId="20" fillId="7" borderId="0" xfId="5" applyNumberFormat="1" applyFont="1" applyFill="1" applyAlignment="1">
      <alignment horizontal="center" vertical="center"/>
    </xf>
    <xf numFmtId="0" fontId="1" fillId="0" borderId="0" xfId="5" applyAlignment="1">
      <alignment horizontal="center"/>
    </xf>
    <xf numFmtId="8" fontId="1" fillId="0" borderId="0" xfId="5" applyNumberFormat="1" applyAlignment="1">
      <alignment horizontal="center"/>
    </xf>
    <xf numFmtId="0" fontId="1" fillId="0" borderId="0" xfId="5" applyAlignment="1">
      <alignment wrapText="1"/>
    </xf>
    <xf numFmtId="0" fontId="20" fillId="0" borderId="0" xfId="5" applyFont="1" applyAlignment="1">
      <alignment wrapText="1"/>
    </xf>
    <xf numFmtId="8" fontId="20" fillId="0" borderId="0" xfId="5" applyNumberFormat="1" applyFont="1" applyAlignment="1">
      <alignment horizontal="center" vertical="center"/>
    </xf>
    <xf numFmtId="0" fontId="1" fillId="0" borderId="0" xfId="5" applyAlignment="1">
      <alignment horizontal="center" vertical="center"/>
    </xf>
    <xf numFmtId="8" fontId="1" fillId="0" borderId="0" xfId="5" applyNumberFormat="1" applyAlignment="1">
      <alignment horizontal="center" vertical="center"/>
    </xf>
    <xf numFmtId="0" fontId="30" fillId="0" borderId="0" xfId="5" applyFont="1" applyAlignment="1">
      <alignment vertical="center"/>
    </xf>
    <xf numFmtId="0" fontId="1" fillId="7" borderId="0" xfId="5" applyFill="1" applyAlignment="1">
      <alignment horizontal="center" vertical="center"/>
    </xf>
    <xf numFmtId="0" fontId="31" fillId="7" borderId="0" xfId="5" applyFont="1" applyFill="1" applyAlignment="1">
      <alignment wrapText="1"/>
    </xf>
    <xf numFmtId="0" fontId="19" fillId="7" borderId="0" xfId="5" applyFont="1" applyFill="1"/>
    <xf numFmtId="8" fontId="31" fillId="7" borderId="0" xfId="5" applyNumberFormat="1" applyFont="1" applyFill="1" applyAlignment="1">
      <alignment horizontal="center" vertical="center"/>
    </xf>
    <xf numFmtId="8" fontId="29" fillId="8" borderId="0" xfId="5" applyNumberFormat="1" applyFont="1" applyFill="1" applyAlignment="1">
      <alignment horizontal="center" vertical="center"/>
    </xf>
    <xf numFmtId="0" fontId="1" fillId="8" borderId="0" xfId="5" applyFill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49" fontId="8" fillId="0" borderId="33" xfId="0" applyNumberFormat="1" applyFont="1" applyBorder="1" applyAlignment="1">
      <alignment vertical="center" wrapText="1"/>
    </xf>
    <xf numFmtId="49" fontId="8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9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2" fillId="0" borderId="15" xfId="0" applyNumberFormat="1" applyFont="1" applyBorder="1" applyAlignment="1">
      <alignment horizontal="right" vertical="center"/>
    </xf>
    <xf numFmtId="4" fontId="12" fillId="0" borderId="12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4" fontId="14" fillId="0" borderId="15" xfId="0" applyNumberFormat="1" applyFont="1" applyBorder="1" applyAlignment="1">
      <alignment horizontal="right" vertical="center" indent="1"/>
    </xf>
    <xf numFmtId="4" fontId="14" fillId="0" borderId="22" xfId="0" applyNumberFormat="1" applyFont="1" applyBorder="1" applyAlignment="1">
      <alignment horizontal="right" vertical="center" indent="1"/>
    </xf>
    <xf numFmtId="4" fontId="14" fillId="0" borderId="16" xfId="0" applyNumberFormat="1" applyFont="1" applyBorder="1" applyAlignment="1">
      <alignment horizontal="right" vertical="center" indent="1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16" xfId="0" applyNumberFormat="1" applyFont="1" applyBorder="1" applyAlignment="1">
      <alignment horizontal="right" vertical="center" indent="1"/>
    </xf>
    <xf numFmtId="4" fontId="13" fillId="3" borderId="7" xfId="0" applyNumberFormat="1" applyFont="1" applyFill="1" applyBorder="1" applyAlignment="1">
      <alignment horizontal="right" vertical="center"/>
    </xf>
    <xf numFmtId="2" fontId="13" fillId="3" borderId="7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4" borderId="0" xfId="0" applyFont="1" applyFill="1" applyAlignment="1" applyProtection="1">
      <alignment horizontal="left" vertical="center"/>
      <protection locked="0"/>
    </xf>
    <xf numFmtId="49" fontId="9" fillId="3" borderId="6" xfId="0" applyNumberFormat="1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9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9" fontId="7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9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2" fillId="0" borderId="22" xfId="0" applyNumberFormat="1" applyFont="1" applyBorder="1" applyAlignment="1">
      <alignment horizontal="right" vertical="center" inden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7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2" fillId="6" borderId="59" xfId="2" applyFill="1" applyBorder="1" applyAlignment="1" applyProtection="1">
      <alignment horizontal="left" vertical="center"/>
      <protection locked="0"/>
    </xf>
    <xf numFmtId="0" fontId="22" fillId="6" borderId="47" xfId="2" applyFont="1" applyFill="1" applyBorder="1" applyAlignment="1">
      <alignment horizontal="left" vertical="center"/>
    </xf>
    <xf numFmtId="0" fontId="23" fillId="6" borderId="47" xfId="2" applyFont="1" applyFill="1" applyBorder="1" applyAlignment="1">
      <alignment horizontal="left" vertical="center"/>
    </xf>
    <xf numFmtId="0" fontId="25" fillId="6" borderId="49" xfId="2" applyFont="1" applyFill="1" applyBorder="1" applyAlignment="1">
      <alignment horizontal="left" vertical="center"/>
    </xf>
    <xf numFmtId="0" fontId="26" fillId="6" borderId="50" xfId="2" applyFont="1" applyFill="1" applyBorder="1" applyAlignment="1">
      <alignment horizontal="center" vertical="center"/>
    </xf>
    <xf numFmtId="0" fontId="26" fillId="6" borderId="51" xfId="2" applyFont="1" applyFill="1" applyBorder="1" applyAlignment="1">
      <alignment horizontal="center" vertical="center"/>
    </xf>
    <xf numFmtId="0" fontId="26" fillId="6" borderId="52" xfId="2" applyFont="1" applyFill="1" applyBorder="1" applyAlignment="1">
      <alignment horizontal="center" vertical="center"/>
    </xf>
    <xf numFmtId="0" fontId="27" fillId="6" borderId="59" xfId="2" applyFont="1" applyFill="1" applyBorder="1" applyAlignment="1" applyProtection="1">
      <alignment horizontal="left" vertical="center"/>
      <protection locked="0"/>
    </xf>
    <xf numFmtId="0" fontId="22" fillId="6" borderId="62" xfId="2" applyFont="1" applyFill="1" applyBorder="1" applyAlignment="1" applyProtection="1">
      <alignment horizontal="left" vertical="center"/>
      <protection locked="0"/>
    </xf>
  </cellXfs>
  <cellStyles count="6">
    <cellStyle name="Čárka 2" xfId="4" xr:uid="{E17ED7CB-05F3-42CE-946A-CDC265F09FE8}"/>
    <cellStyle name="Normální" xfId="0" builtinId="0"/>
    <cellStyle name="normální 2" xfId="1" xr:uid="{00000000-0005-0000-0000-000001000000}"/>
    <cellStyle name="Normální 3" xfId="2" xr:uid="{F9BCE158-9C19-45B2-8BE5-10CB5D0A7927}"/>
    <cellStyle name="Normální 5" xfId="5" xr:uid="{B37808E7-5586-4188-8C3C-84DA57D3E35C}"/>
    <cellStyle name="Procenta 2" xfId="3" xr:uid="{6F2E6D41-51C5-4212-BE51-A052C097EFE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239" t="s">
        <v>41</v>
      </c>
      <c r="B2" s="239"/>
      <c r="C2" s="239"/>
      <c r="D2" s="239"/>
      <c r="E2" s="239"/>
      <c r="F2" s="239"/>
      <c r="G2" s="23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9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75" t="s">
        <v>4</v>
      </c>
      <c r="C1" s="276"/>
      <c r="D1" s="276"/>
      <c r="E1" s="276"/>
      <c r="F1" s="276"/>
      <c r="G1" s="276"/>
      <c r="H1" s="276"/>
      <c r="I1" s="276"/>
      <c r="J1" s="277"/>
    </row>
    <row r="2" spans="1:15" ht="36" customHeight="1" x14ac:dyDescent="0.2">
      <c r="A2" s="2"/>
      <c r="B2" s="77" t="s">
        <v>24</v>
      </c>
      <c r="C2" s="78"/>
      <c r="D2" s="79" t="s">
        <v>49</v>
      </c>
      <c r="E2" s="281" t="s">
        <v>46</v>
      </c>
      <c r="F2" s="282"/>
      <c r="G2" s="282"/>
      <c r="H2" s="282"/>
      <c r="I2" s="282"/>
      <c r="J2" s="283"/>
      <c r="O2" s="1"/>
    </row>
    <row r="3" spans="1:15" ht="27" customHeight="1" x14ac:dyDescent="0.2">
      <c r="A3" s="2"/>
      <c r="B3" s="80" t="s">
        <v>47</v>
      </c>
      <c r="C3" s="78"/>
      <c r="D3" s="81" t="s">
        <v>45</v>
      </c>
      <c r="E3" s="284" t="s">
        <v>46</v>
      </c>
      <c r="F3" s="285"/>
      <c r="G3" s="285"/>
      <c r="H3" s="285"/>
      <c r="I3" s="285"/>
      <c r="J3" s="286"/>
    </row>
    <row r="4" spans="1:15" ht="23.25" customHeight="1" x14ac:dyDescent="0.2">
      <c r="A4" s="76">
        <v>4923</v>
      </c>
      <c r="B4" s="82" t="s">
        <v>48</v>
      </c>
      <c r="C4" s="83"/>
      <c r="D4" s="84" t="s">
        <v>43</v>
      </c>
      <c r="E4" s="264" t="s">
        <v>44</v>
      </c>
      <c r="F4" s="265"/>
      <c r="G4" s="265"/>
      <c r="H4" s="265"/>
      <c r="I4" s="265"/>
      <c r="J4" s="266"/>
    </row>
    <row r="5" spans="1:15" ht="24" customHeight="1" x14ac:dyDescent="0.2">
      <c r="A5" s="2"/>
      <c r="B5" s="31" t="s">
        <v>23</v>
      </c>
      <c r="D5" s="269"/>
      <c r="E5" s="270"/>
      <c r="F5" s="270"/>
      <c r="G5" s="270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71"/>
      <c r="E6" s="272"/>
      <c r="F6" s="272"/>
      <c r="G6" s="272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73"/>
      <c r="F7" s="274"/>
      <c r="G7" s="274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88"/>
      <c r="E11" s="288"/>
      <c r="F11" s="288"/>
      <c r="G11" s="288"/>
      <c r="H11" s="18" t="s">
        <v>42</v>
      </c>
      <c r="I11" s="85"/>
      <c r="J11" s="8"/>
    </row>
    <row r="12" spans="1:15" ht="15.75" customHeight="1" x14ac:dyDescent="0.2">
      <c r="A12" s="2"/>
      <c r="B12" s="28"/>
      <c r="C12" s="55"/>
      <c r="D12" s="263"/>
      <c r="E12" s="263"/>
      <c r="F12" s="263"/>
      <c r="G12" s="263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67"/>
      <c r="F13" s="268"/>
      <c r="G13" s="268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87"/>
      <c r="F15" s="287"/>
      <c r="G15" s="289"/>
      <c r="H15" s="289"/>
      <c r="I15" s="289" t="s">
        <v>31</v>
      </c>
      <c r="J15" s="290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252"/>
      <c r="F16" s="253"/>
      <c r="G16" s="252"/>
      <c r="H16" s="253"/>
      <c r="I16" s="252">
        <f>SUMIF(F49:F55,A16,I49:I55)+SUMIF(F49:F55,"PSU",I49:I55)</f>
        <v>0</v>
      </c>
      <c r="J16" s="254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252"/>
      <c r="F17" s="253"/>
      <c r="G17" s="252"/>
      <c r="H17" s="253"/>
      <c r="I17" s="252">
        <f>SUMIF(F49:F55,A17,I49:I55)</f>
        <v>0</v>
      </c>
      <c r="J17" s="254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252"/>
      <c r="F18" s="253"/>
      <c r="G18" s="252"/>
      <c r="H18" s="253"/>
      <c r="I18" s="252">
        <f>SUMIF(F49:F55,A18,I49:I55)</f>
        <v>0</v>
      </c>
      <c r="J18" s="254"/>
    </row>
    <row r="19" spans="1:10" ht="23.25" customHeight="1" x14ac:dyDescent="0.2">
      <c r="A19" s="139" t="s">
        <v>68</v>
      </c>
      <c r="B19" s="38" t="s">
        <v>29</v>
      </c>
      <c r="C19" s="62"/>
      <c r="D19" s="63"/>
      <c r="E19" s="252"/>
      <c r="F19" s="253"/>
      <c r="G19" s="252"/>
      <c r="H19" s="253"/>
      <c r="I19" s="252">
        <f>SUMIF(F49:F55,A19,I49:I55)</f>
        <v>0</v>
      </c>
      <c r="J19" s="254"/>
    </row>
    <row r="20" spans="1:10" ht="23.25" customHeight="1" x14ac:dyDescent="0.2">
      <c r="A20" s="139" t="s">
        <v>67</v>
      </c>
      <c r="B20" s="38" t="s">
        <v>30</v>
      </c>
      <c r="C20" s="62"/>
      <c r="D20" s="63"/>
      <c r="E20" s="252"/>
      <c r="F20" s="253"/>
      <c r="G20" s="252"/>
      <c r="H20" s="253"/>
      <c r="I20" s="252">
        <f>SUMIF(F49:F55,A20,I49:I55)</f>
        <v>0</v>
      </c>
      <c r="J20" s="254"/>
    </row>
    <row r="21" spans="1:10" ht="23.25" customHeight="1" x14ac:dyDescent="0.2">
      <c r="A21" s="2"/>
      <c r="B21" s="48" t="s">
        <v>31</v>
      </c>
      <c r="C21" s="64"/>
      <c r="D21" s="65"/>
      <c r="E21" s="255"/>
      <c r="F21" s="291"/>
      <c r="G21" s="255"/>
      <c r="H21" s="291"/>
      <c r="I21" s="255">
        <f>SUM(I16:J20)</f>
        <v>0</v>
      </c>
      <c r="J21" s="256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50">
        <f>ZakladDPHSniVypocet</f>
        <v>0</v>
      </c>
      <c r="H23" s="251"/>
      <c r="I23" s="25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48">
        <f>A23</f>
        <v>0</v>
      </c>
      <c r="H24" s="249"/>
      <c r="I24" s="24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50">
        <f>ZakladDPHZaklVypocet</f>
        <v>0</v>
      </c>
      <c r="H25" s="251"/>
      <c r="I25" s="25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78">
        <f>A25</f>
        <v>0</v>
      </c>
      <c r="H26" s="279"/>
      <c r="I26" s="279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80">
        <f>CenaCelkem-(ZakladDPHSni+DPHSni+ZakladDPHZakl+DPHZakl)</f>
        <v>0</v>
      </c>
      <c r="H27" s="280"/>
      <c r="I27" s="280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57">
        <f>ZakladDPHSniVypocet+ZakladDPHZaklVypocet</f>
        <v>0</v>
      </c>
      <c r="H28" s="258"/>
      <c r="I28" s="258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57">
        <f>A27</f>
        <v>0</v>
      </c>
      <c r="H29" s="257"/>
      <c r="I29" s="257"/>
      <c r="J29" s="119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59"/>
      <c r="E34" s="260"/>
      <c r="G34" s="261"/>
      <c r="H34" s="262"/>
      <c r="I34" s="262"/>
      <c r="J34" s="25"/>
    </row>
    <row r="35" spans="1:10" ht="12.75" customHeight="1" x14ac:dyDescent="0.2">
      <c r="A35" s="2"/>
      <c r="B35" s="2"/>
      <c r="D35" s="247" t="s">
        <v>2</v>
      </c>
      <c r="E35" s="24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50</v>
      </c>
      <c r="C39" s="242"/>
      <c r="D39" s="242"/>
      <c r="E39" s="242"/>
      <c r="F39" s="99">
        <f>'01 11297_01-1 Pol'!AE93</f>
        <v>0</v>
      </c>
      <c r="G39" s="100">
        <f>'01 11297_01-1 Pol'!AF93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 t="s">
        <v>45</v>
      </c>
      <c r="C40" s="243" t="s">
        <v>46</v>
      </c>
      <c r="D40" s="243"/>
      <c r="E40" s="243"/>
      <c r="F40" s="104">
        <f>'01 11297_01-1 Pol'!AE93</f>
        <v>0</v>
      </c>
      <c r="G40" s="105">
        <f>'01 11297_01-1 Pol'!AF93</f>
        <v>0</v>
      </c>
      <c r="H40" s="105">
        <f>(F40*SazbaDPH1/100)+(G40*SazbaDPH2/100)</f>
        <v>0</v>
      </c>
      <c r="I40" s="105">
        <f>F40+G40+H40</f>
        <v>0</v>
      </c>
      <c r="J40" s="106" t="str">
        <f>IF(CenaCelkemVypocet=0,"",I40/CenaCelkemVypocet*100)</f>
        <v/>
      </c>
    </row>
    <row r="41" spans="1:10" ht="25.5" hidden="1" customHeight="1" x14ac:dyDescent="0.2">
      <c r="A41" s="88">
        <v>3</v>
      </c>
      <c r="B41" s="107" t="s">
        <v>43</v>
      </c>
      <c r="C41" s="242" t="s">
        <v>44</v>
      </c>
      <c r="D41" s="242"/>
      <c r="E41" s="242"/>
      <c r="F41" s="108">
        <f>'01 11297_01-1 Pol'!AE93</f>
        <v>0</v>
      </c>
      <c r="G41" s="101">
        <f>'01 11297_01-1 Pol'!AF93</f>
        <v>0</v>
      </c>
      <c r="H41" s="101">
        <f>(F41*SazbaDPH1/100)+(G41*SazbaDPH2/100)</f>
        <v>0</v>
      </c>
      <c r="I41" s="101">
        <f>F41+G41+H41</f>
        <v>0</v>
      </c>
      <c r="J41" s="102" t="str">
        <f>IF(CenaCelkemVypocet=0,"",I41/CenaCelkemVypocet*100)</f>
        <v/>
      </c>
    </row>
    <row r="42" spans="1:10" ht="25.5" hidden="1" customHeight="1" x14ac:dyDescent="0.2">
      <c r="A42" s="88"/>
      <c r="B42" s="244" t="s">
        <v>51</v>
      </c>
      <c r="C42" s="245"/>
      <c r="D42" s="245"/>
      <c r="E42" s="246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6" spans="1:10" ht="15.75" x14ac:dyDescent="0.25">
      <c r="B46" s="120" t="s">
        <v>53</v>
      </c>
    </row>
    <row r="48" spans="1:10" ht="25.5" customHeight="1" x14ac:dyDescent="0.2">
      <c r="A48" s="122"/>
      <c r="B48" s="125" t="s">
        <v>18</v>
      </c>
      <c r="C48" s="125" t="s">
        <v>6</v>
      </c>
      <c r="D48" s="126"/>
      <c r="E48" s="126"/>
      <c r="F48" s="127" t="s">
        <v>54</v>
      </c>
      <c r="G48" s="127"/>
      <c r="H48" s="127"/>
      <c r="I48" s="127" t="s">
        <v>31</v>
      </c>
      <c r="J48" s="127" t="s">
        <v>0</v>
      </c>
    </row>
    <row r="49" spans="1:10" ht="36.75" customHeight="1" x14ac:dyDescent="0.2">
      <c r="A49" s="123"/>
      <c r="B49" s="128" t="s">
        <v>55</v>
      </c>
      <c r="C49" s="240" t="s">
        <v>56</v>
      </c>
      <c r="D49" s="241"/>
      <c r="E49" s="241"/>
      <c r="F49" s="137" t="s">
        <v>26</v>
      </c>
      <c r="G49" s="129"/>
      <c r="H49" s="129"/>
      <c r="I49" s="129">
        <f>'01 11297_01-1 Pol'!G8</f>
        <v>0</v>
      </c>
      <c r="J49" s="134" t="str">
        <f>IF(I56=0,"",I49/I56*100)</f>
        <v/>
      </c>
    </row>
    <row r="50" spans="1:10" ht="36.75" customHeight="1" x14ac:dyDescent="0.2">
      <c r="A50" s="123"/>
      <c r="B50" s="128" t="s">
        <v>57</v>
      </c>
      <c r="C50" s="240" t="s">
        <v>58</v>
      </c>
      <c r="D50" s="241"/>
      <c r="E50" s="241"/>
      <c r="F50" s="137" t="s">
        <v>26</v>
      </c>
      <c r="G50" s="129"/>
      <c r="H50" s="129"/>
      <c r="I50" s="129">
        <f>'01 11297_01-1 Pol'!G12</f>
        <v>0</v>
      </c>
      <c r="J50" s="134" t="str">
        <f>IF(I56=0,"",I50/I56*100)</f>
        <v/>
      </c>
    </row>
    <row r="51" spans="1:10" ht="36.75" customHeight="1" x14ac:dyDescent="0.2">
      <c r="A51" s="123"/>
      <c r="B51" s="128" t="s">
        <v>59</v>
      </c>
      <c r="C51" s="240" t="s">
        <v>60</v>
      </c>
      <c r="D51" s="241"/>
      <c r="E51" s="241"/>
      <c r="F51" s="137" t="s">
        <v>26</v>
      </c>
      <c r="G51" s="129"/>
      <c r="H51" s="129"/>
      <c r="I51" s="129">
        <f>'01 11297_01-1 Pol'!G18</f>
        <v>0</v>
      </c>
      <c r="J51" s="134" t="str">
        <f>IF(I56=0,"",I51/I56*100)</f>
        <v/>
      </c>
    </row>
    <row r="52" spans="1:10" ht="36.75" customHeight="1" x14ac:dyDescent="0.2">
      <c r="A52" s="123"/>
      <c r="B52" s="128" t="s">
        <v>61</v>
      </c>
      <c r="C52" s="240" t="s">
        <v>62</v>
      </c>
      <c r="D52" s="241"/>
      <c r="E52" s="241"/>
      <c r="F52" s="137" t="s">
        <v>26</v>
      </c>
      <c r="G52" s="129"/>
      <c r="H52" s="129"/>
      <c r="I52" s="129">
        <f>'01 11297_01-1 Pol'!G37</f>
        <v>0</v>
      </c>
      <c r="J52" s="134" t="str">
        <f>IF(I56=0,"",I52/I56*100)</f>
        <v/>
      </c>
    </row>
    <row r="53" spans="1:10" ht="36.75" customHeight="1" x14ac:dyDescent="0.2">
      <c r="A53" s="123"/>
      <c r="B53" s="128" t="s">
        <v>63</v>
      </c>
      <c r="C53" s="240" t="s">
        <v>64</v>
      </c>
      <c r="D53" s="241"/>
      <c r="E53" s="241"/>
      <c r="F53" s="137" t="s">
        <v>26</v>
      </c>
      <c r="G53" s="129"/>
      <c r="H53" s="129"/>
      <c r="I53" s="129">
        <f>'01 11297_01-1 Pol'!G57</f>
        <v>0</v>
      </c>
      <c r="J53" s="134" t="str">
        <f>IF(I56=0,"",I53/I56*100)</f>
        <v/>
      </c>
    </row>
    <row r="54" spans="1:10" ht="36.75" customHeight="1" x14ac:dyDescent="0.2">
      <c r="A54" s="123"/>
      <c r="B54" s="128" t="s">
        <v>65</v>
      </c>
      <c r="C54" s="240" t="s">
        <v>66</v>
      </c>
      <c r="D54" s="241"/>
      <c r="E54" s="241"/>
      <c r="F54" s="137" t="s">
        <v>27</v>
      </c>
      <c r="G54" s="129"/>
      <c r="H54" s="129"/>
      <c r="I54" s="129">
        <f>'01 11297_01-1 Pol'!G59</f>
        <v>0</v>
      </c>
      <c r="J54" s="134" t="str">
        <f>IF(I56=0,"",I54/I56*100)</f>
        <v/>
      </c>
    </row>
    <row r="55" spans="1:10" ht="36.75" customHeight="1" x14ac:dyDescent="0.2">
      <c r="A55" s="123"/>
      <c r="B55" s="128" t="s">
        <v>67</v>
      </c>
      <c r="C55" s="240" t="s">
        <v>30</v>
      </c>
      <c r="D55" s="241"/>
      <c r="E55" s="241"/>
      <c r="F55" s="137" t="s">
        <v>67</v>
      </c>
      <c r="G55" s="129"/>
      <c r="H55" s="129"/>
      <c r="I55" s="129">
        <f>'01 11297_01-1 Pol'!G89</f>
        <v>0</v>
      </c>
      <c r="J55" s="134" t="str">
        <f>IF(I56=0,"",I55/I56*100)</f>
        <v/>
      </c>
    </row>
    <row r="56" spans="1:10" ht="25.5" customHeight="1" x14ac:dyDescent="0.2">
      <c r="A56" s="124"/>
      <c r="B56" s="130" t="s">
        <v>1</v>
      </c>
      <c r="C56" s="131"/>
      <c r="D56" s="132"/>
      <c r="E56" s="132"/>
      <c r="F56" s="138"/>
      <c r="G56" s="133"/>
      <c r="H56" s="133"/>
      <c r="I56" s="133">
        <f>SUM(I49:I55)</f>
        <v>0</v>
      </c>
      <c r="J56" s="135">
        <f>SUM(J49:J55)</f>
        <v>0</v>
      </c>
    </row>
    <row r="57" spans="1:10" x14ac:dyDescent="0.2">
      <c r="F57" s="87"/>
      <c r="G57" s="87"/>
      <c r="H57" s="87"/>
      <c r="I57" s="87"/>
      <c r="J57" s="136"/>
    </row>
    <row r="58" spans="1:10" x14ac:dyDescent="0.2">
      <c r="F58" s="87"/>
      <c r="G58" s="87"/>
      <c r="H58" s="87"/>
      <c r="I58" s="87"/>
      <c r="J58" s="136"/>
    </row>
    <row r="59" spans="1:10" x14ac:dyDescent="0.2">
      <c r="F59" s="87"/>
      <c r="G59" s="87"/>
      <c r="H59" s="87"/>
      <c r="I59" s="87"/>
      <c r="J59" s="13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5:E55"/>
    <mergeCell ref="C50:E50"/>
    <mergeCell ref="C51:E51"/>
    <mergeCell ref="C52:E52"/>
    <mergeCell ref="C53:E53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92" t="s">
        <v>7</v>
      </c>
      <c r="B1" s="292"/>
      <c r="C1" s="293"/>
      <c r="D1" s="292"/>
      <c r="E1" s="292"/>
      <c r="F1" s="292"/>
      <c r="G1" s="292"/>
    </row>
    <row r="2" spans="1:7" ht="24.95" customHeight="1" x14ac:dyDescent="0.2">
      <c r="A2" s="50" t="s">
        <v>8</v>
      </c>
      <c r="B2" s="49"/>
      <c r="C2" s="294"/>
      <c r="D2" s="294"/>
      <c r="E2" s="294"/>
      <c r="F2" s="294"/>
      <c r="G2" s="295"/>
    </row>
    <row r="3" spans="1:7" ht="24.95" customHeight="1" x14ac:dyDescent="0.2">
      <c r="A3" s="50" t="s">
        <v>9</v>
      </c>
      <c r="B3" s="49"/>
      <c r="C3" s="294"/>
      <c r="D3" s="294"/>
      <c r="E3" s="294"/>
      <c r="F3" s="294"/>
      <c r="G3" s="295"/>
    </row>
    <row r="4" spans="1:7" ht="24.95" customHeight="1" x14ac:dyDescent="0.2">
      <c r="A4" s="50" t="s">
        <v>10</v>
      </c>
      <c r="B4" s="49"/>
      <c r="C4" s="294"/>
      <c r="D4" s="294"/>
      <c r="E4" s="294"/>
      <c r="F4" s="294"/>
      <c r="G4" s="295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6206-2F7A-4A53-9CD3-98191093F7E5}">
  <sheetPr>
    <outlinePr summaryBelow="0"/>
  </sheetPr>
  <dimension ref="A1:BH5000"/>
  <sheetViews>
    <sheetView tabSelected="1" workbookViewId="0">
      <pane ySplit="7" topLeftCell="A73" activePane="bottomLeft" state="frozen"/>
      <selection pane="bottomLeft" activeCell="AP83" sqref="AP83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308" t="s">
        <v>7</v>
      </c>
      <c r="B1" s="308"/>
      <c r="C1" s="308"/>
      <c r="D1" s="308"/>
      <c r="E1" s="308"/>
      <c r="F1" s="308"/>
      <c r="G1" s="308"/>
      <c r="AG1" t="s">
        <v>69</v>
      </c>
    </row>
    <row r="2" spans="1:60" ht="24.95" customHeight="1" x14ac:dyDescent="0.2">
      <c r="A2" s="50" t="s">
        <v>8</v>
      </c>
      <c r="B2" s="49" t="s">
        <v>49</v>
      </c>
      <c r="C2" s="309" t="s">
        <v>46</v>
      </c>
      <c r="D2" s="310"/>
      <c r="E2" s="310"/>
      <c r="F2" s="310"/>
      <c r="G2" s="311"/>
      <c r="AG2" t="s">
        <v>70</v>
      </c>
    </row>
    <row r="3" spans="1:60" ht="24.95" customHeight="1" x14ac:dyDescent="0.2">
      <c r="A3" s="50" t="s">
        <v>9</v>
      </c>
      <c r="B3" s="49" t="s">
        <v>45</v>
      </c>
      <c r="C3" s="309" t="s">
        <v>46</v>
      </c>
      <c r="D3" s="310"/>
      <c r="E3" s="310"/>
      <c r="F3" s="310"/>
      <c r="G3" s="311"/>
      <c r="AC3" s="121" t="s">
        <v>70</v>
      </c>
      <c r="AG3" t="s">
        <v>71</v>
      </c>
    </row>
    <row r="4" spans="1:60" ht="24.95" customHeight="1" x14ac:dyDescent="0.2">
      <c r="A4" s="140" t="s">
        <v>10</v>
      </c>
      <c r="B4" s="141" t="s">
        <v>43</v>
      </c>
      <c r="C4" s="312" t="s">
        <v>44</v>
      </c>
      <c r="D4" s="313"/>
      <c r="E4" s="313"/>
      <c r="F4" s="313"/>
      <c r="G4" s="314"/>
      <c r="AG4" t="s">
        <v>72</v>
      </c>
    </row>
    <row r="5" spans="1:60" x14ac:dyDescent="0.2">
      <c r="D5" s="10"/>
    </row>
    <row r="6" spans="1:60" ht="38.25" x14ac:dyDescent="0.2">
      <c r="A6" s="143" t="s">
        <v>73</v>
      </c>
      <c r="B6" s="145" t="s">
        <v>74</v>
      </c>
      <c r="C6" s="145" t="s">
        <v>75</v>
      </c>
      <c r="D6" s="144" t="s">
        <v>76</v>
      </c>
      <c r="E6" s="143" t="s">
        <v>77</v>
      </c>
      <c r="F6" s="142" t="s">
        <v>78</v>
      </c>
      <c r="G6" s="143" t="s">
        <v>31</v>
      </c>
      <c r="H6" s="146" t="s">
        <v>32</v>
      </c>
      <c r="I6" s="146" t="s">
        <v>79</v>
      </c>
      <c r="J6" s="146" t="s">
        <v>33</v>
      </c>
      <c r="K6" s="146" t="s">
        <v>80</v>
      </c>
      <c r="L6" s="146" t="s">
        <v>81</v>
      </c>
      <c r="M6" s="146" t="s">
        <v>82</v>
      </c>
      <c r="N6" s="146" t="s">
        <v>83</v>
      </c>
      <c r="O6" s="146" t="s">
        <v>84</v>
      </c>
      <c r="P6" s="146" t="s">
        <v>85</v>
      </c>
      <c r="Q6" s="146" t="s">
        <v>86</v>
      </c>
      <c r="R6" s="146" t="s">
        <v>87</v>
      </c>
      <c r="S6" s="146" t="s">
        <v>88</v>
      </c>
      <c r="T6" s="146" t="s">
        <v>89</v>
      </c>
      <c r="U6" s="146" t="s">
        <v>90</v>
      </c>
      <c r="V6" s="146" t="s">
        <v>91</v>
      </c>
      <c r="W6" s="146" t="s">
        <v>92</v>
      </c>
      <c r="X6" s="146" t="s">
        <v>93</v>
      </c>
      <c r="Y6" s="146" t="s">
        <v>94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3" t="s">
        <v>95</v>
      </c>
      <c r="B8" s="164" t="s">
        <v>55</v>
      </c>
      <c r="C8" s="182" t="s">
        <v>56</v>
      </c>
      <c r="D8" s="165"/>
      <c r="E8" s="166"/>
      <c r="F8" s="167"/>
      <c r="G8" s="168">
        <f>SUMIF(AG9:AG11,"&lt;&gt;NOR",G9:G11)</f>
        <v>0</v>
      </c>
      <c r="H8" s="162"/>
      <c r="I8" s="162">
        <f>SUM(I9:I11)</f>
        <v>0</v>
      </c>
      <c r="J8" s="162"/>
      <c r="K8" s="162">
        <f>SUM(K9:K11)</f>
        <v>0</v>
      </c>
      <c r="L8" s="162"/>
      <c r="M8" s="162">
        <f>SUM(M9:M11)</f>
        <v>0</v>
      </c>
      <c r="N8" s="161"/>
      <c r="O8" s="161">
        <f>SUM(O9:O11)</f>
        <v>0</v>
      </c>
      <c r="P8" s="161"/>
      <c r="Q8" s="161">
        <f>SUM(Q9:Q11)</f>
        <v>0</v>
      </c>
      <c r="R8" s="162"/>
      <c r="S8" s="162"/>
      <c r="T8" s="162"/>
      <c r="U8" s="162"/>
      <c r="V8" s="162">
        <f>SUM(V9:V11)</f>
        <v>0</v>
      </c>
      <c r="W8" s="162"/>
      <c r="X8" s="162"/>
      <c r="Y8" s="162"/>
      <c r="AG8" t="s">
        <v>96</v>
      </c>
    </row>
    <row r="9" spans="1:60" outlineLevel="1" x14ac:dyDescent="0.2">
      <c r="A9" s="170">
        <v>1</v>
      </c>
      <c r="B9" s="171" t="s">
        <v>97</v>
      </c>
      <c r="C9" s="183" t="s">
        <v>98</v>
      </c>
      <c r="D9" s="172" t="s">
        <v>99</v>
      </c>
      <c r="E9" s="173">
        <v>0</v>
      </c>
      <c r="F9" s="174"/>
      <c r="G9" s="175">
        <f>ROUND(E9*F9,2)</f>
        <v>0</v>
      </c>
      <c r="H9" s="158">
        <v>0</v>
      </c>
      <c r="I9" s="157">
        <f>ROUND(E9*H9,2)</f>
        <v>0</v>
      </c>
      <c r="J9" s="158">
        <v>1815</v>
      </c>
      <c r="K9" s="157">
        <f>ROUND(E9*J9,2)</f>
        <v>0</v>
      </c>
      <c r="L9" s="157">
        <v>21</v>
      </c>
      <c r="M9" s="157">
        <f>G9*(1+L9/100)</f>
        <v>0</v>
      </c>
      <c r="N9" s="156">
        <v>0</v>
      </c>
      <c r="O9" s="156">
        <f>ROUND(E9*N9,2)</f>
        <v>0</v>
      </c>
      <c r="P9" s="156">
        <v>0</v>
      </c>
      <c r="Q9" s="156">
        <f>ROUND(E9*P9,2)</f>
        <v>0</v>
      </c>
      <c r="R9" s="157"/>
      <c r="S9" s="157" t="s">
        <v>100</v>
      </c>
      <c r="T9" s="157" t="s">
        <v>100</v>
      </c>
      <c r="U9" s="157">
        <v>3.5329999999999999</v>
      </c>
      <c r="V9" s="157">
        <f>ROUND(E9*U9,2)</f>
        <v>0</v>
      </c>
      <c r="W9" s="157"/>
      <c r="X9" s="157" t="s">
        <v>101</v>
      </c>
      <c r="Y9" s="157" t="s">
        <v>102</v>
      </c>
      <c r="Z9" s="147"/>
      <c r="AA9" s="147"/>
      <c r="AB9" s="147"/>
      <c r="AC9" s="147"/>
      <c r="AD9" s="147"/>
      <c r="AE9" s="147"/>
      <c r="AF9" s="147"/>
      <c r="AG9" s="147" t="s">
        <v>103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84" t="s">
        <v>104</v>
      </c>
      <c r="D10" s="159"/>
      <c r="E10" s="160">
        <v>3</v>
      </c>
      <c r="F10" s="157"/>
      <c r="G10" s="15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105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ht="22.5" outlineLevel="1" x14ac:dyDescent="0.2">
      <c r="A11" s="176">
        <v>2</v>
      </c>
      <c r="B11" s="177" t="s">
        <v>106</v>
      </c>
      <c r="C11" s="185" t="s">
        <v>107</v>
      </c>
      <c r="D11" s="178" t="s">
        <v>99</v>
      </c>
      <c r="E11" s="179">
        <v>0</v>
      </c>
      <c r="F11" s="180"/>
      <c r="G11" s="181">
        <f>ROUND(E11*F11,2)</f>
        <v>0</v>
      </c>
      <c r="H11" s="158">
        <v>0</v>
      </c>
      <c r="I11" s="157">
        <f>ROUND(E11*H11,2)</f>
        <v>0</v>
      </c>
      <c r="J11" s="158">
        <v>92.8</v>
      </c>
      <c r="K11" s="157">
        <f>ROUND(E11*J11,2)</f>
        <v>0</v>
      </c>
      <c r="L11" s="157">
        <v>21</v>
      </c>
      <c r="M11" s="157">
        <f>G11*(1+L11/100)</f>
        <v>0</v>
      </c>
      <c r="N11" s="156">
        <v>0</v>
      </c>
      <c r="O11" s="156">
        <f>ROUND(E11*N11,2)</f>
        <v>0</v>
      </c>
      <c r="P11" s="156">
        <v>0</v>
      </c>
      <c r="Q11" s="156">
        <f>ROUND(E11*P11,2)</f>
        <v>0</v>
      </c>
      <c r="R11" s="157"/>
      <c r="S11" s="157" t="s">
        <v>100</v>
      </c>
      <c r="T11" s="157" t="s">
        <v>100</v>
      </c>
      <c r="U11" s="157">
        <v>5.3999999999999999E-2</v>
      </c>
      <c r="V11" s="157">
        <f>ROUND(E11*U11,2)</f>
        <v>0</v>
      </c>
      <c r="W11" s="157"/>
      <c r="X11" s="157" t="s">
        <v>101</v>
      </c>
      <c r="Y11" s="157" t="s">
        <v>102</v>
      </c>
      <c r="Z11" s="147"/>
      <c r="AA11" s="147"/>
      <c r="AB11" s="147"/>
      <c r="AC11" s="147"/>
      <c r="AD11" s="147"/>
      <c r="AE11" s="147"/>
      <c r="AF11" s="147"/>
      <c r="AG11" s="147" t="s">
        <v>103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x14ac:dyDescent="0.2">
      <c r="A12" s="163" t="s">
        <v>95</v>
      </c>
      <c r="B12" s="164" t="s">
        <v>57</v>
      </c>
      <c r="C12" s="182" t="s">
        <v>58</v>
      </c>
      <c r="D12" s="165"/>
      <c r="E12" s="166"/>
      <c r="F12" s="167"/>
      <c r="G12" s="168">
        <f>SUMIF(AG13:AG17,"&lt;&gt;NOR",G13:G17)</f>
        <v>0</v>
      </c>
      <c r="H12" s="162"/>
      <c r="I12" s="162">
        <f>SUM(I13:I17)</f>
        <v>0</v>
      </c>
      <c r="J12" s="162"/>
      <c r="K12" s="162">
        <f>SUM(K13:K17)</f>
        <v>11500</v>
      </c>
      <c r="L12" s="162"/>
      <c r="M12" s="162">
        <f>SUM(M13:M17)</f>
        <v>0</v>
      </c>
      <c r="N12" s="161"/>
      <c r="O12" s="161">
        <f>SUM(O13:O17)</f>
        <v>0</v>
      </c>
      <c r="P12" s="161"/>
      <c r="Q12" s="161">
        <f>SUM(Q13:Q17)</f>
        <v>0</v>
      </c>
      <c r="R12" s="162"/>
      <c r="S12" s="162"/>
      <c r="T12" s="162"/>
      <c r="U12" s="162"/>
      <c r="V12" s="162">
        <f>SUM(V13:V17)</f>
        <v>0</v>
      </c>
      <c r="W12" s="162"/>
      <c r="X12" s="162"/>
      <c r="Y12" s="162"/>
      <c r="AG12" t="s">
        <v>96</v>
      </c>
    </row>
    <row r="13" spans="1:60" ht="22.5" outlineLevel="1" x14ac:dyDescent="0.2">
      <c r="A13" s="170">
        <v>3</v>
      </c>
      <c r="B13" s="171" t="s">
        <v>108</v>
      </c>
      <c r="C13" s="183" t="s">
        <v>109</v>
      </c>
      <c r="D13" s="172" t="s">
        <v>110</v>
      </c>
      <c r="E13" s="173">
        <v>0</v>
      </c>
      <c r="F13" s="174"/>
      <c r="G13" s="175">
        <f>ROUND(E13*F13,2)</f>
        <v>0</v>
      </c>
      <c r="H13" s="158">
        <v>2204.14</v>
      </c>
      <c r="I13" s="157">
        <f>ROUND(E13*H13,2)</f>
        <v>0</v>
      </c>
      <c r="J13" s="158">
        <v>2010.86</v>
      </c>
      <c r="K13" s="157">
        <f>ROUND(E13*J13,2)</f>
        <v>0</v>
      </c>
      <c r="L13" s="157">
        <v>21</v>
      </c>
      <c r="M13" s="157">
        <f>G13*(1+L13/100)</f>
        <v>0</v>
      </c>
      <c r="N13" s="156">
        <v>0.70782</v>
      </c>
      <c r="O13" s="156">
        <f>ROUND(E13*N13,2)</f>
        <v>0</v>
      </c>
      <c r="P13" s="156">
        <v>0</v>
      </c>
      <c r="Q13" s="156">
        <f>ROUND(E13*P13,2)</f>
        <v>0</v>
      </c>
      <c r="R13" s="157"/>
      <c r="S13" s="157" t="s">
        <v>100</v>
      </c>
      <c r="T13" s="157" t="s">
        <v>100</v>
      </c>
      <c r="U13" s="157">
        <v>3.12</v>
      </c>
      <c r="V13" s="157">
        <f>ROUND(E13*U13,2)</f>
        <v>0</v>
      </c>
      <c r="W13" s="157"/>
      <c r="X13" s="157" t="s">
        <v>101</v>
      </c>
      <c r="Y13" s="157" t="s">
        <v>102</v>
      </c>
      <c r="Z13" s="147"/>
      <c r="AA13" s="147"/>
      <c r="AB13" s="147"/>
      <c r="AC13" s="147"/>
      <c r="AD13" s="147"/>
      <c r="AE13" s="147"/>
      <c r="AF13" s="147"/>
      <c r="AG13" s="147" t="s">
        <v>103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184" t="s">
        <v>111</v>
      </c>
      <c r="D14" s="159"/>
      <c r="E14" s="160">
        <v>7.7575000000000003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105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3" x14ac:dyDescent="0.2">
      <c r="A15" s="154"/>
      <c r="B15" s="155"/>
      <c r="C15" s="184" t="s">
        <v>112</v>
      </c>
      <c r="D15" s="159"/>
      <c r="E15" s="160">
        <v>2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105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2.5" outlineLevel="1" x14ac:dyDescent="0.2">
      <c r="A16" s="170">
        <v>4</v>
      </c>
      <c r="B16" s="171" t="s">
        <v>113</v>
      </c>
      <c r="C16" s="183" t="s">
        <v>114</v>
      </c>
      <c r="D16" s="172" t="s">
        <v>115</v>
      </c>
      <c r="E16" s="173">
        <v>23</v>
      </c>
      <c r="F16" s="174"/>
      <c r="G16" s="175">
        <f>ROUND(E16*F16,2)</f>
        <v>0</v>
      </c>
      <c r="H16" s="158">
        <v>0</v>
      </c>
      <c r="I16" s="157">
        <f>ROUND(E16*H16,2)</f>
        <v>0</v>
      </c>
      <c r="J16" s="158">
        <v>500</v>
      </c>
      <c r="K16" s="157">
        <f>ROUND(E16*J16,2)</f>
        <v>11500</v>
      </c>
      <c r="L16" s="157">
        <v>21</v>
      </c>
      <c r="M16" s="157">
        <f>G16*(1+L16/100)</f>
        <v>0</v>
      </c>
      <c r="N16" s="156">
        <v>0</v>
      </c>
      <c r="O16" s="156">
        <f>ROUND(E16*N16,2)</f>
        <v>0</v>
      </c>
      <c r="P16" s="156">
        <v>0</v>
      </c>
      <c r="Q16" s="156">
        <f>ROUND(E16*P16,2)</f>
        <v>0</v>
      </c>
      <c r="R16" s="157"/>
      <c r="S16" s="157" t="s">
        <v>116</v>
      </c>
      <c r="T16" s="157" t="s">
        <v>117</v>
      </c>
      <c r="U16" s="157">
        <v>0</v>
      </c>
      <c r="V16" s="157">
        <f>ROUND(E16*U16,2)</f>
        <v>0</v>
      </c>
      <c r="W16" s="157"/>
      <c r="X16" s="157" t="s">
        <v>101</v>
      </c>
      <c r="Y16" s="157" t="s">
        <v>102</v>
      </c>
      <c r="Z16" s="147"/>
      <c r="AA16" s="147"/>
      <c r="AB16" s="147"/>
      <c r="AC16" s="147"/>
      <c r="AD16" s="147"/>
      <c r="AE16" s="147"/>
      <c r="AF16" s="147"/>
      <c r="AG16" s="147" t="s">
        <v>103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">
      <c r="A17" s="154"/>
      <c r="B17" s="155"/>
      <c r="C17" s="184" t="s">
        <v>118</v>
      </c>
      <c r="D17" s="159"/>
      <c r="E17" s="160">
        <v>23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105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x14ac:dyDescent="0.2">
      <c r="A18" s="163" t="s">
        <v>95</v>
      </c>
      <c r="B18" s="164" t="s">
        <v>59</v>
      </c>
      <c r="C18" s="182" t="s">
        <v>60</v>
      </c>
      <c r="D18" s="165"/>
      <c r="E18" s="166"/>
      <c r="F18" s="167"/>
      <c r="G18" s="168">
        <f>SUMIF(AG19:AG36,"&lt;&gt;NOR",G19:G36)</f>
        <v>0</v>
      </c>
      <c r="H18" s="162"/>
      <c r="I18" s="162">
        <f>SUM(I19:I36)</f>
        <v>0</v>
      </c>
      <c r="J18" s="162"/>
      <c r="K18" s="162">
        <f>SUM(K19:K36)</f>
        <v>0</v>
      </c>
      <c r="L18" s="162"/>
      <c r="M18" s="162">
        <f>SUM(M19:M36)</f>
        <v>0</v>
      </c>
      <c r="N18" s="161"/>
      <c r="O18" s="161">
        <f>SUM(O19:O36)</f>
        <v>0</v>
      </c>
      <c r="P18" s="161"/>
      <c r="Q18" s="161">
        <f>SUM(Q19:Q36)</f>
        <v>0</v>
      </c>
      <c r="R18" s="162"/>
      <c r="S18" s="162"/>
      <c r="T18" s="162"/>
      <c r="U18" s="162"/>
      <c r="V18" s="162">
        <f>SUM(V19:V36)</f>
        <v>0</v>
      </c>
      <c r="W18" s="162"/>
      <c r="X18" s="162"/>
      <c r="Y18" s="162"/>
      <c r="AG18" t="s">
        <v>96</v>
      </c>
    </row>
    <row r="19" spans="1:60" outlineLevel="1" x14ac:dyDescent="0.2">
      <c r="A19" s="170">
        <v>5</v>
      </c>
      <c r="B19" s="171" t="s">
        <v>119</v>
      </c>
      <c r="C19" s="183" t="s">
        <v>120</v>
      </c>
      <c r="D19" s="172" t="s">
        <v>99</v>
      </c>
      <c r="E19" s="173">
        <v>0</v>
      </c>
      <c r="F19" s="174"/>
      <c r="G19" s="175">
        <f>ROUND(E19*F19,2)</f>
        <v>0</v>
      </c>
      <c r="H19" s="158">
        <v>861.87</v>
      </c>
      <c r="I19" s="157">
        <f>ROUND(E19*H19,2)</f>
        <v>0</v>
      </c>
      <c r="J19" s="158">
        <v>1056.1300000000001</v>
      </c>
      <c r="K19" s="157">
        <f>ROUND(E19*J19,2)</f>
        <v>0</v>
      </c>
      <c r="L19" s="157">
        <v>21</v>
      </c>
      <c r="M19" s="157">
        <f>G19*(1+L19/100)</f>
        <v>0</v>
      </c>
      <c r="N19" s="156">
        <v>1.837</v>
      </c>
      <c r="O19" s="156">
        <f>ROUND(E19*N19,2)</f>
        <v>0</v>
      </c>
      <c r="P19" s="156">
        <v>0</v>
      </c>
      <c r="Q19" s="156">
        <f>ROUND(E19*P19,2)</f>
        <v>0</v>
      </c>
      <c r="R19" s="157"/>
      <c r="S19" s="157" t="s">
        <v>100</v>
      </c>
      <c r="T19" s="157" t="s">
        <v>100</v>
      </c>
      <c r="U19" s="157">
        <v>1.8360000000000001</v>
      </c>
      <c r="V19" s="157">
        <f>ROUND(E19*U19,2)</f>
        <v>0</v>
      </c>
      <c r="W19" s="157"/>
      <c r="X19" s="157" t="s">
        <v>101</v>
      </c>
      <c r="Y19" s="157" t="s">
        <v>102</v>
      </c>
      <c r="Z19" s="147"/>
      <c r="AA19" s="147"/>
      <c r="AB19" s="147"/>
      <c r="AC19" s="147"/>
      <c r="AD19" s="147"/>
      <c r="AE19" s="147"/>
      <c r="AF19" s="147"/>
      <c r="AG19" s="147" t="s">
        <v>103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">
      <c r="A20" s="154"/>
      <c r="B20" s="155"/>
      <c r="C20" s="184" t="s">
        <v>121</v>
      </c>
      <c r="D20" s="159"/>
      <c r="E20" s="160">
        <v>8.25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105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70">
        <v>6</v>
      </c>
      <c r="B21" s="171" t="s">
        <v>122</v>
      </c>
      <c r="C21" s="183" t="s">
        <v>123</v>
      </c>
      <c r="D21" s="172" t="s">
        <v>99</v>
      </c>
      <c r="E21" s="173">
        <v>0</v>
      </c>
      <c r="F21" s="174"/>
      <c r="G21" s="175">
        <f>ROUND(E21*F21,2)</f>
        <v>0</v>
      </c>
      <c r="H21" s="158">
        <v>2953.87</v>
      </c>
      <c r="I21" s="157">
        <f>ROUND(E21*H21,2)</f>
        <v>0</v>
      </c>
      <c r="J21" s="158">
        <v>1056.1300000000001</v>
      </c>
      <c r="K21" s="157">
        <f>ROUND(E21*J21,2)</f>
        <v>0</v>
      </c>
      <c r="L21" s="157">
        <v>21</v>
      </c>
      <c r="M21" s="157">
        <f>G21*(1+L21/100)</f>
        <v>0</v>
      </c>
      <c r="N21" s="156">
        <v>0.42</v>
      </c>
      <c r="O21" s="156">
        <f>ROUND(E21*N21,2)</f>
        <v>0</v>
      </c>
      <c r="P21" s="156">
        <v>0</v>
      </c>
      <c r="Q21" s="156">
        <f>ROUND(E21*P21,2)</f>
        <v>0</v>
      </c>
      <c r="R21" s="157"/>
      <c r="S21" s="157" t="s">
        <v>100</v>
      </c>
      <c r="T21" s="157" t="s">
        <v>100</v>
      </c>
      <c r="U21" s="157">
        <v>1.8360000000000001</v>
      </c>
      <c r="V21" s="157">
        <f>ROUND(E21*U21,2)</f>
        <v>0</v>
      </c>
      <c r="W21" s="157"/>
      <c r="X21" s="157" t="s">
        <v>101</v>
      </c>
      <c r="Y21" s="157" t="s">
        <v>102</v>
      </c>
      <c r="Z21" s="147"/>
      <c r="AA21" s="147"/>
      <c r="AB21" s="147"/>
      <c r="AC21" s="147"/>
      <c r="AD21" s="147"/>
      <c r="AE21" s="147"/>
      <c r="AF21" s="147"/>
      <c r="AG21" s="147" t="s">
        <v>103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184" t="s">
        <v>124</v>
      </c>
      <c r="D22" s="159"/>
      <c r="E22" s="160">
        <v>0.5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105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3" x14ac:dyDescent="0.2">
      <c r="A23" s="154"/>
      <c r="B23" s="155"/>
      <c r="C23" s="184" t="s">
        <v>125</v>
      </c>
      <c r="D23" s="159"/>
      <c r="E23" s="160">
        <v>7.4999999999999997E-2</v>
      </c>
      <c r="F23" s="157"/>
      <c r="G23" s="15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105</v>
      </c>
      <c r="AH23" s="147">
        <v>0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ht="22.5" outlineLevel="1" x14ac:dyDescent="0.2">
      <c r="A24" s="170">
        <v>7</v>
      </c>
      <c r="B24" s="171" t="s">
        <v>126</v>
      </c>
      <c r="C24" s="183" t="s">
        <v>127</v>
      </c>
      <c r="D24" s="172" t="s">
        <v>110</v>
      </c>
      <c r="E24" s="173">
        <v>0</v>
      </c>
      <c r="F24" s="174"/>
      <c r="G24" s="175">
        <f>ROUND(E24*F24,2)</f>
        <v>0</v>
      </c>
      <c r="H24" s="158">
        <v>0</v>
      </c>
      <c r="I24" s="157">
        <f>ROUND(E24*H24,2)</f>
        <v>0</v>
      </c>
      <c r="J24" s="158">
        <v>78.7</v>
      </c>
      <c r="K24" s="157">
        <f>ROUND(E24*J24,2)</f>
        <v>0</v>
      </c>
      <c r="L24" s="157">
        <v>21</v>
      </c>
      <c r="M24" s="157">
        <f>G24*(1+L24/100)</f>
        <v>0</v>
      </c>
      <c r="N24" s="156">
        <v>0</v>
      </c>
      <c r="O24" s="156">
        <f>ROUND(E24*N24,2)</f>
        <v>0</v>
      </c>
      <c r="P24" s="156">
        <v>0</v>
      </c>
      <c r="Q24" s="156">
        <f>ROUND(E24*P24,2)</f>
        <v>0</v>
      </c>
      <c r="R24" s="157"/>
      <c r="S24" s="157" t="s">
        <v>100</v>
      </c>
      <c r="T24" s="157" t="s">
        <v>100</v>
      </c>
      <c r="U24" s="157">
        <v>0.112</v>
      </c>
      <c r="V24" s="157">
        <f>ROUND(E24*U24,2)</f>
        <v>0</v>
      </c>
      <c r="W24" s="157"/>
      <c r="X24" s="157" t="s">
        <v>101</v>
      </c>
      <c r="Y24" s="157" t="s">
        <v>102</v>
      </c>
      <c r="Z24" s="147"/>
      <c r="AA24" s="147"/>
      <c r="AB24" s="147"/>
      <c r="AC24" s="147"/>
      <c r="AD24" s="147"/>
      <c r="AE24" s="147"/>
      <c r="AF24" s="147"/>
      <c r="AG24" s="147" t="s">
        <v>103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2" x14ac:dyDescent="0.2">
      <c r="A25" s="154"/>
      <c r="B25" s="155"/>
      <c r="C25" s="184" t="s">
        <v>128</v>
      </c>
      <c r="D25" s="159"/>
      <c r="E25" s="160">
        <v>30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105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3" x14ac:dyDescent="0.2">
      <c r="A26" s="154"/>
      <c r="B26" s="155"/>
      <c r="C26" s="184" t="s">
        <v>129</v>
      </c>
      <c r="D26" s="159"/>
      <c r="E26" s="160">
        <v>3</v>
      </c>
      <c r="F26" s="157"/>
      <c r="G26" s="157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105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3" x14ac:dyDescent="0.2">
      <c r="A27" s="154"/>
      <c r="B27" s="155"/>
      <c r="C27" s="184" t="s">
        <v>130</v>
      </c>
      <c r="D27" s="159"/>
      <c r="E27" s="160">
        <v>33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105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ht="22.5" outlineLevel="1" x14ac:dyDescent="0.2">
      <c r="A28" s="170">
        <v>8</v>
      </c>
      <c r="B28" s="171" t="s">
        <v>131</v>
      </c>
      <c r="C28" s="183" t="s">
        <v>132</v>
      </c>
      <c r="D28" s="172" t="s">
        <v>110</v>
      </c>
      <c r="E28" s="173">
        <v>0</v>
      </c>
      <c r="F28" s="174"/>
      <c r="G28" s="175">
        <f>ROUND(E28*F28,2)</f>
        <v>0</v>
      </c>
      <c r="H28" s="158">
        <v>125.8</v>
      </c>
      <c r="I28" s="157">
        <f>ROUND(E28*H28,2)</f>
        <v>0</v>
      </c>
      <c r="J28" s="158">
        <v>290.7</v>
      </c>
      <c r="K28" s="157">
        <f>ROUND(E28*J28,2)</f>
        <v>0</v>
      </c>
      <c r="L28" s="157">
        <v>21</v>
      </c>
      <c r="M28" s="157">
        <f>G28*(1+L28/100)</f>
        <v>0</v>
      </c>
      <c r="N28" s="156">
        <v>1.6000000000000001E-4</v>
      </c>
      <c r="O28" s="156">
        <f>ROUND(E28*N28,2)</f>
        <v>0</v>
      </c>
      <c r="P28" s="156">
        <v>0</v>
      </c>
      <c r="Q28" s="156">
        <f>ROUND(E28*P28,2)</f>
        <v>0</v>
      </c>
      <c r="R28" s="157"/>
      <c r="S28" s="157" t="s">
        <v>100</v>
      </c>
      <c r="T28" s="157" t="s">
        <v>100</v>
      </c>
      <c r="U28" s="157">
        <v>0.41099999999999998</v>
      </c>
      <c r="V28" s="157">
        <f>ROUND(E28*U28,2)</f>
        <v>0</v>
      </c>
      <c r="W28" s="157"/>
      <c r="X28" s="157" t="s">
        <v>101</v>
      </c>
      <c r="Y28" s="157" t="s">
        <v>102</v>
      </c>
      <c r="Z28" s="147"/>
      <c r="AA28" s="147"/>
      <c r="AB28" s="147"/>
      <c r="AC28" s="147"/>
      <c r="AD28" s="147"/>
      <c r="AE28" s="147"/>
      <c r="AF28" s="147"/>
      <c r="AG28" s="147" t="s">
        <v>103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2" x14ac:dyDescent="0.2">
      <c r="A29" s="154"/>
      <c r="B29" s="155"/>
      <c r="C29" s="184" t="s">
        <v>133</v>
      </c>
      <c r="D29" s="159"/>
      <c r="E29" s="160">
        <v>11.5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105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ht="33.75" outlineLevel="1" x14ac:dyDescent="0.2">
      <c r="A30" s="170">
        <v>9</v>
      </c>
      <c r="B30" s="171" t="s">
        <v>134</v>
      </c>
      <c r="C30" s="183" t="s">
        <v>135</v>
      </c>
      <c r="D30" s="172" t="s">
        <v>136</v>
      </c>
      <c r="E30" s="173">
        <v>0</v>
      </c>
      <c r="F30" s="174"/>
      <c r="G30" s="175">
        <f>ROUND(E30*F30,2)</f>
        <v>0</v>
      </c>
      <c r="H30" s="158">
        <v>0</v>
      </c>
      <c r="I30" s="157">
        <f>ROUND(E30*H30,2)</f>
        <v>0</v>
      </c>
      <c r="J30" s="158">
        <v>300</v>
      </c>
      <c r="K30" s="157">
        <f>ROUND(E30*J30,2)</f>
        <v>0</v>
      </c>
      <c r="L30" s="157">
        <v>21</v>
      </c>
      <c r="M30" s="157">
        <f>G30*(1+L30/100)</f>
        <v>0</v>
      </c>
      <c r="N30" s="156">
        <v>0</v>
      </c>
      <c r="O30" s="156">
        <f>ROUND(E30*N30,2)</f>
        <v>0</v>
      </c>
      <c r="P30" s="156">
        <v>0</v>
      </c>
      <c r="Q30" s="156">
        <f>ROUND(E30*P30,2)</f>
        <v>0</v>
      </c>
      <c r="R30" s="157"/>
      <c r="S30" s="157" t="s">
        <v>116</v>
      </c>
      <c r="T30" s="157" t="s">
        <v>117</v>
      </c>
      <c r="U30" s="157">
        <v>0</v>
      </c>
      <c r="V30" s="157">
        <f>ROUND(E30*U30,2)</f>
        <v>0</v>
      </c>
      <c r="W30" s="157"/>
      <c r="X30" s="157" t="s">
        <v>101</v>
      </c>
      <c r="Y30" s="157" t="s">
        <v>102</v>
      </c>
      <c r="Z30" s="147"/>
      <c r="AA30" s="147"/>
      <c r="AB30" s="147"/>
      <c r="AC30" s="147"/>
      <c r="AD30" s="147"/>
      <c r="AE30" s="147"/>
      <c r="AF30" s="147"/>
      <c r="AG30" s="147" t="s">
        <v>103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2" x14ac:dyDescent="0.2">
      <c r="A31" s="154"/>
      <c r="B31" s="155"/>
      <c r="C31" s="184" t="s">
        <v>137</v>
      </c>
      <c r="D31" s="159"/>
      <c r="E31" s="160">
        <v>44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105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70">
        <v>10</v>
      </c>
      <c r="B32" s="171" t="s">
        <v>138</v>
      </c>
      <c r="C32" s="183" t="s">
        <v>139</v>
      </c>
      <c r="D32" s="172" t="s">
        <v>110</v>
      </c>
      <c r="E32" s="173">
        <v>0</v>
      </c>
      <c r="F32" s="174"/>
      <c r="G32" s="175">
        <f>ROUND(E32*F32,2)</f>
        <v>0</v>
      </c>
      <c r="H32" s="158">
        <v>440.5</v>
      </c>
      <c r="I32" s="157">
        <f>ROUND(E32*H32,2)</f>
        <v>0</v>
      </c>
      <c r="J32" s="158">
        <v>0</v>
      </c>
      <c r="K32" s="157">
        <f>ROUND(E32*J32,2)</f>
        <v>0</v>
      </c>
      <c r="L32" s="157">
        <v>21</v>
      </c>
      <c r="M32" s="157">
        <f>G32*(1+L32/100)</f>
        <v>0</v>
      </c>
      <c r="N32" s="156">
        <v>2.0999999999999999E-3</v>
      </c>
      <c r="O32" s="156">
        <f>ROUND(E32*N32,2)</f>
        <v>0</v>
      </c>
      <c r="P32" s="156">
        <v>0</v>
      </c>
      <c r="Q32" s="156">
        <f>ROUND(E32*P32,2)</f>
        <v>0</v>
      </c>
      <c r="R32" s="157" t="s">
        <v>140</v>
      </c>
      <c r="S32" s="157" t="s">
        <v>100</v>
      </c>
      <c r="T32" s="157" t="s">
        <v>100</v>
      </c>
      <c r="U32" s="157">
        <v>0</v>
      </c>
      <c r="V32" s="157">
        <f>ROUND(E32*U32,2)</f>
        <v>0</v>
      </c>
      <c r="W32" s="157"/>
      <c r="X32" s="157" t="s">
        <v>141</v>
      </c>
      <c r="Y32" s="157" t="s">
        <v>102</v>
      </c>
      <c r="Z32" s="147"/>
      <c r="AA32" s="147"/>
      <c r="AB32" s="147"/>
      <c r="AC32" s="147"/>
      <c r="AD32" s="147"/>
      <c r="AE32" s="147"/>
      <c r="AF32" s="147"/>
      <c r="AG32" s="147" t="s">
        <v>142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2" x14ac:dyDescent="0.2">
      <c r="A33" s="154"/>
      <c r="B33" s="155"/>
      <c r="C33" s="184" t="s">
        <v>143</v>
      </c>
      <c r="D33" s="159"/>
      <c r="E33" s="160">
        <v>12.65</v>
      </c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105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">
      <c r="A34" s="170">
        <v>11</v>
      </c>
      <c r="B34" s="171" t="s">
        <v>144</v>
      </c>
      <c r="C34" s="183" t="s">
        <v>145</v>
      </c>
      <c r="D34" s="172" t="s">
        <v>110</v>
      </c>
      <c r="E34" s="173">
        <v>0</v>
      </c>
      <c r="F34" s="174"/>
      <c r="G34" s="175">
        <f>ROUND(E34*F34,2)</f>
        <v>0</v>
      </c>
      <c r="H34" s="158">
        <v>79.900000000000006</v>
      </c>
      <c r="I34" s="157">
        <f>ROUND(E34*H34,2)</f>
        <v>0</v>
      </c>
      <c r="J34" s="158">
        <v>0</v>
      </c>
      <c r="K34" s="157">
        <f>ROUND(E34*J34,2)</f>
        <v>0</v>
      </c>
      <c r="L34" s="157">
        <v>21</v>
      </c>
      <c r="M34" s="157">
        <f>G34*(1+L34/100)</f>
        <v>0</v>
      </c>
      <c r="N34" s="156">
        <v>5.0000000000000001E-4</v>
      </c>
      <c r="O34" s="156">
        <f>ROUND(E34*N34,2)</f>
        <v>0</v>
      </c>
      <c r="P34" s="156">
        <v>0</v>
      </c>
      <c r="Q34" s="156">
        <f>ROUND(E34*P34,2)</f>
        <v>0</v>
      </c>
      <c r="R34" s="157" t="s">
        <v>140</v>
      </c>
      <c r="S34" s="157" t="s">
        <v>100</v>
      </c>
      <c r="T34" s="157" t="s">
        <v>100</v>
      </c>
      <c r="U34" s="157">
        <v>0</v>
      </c>
      <c r="V34" s="157">
        <f>ROUND(E34*U34,2)</f>
        <v>0</v>
      </c>
      <c r="W34" s="157"/>
      <c r="X34" s="157" t="s">
        <v>141</v>
      </c>
      <c r="Y34" s="157" t="s">
        <v>102</v>
      </c>
      <c r="Z34" s="147"/>
      <c r="AA34" s="147"/>
      <c r="AB34" s="147"/>
      <c r="AC34" s="147"/>
      <c r="AD34" s="147"/>
      <c r="AE34" s="147"/>
      <c r="AF34" s="147"/>
      <c r="AG34" s="147" t="s">
        <v>142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2" x14ac:dyDescent="0.2">
      <c r="A35" s="154"/>
      <c r="B35" s="155"/>
      <c r="C35" s="184" t="s">
        <v>146</v>
      </c>
      <c r="D35" s="159"/>
      <c r="E35" s="160">
        <v>36.299999999999997</v>
      </c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105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3" x14ac:dyDescent="0.2">
      <c r="A36" s="154"/>
      <c r="B36" s="155"/>
      <c r="C36" s="184" t="s">
        <v>146</v>
      </c>
      <c r="D36" s="159"/>
      <c r="E36" s="160">
        <v>36.299999999999997</v>
      </c>
      <c r="F36" s="157"/>
      <c r="G36" s="15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105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x14ac:dyDescent="0.2">
      <c r="A37" s="163" t="s">
        <v>95</v>
      </c>
      <c r="B37" s="164" t="s">
        <v>61</v>
      </c>
      <c r="C37" s="182" t="s">
        <v>62</v>
      </c>
      <c r="D37" s="165"/>
      <c r="E37" s="166"/>
      <c r="F37" s="167"/>
      <c r="G37" s="168">
        <f>SUMIF(AG38:AG56,"&lt;&gt;NOR",G38:G56)</f>
        <v>0</v>
      </c>
      <c r="H37" s="162"/>
      <c r="I37" s="162">
        <f>SUM(I38:I56)</f>
        <v>0</v>
      </c>
      <c r="J37" s="162"/>
      <c r="K37" s="162">
        <f>SUM(K38:K56)</f>
        <v>262215</v>
      </c>
      <c r="L37" s="162"/>
      <c r="M37" s="162">
        <f>SUM(M38:M56)</f>
        <v>0</v>
      </c>
      <c r="N37" s="161"/>
      <c r="O37" s="161">
        <f>SUM(O38:O56)</f>
        <v>0</v>
      </c>
      <c r="P37" s="161"/>
      <c r="Q37" s="161">
        <f>SUM(Q38:Q56)</f>
        <v>0</v>
      </c>
      <c r="R37" s="162"/>
      <c r="S37" s="162"/>
      <c r="T37" s="162"/>
      <c r="U37" s="162"/>
      <c r="V37" s="162">
        <f>SUM(V38:V56)</f>
        <v>0</v>
      </c>
      <c r="W37" s="162"/>
      <c r="X37" s="162"/>
      <c r="Y37" s="162"/>
      <c r="AG37" t="s">
        <v>96</v>
      </c>
    </row>
    <row r="38" spans="1:60" ht="22.5" outlineLevel="1" x14ac:dyDescent="0.2">
      <c r="A38" s="176">
        <v>12</v>
      </c>
      <c r="B38" s="177" t="s">
        <v>147</v>
      </c>
      <c r="C38" s="185" t="s">
        <v>148</v>
      </c>
      <c r="D38" s="178" t="s">
        <v>115</v>
      </c>
      <c r="E38" s="179">
        <v>0</v>
      </c>
      <c r="F38" s="180"/>
      <c r="G38" s="181">
        <f>ROUND(E38*F38,2)</f>
        <v>0</v>
      </c>
      <c r="H38" s="158">
        <v>0</v>
      </c>
      <c r="I38" s="157">
        <f>ROUND(E38*H38,2)</f>
        <v>0</v>
      </c>
      <c r="J38" s="158">
        <v>1000</v>
      </c>
      <c r="K38" s="157">
        <f>ROUND(E38*J38,2)</f>
        <v>0</v>
      </c>
      <c r="L38" s="157">
        <v>21</v>
      </c>
      <c r="M38" s="157">
        <f>G38*(1+L38/100)</f>
        <v>0</v>
      </c>
      <c r="N38" s="156">
        <v>0</v>
      </c>
      <c r="O38" s="156">
        <f>ROUND(E38*N38,2)</f>
        <v>0</v>
      </c>
      <c r="P38" s="156">
        <v>0</v>
      </c>
      <c r="Q38" s="156">
        <f>ROUND(E38*P38,2)</f>
        <v>0</v>
      </c>
      <c r="R38" s="157"/>
      <c r="S38" s="157" t="s">
        <v>116</v>
      </c>
      <c r="T38" s="157" t="s">
        <v>117</v>
      </c>
      <c r="U38" s="157">
        <v>0</v>
      </c>
      <c r="V38" s="157">
        <f>ROUND(E38*U38,2)</f>
        <v>0</v>
      </c>
      <c r="W38" s="157"/>
      <c r="X38" s="157" t="s">
        <v>101</v>
      </c>
      <c r="Y38" s="157" t="s">
        <v>102</v>
      </c>
      <c r="Z38" s="147"/>
      <c r="AA38" s="147"/>
      <c r="AB38" s="147"/>
      <c r="AC38" s="147"/>
      <c r="AD38" s="147"/>
      <c r="AE38" s="147"/>
      <c r="AF38" s="147"/>
      <c r="AG38" s="147" t="s">
        <v>103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ht="22.5" outlineLevel="1" x14ac:dyDescent="0.2">
      <c r="A39" s="176">
        <v>13</v>
      </c>
      <c r="B39" s="177" t="s">
        <v>149</v>
      </c>
      <c r="C39" s="185" t="s">
        <v>150</v>
      </c>
      <c r="D39" s="178" t="s">
        <v>115</v>
      </c>
      <c r="E39" s="179">
        <v>1</v>
      </c>
      <c r="F39" s="180"/>
      <c r="G39" s="181">
        <f>ROUND(E39*F39,2)</f>
        <v>0</v>
      </c>
      <c r="H39" s="158">
        <v>0</v>
      </c>
      <c r="I39" s="157">
        <f>ROUND(E39*H39,2)</f>
        <v>0</v>
      </c>
      <c r="J39" s="158">
        <v>2500</v>
      </c>
      <c r="K39" s="157">
        <f>ROUND(E39*J39,2)</f>
        <v>2500</v>
      </c>
      <c r="L39" s="157">
        <v>21</v>
      </c>
      <c r="M39" s="157">
        <f>G39*(1+L39/100)</f>
        <v>0</v>
      </c>
      <c r="N39" s="156">
        <v>0</v>
      </c>
      <c r="O39" s="156">
        <f>ROUND(E39*N39,2)</f>
        <v>0</v>
      </c>
      <c r="P39" s="156">
        <v>0</v>
      </c>
      <c r="Q39" s="156">
        <f>ROUND(E39*P39,2)</f>
        <v>0</v>
      </c>
      <c r="R39" s="157"/>
      <c r="S39" s="157" t="s">
        <v>116</v>
      </c>
      <c r="T39" s="157" t="s">
        <v>117</v>
      </c>
      <c r="U39" s="157">
        <v>0</v>
      </c>
      <c r="V39" s="157">
        <f>ROUND(E39*U39,2)</f>
        <v>0</v>
      </c>
      <c r="W39" s="157"/>
      <c r="X39" s="157" t="s">
        <v>101</v>
      </c>
      <c r="Y39" s="157" t="s">
        <v>102</v>
      </c>
      <c r="Z39" s="147"/>
      <c r="AA39" s="147"/>
      <c r="AB39" s="147"/>
      <c r="AC39" s="147"/>
      <c r="AD39" s="147"/>
      <c r="AE39" s="147"/>
      <c r="AF39" s="147"/>
      <c r="AG39" s="147" t="s">
        <v>103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ht="22.5" outlineLevel="1" x14ac:dyDescent="0.2">
      <c r="A40" s="170">
        <v>14</v>
      </c>
      <c r="B40" s="171" t="s">
        <v>151</v>
      </c>
      <c r="C40" s="183" t="s">
        <v>152</v>
      </c>
      <c r="D40" s="172" t="s">
        <v>115</v>
      </c>
      <c r="E40" s="173">
        <v>78</v>
      </c>
      <c r="F40" s="174"/>
      <c r="G40" s="175">
        <f>ROUND(E40*F40,2)</f>
        <v>0</v>
      </c>
      <c r="H40" s="158">
        <v>0</v>
      </c>
      <c r="I40" s="157">
        <f>ROUND(E40*H40,2)</f>
        <v>0</v>
      </c>
      <c r="J40" s="158">
        <v>1000</v>
      </c>
      <c r="K40" s="157">
        <f>ROUND(E40*J40,2)</f>
        <v>78000</v>
      </c>
      <c r="L40" s="157">
        <v>21</v>
      </c>
      <c r="M40" s="157">
        <f>G40*(1+L40/100)</f>
        <v>0</v>
      </c>
      <c r="N40" s="156">
        <v>0</v>
      </c>
      <c r="O40" s="156">
        <f>ROUND(E40*N40,2)</f>
        <v>0</v>
      </c>
      <c r="P40" s="156">
        <v>0</v>
      </c>
      <c r="Q40" s="156">
        <f>ROUND(E40*P40,2)</f>
        <v>0</v>
      </c>
      <c r="R40" s="157"/>
      <c r="S40" s="157" t="s">
        <v>116</v>
      </c>
      <c r="T40" s="157" t="s">
        <v>117</v>
      </c>
      <c r="U40" s="157">
        <v>0</v>
      </c>
      <c r="V40" s="157">
        <f>ROUND(E40*U40,2)</f>
        <v>0</v>
      </c>
      <c r="W40" s="157"/>
      <c r="X40" s="157" t="s">
        <v>101</v>
      </c>
      <c r="Y40" s="157" t="s">
        <v>102</v>
      </c>
      <c r="Z40" s="147"/>
      <c r="AA40" s="147"/>
      <c r="AB40" s="147"/>
      <c r="AC40" s="147"/>
      <c r="AD40" s="147"/>
      <c r="AE40" s="147"/>
      <c r="AF40" s="147"/>
      <c r="AG40" s="147" t="s">
        <v>103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2" x14ac:dyDescent="0.2">
      <c r="A41" s="154"/>
      <c r="B41" s="155"/>
      <c r="C41" s="184" t="s">
        <v>153</v>
      </c>
      <c r="D41" s="159"/>
      <c r="E41" s="160">
        <v>72</v>
      </c>
      <c r="F41" s="157"/>
      <c r="G41" s="157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105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3" x14ac:dyDescent="0.2">
      <c r="A42" s="154"/>
      <c r="B42" s="155"/>
      <c r="C42" s="184" t="s">
        <v>154</v>
      </c>
      <c r="D42" s="159"/>
      <c r="E42" s="160">
        <v>6</v>
      </c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105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ht="22.5" outlineLevel="1" x14ac:dyDescent="0.2">
      <c r="A43" s="170">
        <v>15</v>
      </c>
      <c r="B43" s="171" t="s">
        <v>155</v>
      </c>
      <c r="C43" s="183" t="s">
        <v>156</v>
      </c>
      <c r="D43" s="172" t="s">
        <v>115</v>
      </c>
      <c r="E43" s="173">
        <v>19</v>
      </c>
      <c r="F43" s="174"/>
      <c r="G43" s="175">
        <f>ROUND(E43*F43,2)</f>
        <v>0</v>
      </c>
      <c r="H43" s="158">
        <v>0</v>
      </c>
      <c r="I43" s="157">
        <f>ROUND(E43*H43,2)</f>
        <v>0</v>
      </c>
      <c r="J43" s="158">
        <v>600</v>
      </c>
      <c r="K43" s="157">
        <f>ROUND(E43*J43,2)</f>
        <v>11400</v>
      </c>
      <c r="L43" s="157">
        <v>21</v>
      </c>
      <c r="M43" s="157">
        <f>G43*(1+L43/100)</f>
        <v>0</v>
      </c>
      <c r="N43" s="156">
        <v>0</v>
      </c>
      <c r="O43" s="156">
        <f>ROUND(E43*N43,2)</f>
        <v>0</v>
      </c>
      <c r="P43" s="156">
        <v>0</v>
      </c>
      <c r="Q43" s="156">
        <f>ROUND(E43*P43,2)</f>
        <v>0</v>
      </c>
      <c r="R43" s="157"/>
      <c r="S43" s="157" t="s">
        <v>116</v>
      </c>
      <c r="T43" s="157" t="s">
        <v>117</v>
      </c>
      <c r="U43" s="157">
        <v>0</v>
      </c>
      <c r="V43" s="157">
        <f>ROUND(E43*U43,2)</f>
        <v>0</v>
      </c>
      <c r="W43" s="157"/>
      <c r="X43" s="157" t="s">
        <v>101</v>
      </c>
      <c r="Y43" s="157" t="s">
        <v>102</v>
      </c>
      <c r="Z43" s="147"/>
      <c r="AA43" s="147"/>
      <c r="AB43" s="147"/>
      <c r="AC43" s="147"/>
      <c r="AD43" s="147"/>
      <c r="AE43" s="147"/>
      <c r="AF43" s="147"/>
      <c r="AG43" s="147" t="s">
        <v>103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2" x14ac:dyDescent="0.2">
      <c r="A44" s="154"/>
      <c r="B44" s="155"/>
      <c r="C44" s="184" t="s">
        <v>157</v>
      </c>
      <c r="D44" s="159"/>
      <c r="E44" s="160">
        <v>15</v>
      </c>
      <c r="F44" s="157"/>
      <c r="G44" s="15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7"/>
      <c r="AA44" s="147"/>
      <c r="AB44" s="147"/>
      <c r="AC44" s="147"/>
      <c r="AD44" s="147"/>
      <c r="AE44" s="147"/>
      <c r="AF44" s="147"/>
      <c r="AG44" s="147" t="s">
        <v>105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3" x14ac:dyDescent="0.2">
      <c r="A45" s="154"/>
      <c r="B45" s="155"/>
      <c r="C45" s="184" t="s">
        <v>158</v>
      </c>
      <c r="D45" s="159"/>
      <c r="E45" s="160">
        <v>4</v>
      </c>
      <c r="F45" s="157"/>
      <c r="G45" s="157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105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ht="22.5" outlineLevel="1" x14ac:dyDescent="0.2">
      <c r="A46" s="170">
        <v>16</v>
      </c>
      <c r="B46" s="171" t="s">
        <v>159</v>
      </c>
      <c r="C46" s="183" t="s">
        <v>160</v>
      </c>
      <c r="D46" s="172" t="s">
        <v>115</v>
      </c>
      <c r="E46" s="173">
        <v>174</v>
      </c>
      <c r="F46" s="174"/>
      <c r="G46" s="175">
        <f>ROUND(E46*F46,2)</f>
        <v>0</v>
      </c>
      <c r="H46" s="158">
        <v>0</v>
      </c>
      <c r="I46" s="157">
        <f>ROUND(E46*H46,2)</f>
        <v>0</v>
      </c>
      <c r="J46" s="158">
        <v>600</v>
      </c>
      <c r="K46" s="157">
        <f>ROUND(E46*J46,2)</f>
        <v>104400</v>
      </c>
      <c r="L46" s="157">
        <v>21</v>
      </c>
      <c r="M46" s="157">
        <f>G46*(1+L46/100)</f>
        <v>0</v>
      </c>
      <c r="N46" s="156">
        <v>0</v>
      </c>
      <c r="O46" s="156">
        <f>ROUND(E46*N46,2)</f>
        <v>0</v>
      </c>
      <c r="P46" s="156">
        <v>0</v>
      </c>
      <c r="Q46" s="156">
        <f>ROUND(E46*P46,2)</f>
        <v>0</v>
      </c>
      <c r="R46" s="157"/>
      <c r="S46" s="157" t="s">
        <v>116</v>
      </c>
      <c r="T46" s="157" t="s">
        <v>117</v>
      </c>
      <c r="U46" s="157">
        <v>0</v>
      </c>
      <c r="V46" s="157">
        <f>ROUND(E46*U46,2)</f>
        <v>0</v>
      </c>
      <c r="W46" s="157"/>
      <c r="X46" s="157" t="s">
        <v>101</v>
      </c>
      <c r="Y46" s="157" t="s">
        <v>102</v>
      </c>
      <c r="Z46" s="147"/>
      <c r="AA46" s="147"/>
      <c r="AB46" s="147"/>
      <c r="AC46" s="147"/>
      <c r="AD46" s="147"/>
      <c r="AE46" s="147"/>
      <c r="AF46" s="147"/>
      <c r="AG46" s="147" t="s">
        <v>103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2" x14ac:dyDescent="0.2">
      <c r="A47" s="154"/>
      <c r="B47" s="155"/>
      <c r="C47" s="184" t="s">
        <v>161</v>
      </c>
      <c r="D47" s="159"/>
      <c r="E47" s="160">
        <v>174</v>
      </c>
      <c r="F47" s="157"/>
      <c r="G47" s="15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105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ht="22.5" outlineLevel="1" x14ac:dyDescent="0.2">
      <c r="A48" s="170">
        <v>17</v>
      </c>
      <c r="B48" s="171" t="s">
        <v>162</v>
      </c>
      <c r="C48" s="183" t="s">
        <v>163</v>
      </c>
      <c r="D48" s="172" t="s">
        <v>115</v>
      </c>
      <c r="E48" s="173">
        <v>5</v>
      </c>
      <c r="F48" s="174"/>
      <c r="G48" s="175">
        <f>ROUND(E48*F48,2)</f>
        <v>0</v>
      </c>
      <c r="H48" s="158">
        <v>0</v>
      </c>
      <c r="I48" s="157">
        <f>ROUND(E48*H48,2)</f>
        <v>0</v>
      </c>
      <c r="J48" s="158">
        <v>1200</v>
      </c>
      <c r="K48" s="157">
        <f>ROUND(E48*J48,2)</f>
        <v>6000</v>
      </c>
      <c r="L48" s="157">
        <v>21</v>
      </c>
      <c r="M48" s="157">
        <f>G48*(1+L48/100)</f>
        <v>0</v>
      </c>
      <c r="N48" s="156">
        <v>0</v>
      </c>
      <c r="O48" s="156">
        <f>ROUND(E48*N48,2)</f>
        <v>0</v>
      </c>
      <c r="P48" s="156">
        <v>0</v>
      </c>
      <c r="Q48" s="156">
        <f>ROUND(E48*P48,2)</f>
        <v>0</v>
      </c>
      <c r="R48" s="157"/>
      <c r="S48" s="157" t="s">
        <v>116</v>
      </c>
      <c r="T48" s="157" t="s">
        <v>117</v>
      </c>
      <c r="U48" s="157">
        <v>0</v>
      </c>
      <c r="V48" s="157">
        <f>ROUND(E48*U48,2)</f>
        <v>0</v>
      </c>
      <c r="W48" s="157"/>
      <c r="X48" s="157" t="s">
        <v>101</v>
      </c>
      <c r="Y48" s="157" t="s">
        <v>102</v>
      </c>
      <c r="Z48" s="147"/>
      <c r="AA48" s="147"/>
      <c r="AB48" s="147"/>
      <c r="AC48" s="147"/>
      <c r="AD48" s="147"/>
      <c r="AE48" s="147"/>
      <c r="AF48" s="147"/>
      <c r="AG48" s="147" t="s">
        <v>103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2" x14ac:dyDescent="0.2">
      <c r="A49" s="154"/>
      <c r="B49" s="155"/>
      <c r="C49" s="184" t="s">
        <v>164</v>
      </c>
      <c r="D49" s="159"/>
      <c r="E49" s="160">
        <v>5</v>
      </c>
      <c r="F49" s="157"/>
      <c r="G49" s="15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7"/>
      <c r="AA49" s="147"/>
      <c r="AB49" s="147"/>
      <c r="AC49" s="147"/>
      <c r="AD49" s="147"/>
      <c r="AE49" s="147"/>
      <c r="AF49" s="147"/>
      <c r="AG49" s="147" t="s">
        <v>105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ht="22.5" outlineLevel="1" x14ac:dyDescent="0.2">
      <c r="A50" s="176">
        <v>18</v>
      </c>
      <c r="B50" s="177" t="s">
        <v>165</v>
      </c>
      <c r="C50" s="185" t="s">
        <v>166</v>
      </c>
      <c r="D50" s="178" t="s">
        <v>115</v>
      </c>
      <c r="E50" s="179">
        <v>80</v>
      </c>
      <c r="F50" s="180"/>
      <c r="G50" s="181">
        <f t="shared" ref="G50:G56" si="0">ROUND(E50*F50,2)</f>
        <v>0</v>
      </c>
      <c r="H50" s="158">
        <v>0</v>
      </c>
      <c r="I50" s="157">
        <f t="shared" ref="I50:I56" si="1">ROUND(E50*H50,2)</f>
        <v>0</v>
      </c>
      <c r="J50" s="158">
        <v>10</v>
      </c>
      <c r="K50" s="157">
        <f t="shared" ref="K50:K56" si="2">ROUND(E50*J50,2)</f>
        <v>800</v>
      </c>
      <c r="L50" s="157">
        <v>21</v>
      </c>
      <c r="M50" s="157">
        <f t="shared" ref="M50:M56" si="3">G50*(1+L50/100)</f>
        <v>0</v>
      </c>
      <c r="N50" s="156">
        <v>0</v>
      </c>
      <c r="O50" s="156">
        <f t="shared" ref="O50:O56" si="4">ROUND(E50*N50,2)</f>
        <v>0</v>
      </c>
      <c r="P50" s="156">
        <v>0</v>
      </c>
      <c r="Q50" s="156">
        <f t="shared" ref="Q50:Q56" si="5">ROUND(E50*P50,2)</f>
        <v>0</v>
      </c>
      <c r="R50" s="157"/>
      <c r="S50" s="157" t="s">
        <v>116</v>
      </c>
      <c r="T50" s="157" t="s">
        <v>117</v>
      </c>
      <c r="U50" s="157">
        <v>0</v>
      </c>
      <c r="V50" s="157">
        <f t="shared" ref="V50:V56" si="6">ROUND(E50*U50,2)</f>
        <v>0</v>
      </c>
      <c r="W50" s="157"/>
      <c r="X50" s="157" t="s">
        <v>101</v>
      </c>
      <c r="Y50" s="157" t="s">
        <v>102</v>
      </c>
      <c r="Z50" s="147"/>
      <c r="AA50" s="147"/>
      <c r="AB50" s="147"/>
      <c r="AC50" s="147"/>
      <c r="AD50" s="147"/>
      <c r="AE50" s="147"/>
      <c r="AF50" s="147"/>
      <c r="AG50" s="147" t="s">
        <v>103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ht="22.5" outlineLevel="1" x14ac:dyDescent="0.2">
      <c r="A51" s="176">
        <v>19</v>
      </c>
      <c r="B51" s="177" t="s">
        <v>167</v>
      </c>
      <c r="C51" s="185" t="s">
        <v>168</v>
      </c>
      <c r="D51" s="178" t="s">
        <v>115</v>
      </c>
      <c r="E51" s="179">
        <v>49</v>
      </c>
      <c r="F51" s="180"/>
      <c r="G51" s="181">
        <f t="shared" si="0"/>
        <v>0</v>
      </c>
      <c r="H51" s="158">
        <v>0</v>
      </c>
      <c r="I51" s="157">
        <f t="shared" si="1"/>
        <v>0</v>
      </c>
      <c r="J51" s="158">
        <v>110</v>
      </c>
      <c r="K51" s="157">
        <f t="shared" si="2"/>
        <v>5390</v>
      </c>
      <c r="L51" s="157">
        <v>21</v>
      </c>
      <c r="M51" s="157">
        <f t="shared" si="3"/>
        <v>0</v>
      </c>
      <c r="N51" s="156">
        <v>0</v>
      </c>
      <c r="O51" s="156">
        <f t="shared" si="4"/>
        <v>0</v>
      </c>
      <c r="P51" s="156">
        <v>0</v>
      </c>
      <c r="Q51" s="156">
        <f t="shared" si="5"/>
        <v>0</v>
      </c>
      <c r="R51" s="157"/>
      <c r="S51" s="157" t="s">
        <v>116</v>
      </c>
      <c r="T51" s="157" t="s">
        <v>117</v>
      </c>
      <c r="U51" s="157">
        <v>0</v>
      </c>
      <c r="V51" s="157">
        <f t="shared" si="6"/>
        <v>0</v>
      </c>
      <c r="W51" s="157"/>
      <c r="X51" s="157" t="s">
        <v>101</v>
      </c>
      <c r="Y51" s="157" t="s">
        <v>102</v>
      </c>
      <c r="Z51" s="147"/>
      <c r="AA51" s="147"/>
      <c r="AB51" s="147"/>
      <c r="AC51" s="147"/>
      <c r="AD51" s="147"/>
      <c r="AE51" s="147"/>
      <c r="AF51" s="147"/>
      <c r="AG51" s="147" t="s">
        <v>103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">
      <c r="A52" s="176">
        <v>20</v>
      </c>
      <c r="B52" s="177" t="s">
        <v>169</v>
      </c>
      <c r="C52" s="185" t="s">
        <v>170</v>
      </c>
      <c r="D52" s="178" t="s">
        <v>115</v>
      </c>
      <c r="E52" s="179">
        <v>25</v>
      </c>
      <c r="F52" s="180"/>
      <c r="G52" s="181">
        <f t="shared" si="0"/>
        <v>0</v>
      </c>
      <c r="H52" s="158">
        <v>0</v>
      </c>
      <c r="I52" s="157">
        <f t="shared" si="1"/>
        <v>0</v>
      </c>
      <c r="J52" s="158">
        <v>5</v>
      </c>
      <c r="K52" s="157">
        <f t="shared" si="2"/>
        <v>125</v>
      </c>
      <c r="L52" s="157">
        <v>21</v>
      </c>
      <c r="M52" s="157">
        <f t="shared" si="3"/>
        <v>0</v>
      </c>
      <c r="N52" s="156">
        <v>0</v>
      </c>
      <c r="O52" s="156">
        <f t="shared" si="4"/>
        <v>0</v>
      </c>
      <c r="P52" s="156">
        <v>0</v>
      </c>
      <c r="Q52" s="156">
        <f t="shared" si="5"/>
        <v>0</v>
      </c>
      <c r="R52" s="157"/>
      <c r="S52" s="157" t="s">
        <v>116</v>
      </c>
      <c r="T52" s="157" t="s">
        <v>117</v>
      </c>
      <c r="U52" s="157">
        <v>0</v>
      </c>
      <c r="V52" s="157">
        <f t="shared" si="6"/>
        <v>0</v>
      </c>
      <c r="W52" s="157"/>
      <c r="X52" s="157" t="s">
        <v>101</v>
      </c>
      <c r="Y52" s="157" t="s">
        <v>102</v>
      </c>
      <c r="Z52" s="147"/>
      <c r="AA52" s="147"/>
      <c r="AB52" s="147"/>
      <c r="AC52" s="147"/>
      <c r="AD52" s="147"/>
      <c r="AE52" s="147"/>
      <c r="AF52" s="147"/>
      <c r="AG52" s="147" t="s">
        <v>103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ht="22.5" outlineLevel="1" x14ac:dyDescent="0.2">
      <c r="A53" s="176">
        <v>21</v>
      </c>
      <c r="B53" s="177" t="s">
        <v>171</v>
      </c>
      <c r="C53" s="185" t="s">
        <v>172</v>
      </c>
      <c r="D53" s="178" t="s">
        <v>136</v>
      </c>
      <c r="E53" s="179">
        <v>45</v>
      </c>
      <c r="F53" s="180"/>
      <c r="G53" s="181">
        <f t="shared" si="0"/>
        <v>0</v>
      </c>
      <c r="H53" s="158">
        <v>0</v>
      </c>
      <c r="I53" s="157">
        <f t="shared" si="1"/>
        <v>0</v>
      </c>
      <c r="J53" s="158">
        <v>40</v>
      </c>
      <c r="K53" s="157">
        <f t="shared" si="2"/>
        <v>1800</v>
      </c>
      <c r="L53" s="157">
        <v>21</v>
      </c>
      <c r="M53" s="157">
        <f t="shared" si="3"/>
        <v>0</v>
      </c>
      <c r="N53" s="156">
        <v>0</v>
      </c>
      <c r="O53" s="156">
        <f t="shared" si="4"/>
        <v>0</v>
      </c>
      <c r="P53" s="156">
        <v>0</v>
      </c>
      <c r="Q53" s="156">
        <f t="shared" si="5"/>
        <v>0</v>
      </c>
      <c r="R53" s="157"/>
      <c r="S53" s="157" t="s">
        <v>116</v>
      </c>
      <c r="T53" s="157" t="s">
        <v>117</v>
      </c>
      <c r="U53" s="157">
        <v>0</v>
      </c>
      <c r="V53" s="157">
        <f t="shared" si="6"/>
        <v>0</v>
      </c>
      <c r="W53" s="157"/>
      <c r="X53" s="157" t="s">
        <v>101</v>
      </c>
      <c r="Y53" s="157" t="s">
        <v>102</v>
      </c>
      <c r="Z53" s="147"/>
      <c r="AA53" s="147"/>
      <c r="AB53" s="147"/>
      <c r="AC53" s="147"/>
      <c r="AD53" s="147"/>
      <c r="AE53" s="147"/>
      <c r="AF53" s="147"/>
      <c r="AG53" s="147" t="s">
        <v>103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ht="22.5" outlineLevel="1" x14ac:dyDescent="0.2">
      <c r="A54" s="176">
        <v>22</v>
      </c>
      <c r="B54" s="177" t="s">
        <v>173</v>
      </c>
      <c r="C54" s="185" t="s">
        <v>174</v>
      </c>
      <c r="D54" s="178" t="s">
        <v>115</v>
      </c>
      <c r="E54" s="179">
        <v>49</v>
      </c>
      <c r="F54" s="180"/>
      <c r="G54" s="181">
        <f t="shared" si="0"/>
        <v>0</v>
      </c>
      <c r="H54" s="158">
        <v>0</v>
      </c>
      <c r="I54" s="157">
        <f t="shared" si="1"/>
        <v>0</v>
      </c>
      <c r="J54" s="158">
        <v>200</v>
      </c>
      <c r="K54" s="157">
        <f t="shared" si="2"/>
        <v>9800</v>
      </c>
      <c r="L54" s="157">
        <v>21</v>
      </c>
      <c r="M54" s="157">
        <f t="shared" si="3"/>
        <v>0</v>
      </c>
      <c r="N54" s="156">
        <v>0</v>
      </c>
      <c r="O54" s="156">
        <f t="shared" si="4"/>
        <v>0</v>
      </c>
      <c r="P54" s="156">
        <v>0</v>
      </c>
      <c r="Q54" s="156">
        <f t="shared" si="5"/>
        <v>0</v>
      </c>
      <c r="R54" s="157"/>
      <c r="S54" s="157" t="s">
        <v>116</v>
      </c>
      <c r="T54" s="157" t="s">
        <v>117</v>
      </c>
      <c r="U54" s="157">
        <v>0</v>
      </c>
      <c r="V54" s="157">
        <f t="shared" si="6"/>
        <v>0</v>
      </c>
      <c r="W54" s="157"/>
      <c r="X54" s="157" t="s">
        <v>101</v>
      </c>
      <c r="Y54" s="157" t="s">
        <v>102</v>
      </c>
      <c r="Z54" s="147"/>
      <c r="AA54" s="147"/>
      <c r="AB54" s="147"/>
      <c r="AC54" s="147"/>
      <c r="AD54" s="147"/>
      <c r="AE54" s="147"/>
      <c r="AF54" s="147"/>
      <c r="AG54" s="147" t="s">
        <v>103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">
      <c r="A55" s="176">
        <v>23</v>
      </c>
      <c r="B55" s="177" t="s">
        <v>175</v>
      </c>
      <c r="C55" s="185" t="s">
        <v>176</v>
      </c>
      <c r="D55" s="178" t="s">
        <v>177</v>
      </c>
      <c r="E55" s="179">
        <v>1</v>
      </c>
      <c r="F55" s="180"/>
      <c r="G55" s="181">
        <f t="shared" si="0"/>
        <v>0</v>
      </c>
      <c r="H55" s="158">
        <v>0</v>
      </c>
      <c r="I55" s="157">
        <f t="shared" si="1"/>
        <v>0</v>
      </c>
      <c r="J55" s="158">
        <v>42000</v>
      </c>
      <c r="K55" s="157">
        <f t="shared" si="2"/>
        <v>42000</v>
      </c>
      <c r="L55" s="157">
        <v>21</v>
      </c>
      <c r="M55" s="157">
        <f t="shared" si="3"/>
        <v>0</v>
      </c>
      <c r="N55" s="156">
        <v>0</v>
      </c>
      <c r="O55" s="156">
        <f t="shared" si="4"/>
        <v>0</v>
      </c>
      <c r="P55" s="156">
        <v>0</v>
      </c>
      <c r="Q55" s="156">
        <f t="shared" si="5"/>
        <v>0</v>
      </c>
      <c r="R55" s="157"/>
      <c r="S55" s="157" t="s">
        <v>116</v>
      </c>
      <c r="T55" s="157" t="s">
        <v>117</v>
      </c>
      <c r="U55" s="157">
        <v>0</v>
      </c>
      <c r="V55" s="157">
        <f t="shared" si="6"/>
        <v>0</v>
      </c>
      <c r="W55" s="157"/>
      <c r="X55" s="157" t="s">
        <v>101</v>
      </c>
      <c r="Y55" s="157" t="s">
        <v>102</v>
      </c>
      <c r="Z55" s="147"/>
      <c r="AA55" s="147"/>
      <c r="AB55" s="147"/>
      <c r="AC55" s="147"/>
      <c r="AD55" s="147"/>
      <c r="AE55" s="147"/>
      <c r="AF55" s="147"/>
      <c r="AG55" s="147" t="s">
        <v>103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">
      <c r="A56" s="176">
        <v>24</v>
      </c>
      <c r="B56" s="177" t="s">
        <v>178</v>
      </c>
      <c r="C56" s="185" t="s">
        <v>179</v>
      </c>
      <c r="D56" s="178" t="s">
        <v>177</v>
      </c>
      <c r="E56" s="179">
        <v>0</v>
      </c>
      <c r="F56" s="180"/>
      <c r="G56" s="181">
        <f t="shared" si="0"/>
        <v>0</v>
      </c>
      <c r="H56" s="158">
        <v>0</v>
      </c>
      <c r="I56" s="157">
        <f t="shared" si="1"/>
        <v>0</v>
      </c>
      <c r="J56" s="158">
        <v>51000</v>
      </c>
      <c r="K56" s="157">
        <f t="shared" si="2"/>
        <v>0</v>
      </c>
      <c r="L56" s="157">
        <v>21</v>
      </c>
      <c r="M56" s="157">
        <f t="shared" si="3"/>
        <v>0</v>
      </c>
      <c r="N56" s="156">
        <v>0</v>
      </c>
      <c r="O56" s="156">
        <f t="shared" si="4"/>
        <v>0</v>
      </c>
      <c r="P56" s="156">
        <v>0</v>
      </c>
      <c r="Q56" s="156">
        <f t="shared" si="5"/>
        <v>0</v>
      </c>
      <c r="R56" s="157"/>
      <c r="S56" s="157" t="s">
        <v>116</v>
      </c>
      <c r="T56" s="157" t="s">
        <v>117</v>
      </c>
      <c r="U56" s="157">
        <v>0</v>
      </c>
      <c r="V56" s="157">
        <f t="shared" si="6"/>
        <v>0</v>
      </c>
      <c r="W56" s="157"/>
      <c r="X56" s="157" t="s">
        <v>101</v>
      </c>
      <c r="Y56" s="157" t="s">
        <v>102</v>
      </c>
      <c r="Z56" s="147"/>
      <c r="AA56" s="147"/>
      <c r="AB56" s="147"/>
      <c r="AC56" s="147"/>
      <c r="AD56" s="147"/>
      <c r="AE56" s="147"/>
      <c r="AF56" s="147"/>
      <c r="AG56" s="147" t="s">
        <v>103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x14ac:dyDescent="0.2">
      <c r="A57" s="163" t="s">
        <v>95</v>
      </c>
      <c r="B57" s="164" t="s">
        <v>63</v>
      </c>
      <c r="C57" s="182" t="s">
        <v>64</v>
      </c>
      <c r="D57" s="165"/>
      <c r="E57" s="166"/>
      <c r="F57" s="167"/>
      <c r="G57" s="168">
        <f>SUMIF(AG58:AG58,"&lt;&gt;NOR",G58:G58)</f>
        <v>0</v>
      </c>
      <c r="H57" s="162"/>
      <c r="I57" s="162">
        <f>SUM(I58:I58)</f>
        <v>0</v>
      </c>
      <c r="J57" s="162"/>
      <c r="K57" s="162">
        <f>SUM(K58:K58)</f>
        <v>0</v>
      </c>
      <c r="L57" s="162"/>
      <c r="M57" s="162">
        <f>SUM(M58:M58)</f>
        <v>0</v>
      </c>
      <c r="N57" s="161"/>
      <c r="O57" s="161">
        <f>SUM(O58:O58)</f>
        <v>0</v>
      </c>
      <c r="P57" s="161"/>
      <c r="Q57" s="161">
        <f>SUM(Q58:Q58)</f>
        <v>0</v>
      </c>
      <c r="R57" s="162"/>
      <c r="S57" s="162"/>
      <c r="T57" s="162"/>
      <c r="U57" s="162"/>
      <c r="V57" s="162">
        <f>SUM(V58:V58)</f>
        <v>0</v>
      </c>
      <c r="W57" s="162"/>
      <c r="X57" s="162"/>
      <c r="Y57" s="162"/>
      <c r="AG57" t="s">
        <v>96</v>
      </c>
    </row>
    <row r="58" spans="1:60" outlineLevel="1" x14ac:dyDescent="0.2">
      <c r="A58" s="176">
        <v>25</v>
      </c>
      <c r="B58" s="177" t="s">
        <v>180</v>
      </c>
      <c r="C58" s="185" t="s">
        <v>181</v>
      </c>
      <c r="D58" s="178" t="s">
        <v>182</v>
      </c>
      <c r="E58" s="179">
        <v>0</v>
      </c>
      <c r="F58" s="180"/>
      <c r="G58" s="181">
        <f>ROUND(E58*F58,2)</f>
        <v>0</v>
      </c>
      <c r="H58" s="158">
        <v>0</v>
      </c>
      <c r="I58" s="157">
        <f>ROUND(E58*H58,2)</f>
        <v>0</v>
      </c>
      <c r="J58" s="158">
        <v>524</v>
      </c>
      <c r="K58" s="157">
        <f>ROUND(E58*J58,2)</f>
        <v>0</v>
      </c>
      <c r="L58" s="157">
        <v>21</v>
      </c>
      <c r="M58" s="157">
        <f>G58*(1+L58/100)</f>
        <v>0</v>
      </c>
      <c r="N58" s="156">
        <v>0</v>
      </c>
      <c r="O58" s="156">
        <f>ROUND(E58*N58,2)</f>
        <v>0</v>
      </c>
      <c r="P58" s="156">
        <v>0</v>
      </c>
      <c r="Q58" s="156">
        <f>ROUND(E58*P58,2)</f>
        <v>0</v>
      </c>
      <c r="R58" s="157"/>
      <c r="S58" s="157" t="s">
        <v>100</v>
      </c>
      <c r="T58" s="157" t="s">
        <v>100</v>
      </c>
      <c r="U58" s="157">
        <v>0.85199999999999998</v>
      </c>
      <c r="V58" s="157">
        <f>ROUND(E58*U58,2)</f>
        <v>0</v>
      </c>
      <c r="W58" s="157"/>
      <c r="X58" s="157" t="s">
        <v>181</v>
      </c>
      <c r="Y58" s="157" t="s">
        <v>102</v>
      </c>
      <c r="Z58" s="147"/>
      <c r="AA58" s="147"/>
      <c r="AB58" s="147"/>
      <c r="AC58" s="147"/>
      <c r="AD58" s="147"/>
      <c r="AE58" s="147"/>
      <c r="AF58" s="147"/>
      <c r="AG58" s="147" t="s">
        <v>183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x14ac:dyDescent="0.2">
      <c r="A59" s="163" t="s">
        <v>95</v>
      </c>
      <c r="B59" s="164" t="s">
        <v>65</v>
      </c>
      <c r="C59" s="182" t="s">
        <v>66</v>
      </c>
      <c r="D59" s="165"/>
      <c r="E59" s="166"/>
      <c r="F59" s="167"/>
      <c r="G59" s="168">
        <f>SUMIF(AG60:AG88,"&lt;&gt;NOR",G60:G88)</f>
        <v>0</v>
      </c>
      <c r="H59" s="162"/>
      <c r="I59" s="162">
        <f>SUM(I60:I88)</f>
        <v>30016.799999999999</v>
      </c>
      <c r="J59" s="162"/>
      <c r="K59" s="162">
        <f>SUM(K60:K88)</f>
        <v>314987.8</v>
      </c>
      <c r="L59" s="162"/>
      <c r="M59" s="162">
        <f>SUM(M60:M88)</f>
        <v>0</v>
      </c>
      <c r="N59" s="161"/>
      <c r="O59" s="161">
        <f>SUM(O60:O88)</f>
        <v>1.55</v>
      </c>
      <c r="P59" s="161"/>
      <c r="Q59" s="161">
        <f>SUM(Q60:Q88)</f>
        <v>0</v>
      </c>
      <c r="R59" s="162"/>
      <c r="S59" s="162"/>
      <c r="T59" s="162"/>
      <c r="U59" s="162"/>
      <c r="V59" s="162">
        <f>SUM(V60:V88)</f>
        <v>101.95</v>
      </c>
      <c r="W59" s="162"/>
      <c r="X59" s="162"/>
      <c r="Y59" s="162"/>
      <c r="AG59" t="s">
        <v>96</v>
      </c>
    </row>
    <row r="60" spans="1:60" ht="22.5" outlineLevel="1" x14ac:dyDescent="0.2">
      <c r="A60" s="170">
        <v>26</v>
      </c>
      <c r="B60" s="171" t="s">
        <v>184</v>
      </c>
      <c r="C60" s="183" t="s">
        <v>185</v>
      </c>
      <c r="D60" s="172" t="s">
        <v>136</v>
      </c>
      <c r="E60" s="173">
        <v>82.3</v>
      </c>
      <c r="F60" s="174"/>
      <c r="G60" s="175">
        <f>ROUND(E60*F60,2)</f>
        <v>0</v>
      </c>
      <c r="H60" s="158">
        <v>10.210000000000001</v>
      </c>
      <c r="I60" s="157">
        <f>ROUND(E60*H60,2)</f>
        <v>840.28</v>
      </c>
      <c r="J60" s="158">
        <v>397.29</v>
      </c>
      <c r="K60" s="157">
        <f>ROUND(E60*J60,2)</f>
        <v>32696.97</v>
      </c>
      <c r="L60" s="157">
        <v>21</v>
      </c>
      <c r="M60" s="157">
        <f>G60*(1+L60/100)</f>
        <v>0</v>
      </c>
      <c r="N60" s="156">
        <v>2.5500000000000002E-3</v>
      </c>
      <c r="O60" s="156">
        <f>ROUND(E60*N60,2)</f>
        <v>0.21</v>
      </c>
      <c r="P60" s="156">
        <v>0</v>
      </c>
      <c r="Q60" s="156">
        <f>ROUND(E60*P60,2)</f>
        <v>0</v>
      </c>
      <c r="R60" s="157"/>
      <c r="S60" s="157" t="s">
        <v>100</v>
      </c>
      <c r="T60" s="157" t="s">
        <v>100</v>
      </c>
      <c r="U60" s="157">
        <v>0.495</v>
      </c>
      <c r="V60" s="157">
        <f>ROUND(E60*U60,2)</f>
        <v>40.74</v>
      </c>
      <c r="W60" s="157"/>
      <c r="X60" s="157" t="s">
        <v>101</v>
      </c>
      <c r="Y60" s="157" t="s">
        <v>102</v>
      </c>
      <c r="Z60" s="147"/>
      <c r="AA60" s="147"/>
      <c r="AB60" s="147"/>
      <c r="AC60" s="147"/>
      <c r="AD60" s="147"/>
      <c r="AE60" s="147"/>
      <c r="AF60" s="147"/>
      <c r="AG60" s="147" t="s">
        <v>103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2" x14ac:dyDescent="0.2">
      <c r="A61" s="154"/>
      <c r="B61" s="155"/>
      <c r="C61" s="184" t="s">
        <v>186</v>
      </c>
      <c r="D61" s="159"/>
      <c r="E61" s="160">
        <v>16.600000000000001</v>
      </c>
      <c r="F61" s="157"/>
      <c r="G61" s="157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105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3" x14ac:dyDescent="0.2">
      <c r="A62" s="154"/>
      <c r="B62" s="155"/>
      <c r="C62" s="184" t="s">
        <v>187</v>
      </c>
      <c r="D62" s="159"/>
      <c r="E62" s="160">
        <v>21.96</v>
      </c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105</v>
      </c>
      <c r="AH62" s="147">
        <v>0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3" x14ac:dyDescent="0.2">
      <c r="A63" s="154"/>
      <c r="B63" s="155"/>
      <c r="C63" s="184" t="s">
        <v>188</v>
      </c>
      <c r="D63" s="159"/>
      <c r="E63" s="160">
        <v>32.4</v>
      </c>
      <c r="F63" s="157"/>
      <c r="G63" s="157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7"/>
      <c r="AA63" s="147"/>
      <c r="AB63" s="147"/>
      <c r="AC63" s="147"/>
      <c r="AD63" s="147"/>
      <c r="AE63" s="147"/>
      <c r="AF63" s="147"/>
      <c r="AG63" s="147" t="s">
        <v>105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3" x14ac:dyDescent="0.2">
      <c r="A64" s="154"/>
      <c r="B64" s="155"/>
      <c r="C64" s="184" t="s">
        <v>189</v>
      </c>
      <c r="D64" s="159"/>
      <c r="E64" s="160">
        <v>11.34</v>
      </c>
      <c r="F64" s="157"/>
      <c r="G64" s="1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105</v>
      </c>
      <c r="AH64" s="147">
        <v>0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ht="22.5" outlineLevel="1" x14ac:dyDescent="0.2">
      <c r="A65" s="170">
        <v>27</v>
      </c>
      <c r="B65" s="171" t="s">
        <v>190</v>
      </c>
      <c r="C65" s="183" t="s">
        <v>191</v>
      </c>
      <c r="D65" s="172" t="s">
        <v>136</v>
      </c>
      <c r="E65" s="173">
        <v>49.74</v>
      </c>
      <c r="F65" s="174"/>
      <c r="G65" s="175">
        <f>ROUND(E65*F65,2)</f>
        <v>0</v>
      </c>
      <c r="H65" s="158">
        <v>10.210000000000001</v>
      </c>
      <c r="I65" s="157">
        <f>ROUND(E65*H65,2)</f>
        <v>507.85</v>
      </c>
      <c r="J65" s="158">
        <v>481.29</v>
      </c>
      <c r="K65" s="157">
        <f>ROUND(E65*J65,2)</f>
        <v>23939.360000000001</v>
      </c>
      <c r="L65" s="157">
        <v>21</v>
      </c>
      <c r="M65" s="157">
        <f>G65*(1+L65/100)</f>
        <v>0</v>
      </c>
      <c r="N65" s="156">
        <v>2.5500000000000002E-3</v>
      </c>
      <c r="O65" s="156">
        <f>ROUND(E65*N65,2)</f>
        <v>0.13</v>
      </c>
      <c r="P65" s="156">
        <v>0</v>
      </c>
      <c r="Q65" s="156">
        <f>ROUND(E65*P65,2)</f>
        <v>0</v>
      </c>
      <c r="R65" s="157"/>
      <c r="S65" s="157" t="s">
        <v>100</v>
      </c>
      <c r="T65" s="157" t="s">
        <v>100</v>
      </c>
      <c r="U65" s="157">
        <v>0.59799999999999998</v>
      </c>
      <c r="V65" s="157">
        <f>ROUND(E65*U65,2)</f>
        <v>29.74</v>
      </c>
      <c r="W65" s="157"/>
      <c r="X65" s="157" t="s">
        <v>101</v>
      </c>
      <c r="Y65" s="157" t="s">
        <v>102</v>
      </c>
      <c r="Z65" s="147"/>
      <c r="AA65" s="147"/>
      <c r="AB65" s="147"/>
      <c r="AC65" s="147"/>
      <c r="AD65" s="147"/>
      <c r="AE65" s="147"/>
      <c r="AF65" s="147"/>
      <c r="AG65" s="147" t="s">
        <v>103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2" x14ac:dyDescent="0.2">
      <c r="A66" s="154"/>
      <c r="B66" s="155"/>
      <c r="C66" s="184" t="s">
        <v>192</v>
      </c>
      <c r="D66" s="159"/>
      <c r="E66" s="160">
        <v>22.5</v>
      </c>
      <c r="F66" s="157"/>
      <c r="G66" s="157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57"/>
      <c r="Z66" s="147"/>
      <c r="AA66" s="147"/>
      <c r="AB66" s="147"/>
      <c r="AC66" s="147"/>
      <c r="AD66" s="147"/>
      <c r="AE66" s="147"/>
      <c r="AF66" s="147"/>
      <c r="AG66" s="147" t="s">
        <v>105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3" x14ac:dyDescent="0.2">
      <c r="A67" s="154"/>
      <c r="B67" s="155"/>
      <c r="C67" s="184" t="s">
        <v>193</v>
      </c>
      <c r="D67" s="159"/>
      <c r="E67" s="160">
        <v>1</v>
      </c>
      <c r="F67" s="157"/>
      <c r="G67" s="157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105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3" x14ac:dyDescent="0.2">
      <c r="A68" s="154"/>
      <c r="B68" s="155"/>
      <c r="C68" s="184" t="s">
        <v>194</v>
      </c>
      <c r="D68" s="159"/>
      <c r="E68" s="160">
        <v>3.78</v>
      </c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7"/>
      <c r="AA68" s="147"/>
      <c r="AB68" s="147"/>
      <c r="AC68" s="147"/>
      <c r="AD68" s="147"/>
      <c r="AE68" s="147"/>
      <c r="AF68" s="147"/>
      <c r="AG68" s="147" t="s">
        <v>105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3" x14ac:dyDescent="0.2">
      <c r="A69" s="154"/>
      <c r="B69" s="155"/>
      <c r="C69" s="184" t="s">
        <v>195</v>
      </c>
      <c r="D69" s="159"/>
      <c r="E69" s="160">
        <v>7.82</v>
      </c>
      <c r="F69" s="157"/>
      <c r="G69" s="157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57"/>
      <c r="Z69" s="147"/>
      <c r="AA69" s="147"/>
      <c r="AB69" s="147"/>
      <c r="AC69" s="147"/>
      <c r="AD69" s="147"/>
      <c r="AE69" s="147"/>
      <c r="AF69" s="147"/>
      <c r="AG69" s="147" t="s">
        <v>105</v>
      </c>
      <c r="AH69" s="147">
        <v>0</v>
      </c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3" x14ac:dyDescent="0.2">
      <c r="A70" s="154"/>
      <c r="B70" s="155"/>
      <c r="C70" s="184" t="s">
        <v>196</v>
      </c>
      <c r="D70" s="159"/>
      <c r="E70" s="160">
        <v>14.64</v>
      </c>
      <c r="F70" s="157"/>
      <c r="G70" s="157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7"/>
      <c r="AA70" s="147"/>
      <c r="AB70" s="147"/>
      <c r="AC70" s="147"/>
      <c r="AD70" s="147"/>
      <c r="AE70" s="147"/>
      <c r="AF70" s="147"/>
      <c r="AG70" s="147" t="s">
        <v>105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ht="22.5" outlineLevel="1" x14ac:dyDescent="0.2">
      <c r="A71" s="170">
        <v>28</v>
      </c>
      <c r="B71" s="171" t="s">
        <v>197</v>
      </c>
      <c r="C71" s="183" t="s">
        <v>198</v>
      </c>
      <c r="D71" s="172" t="s">
        <v>136</v>
      </c>
      <c r="E71" s="173">
        <v>42.37</v>
      </c>
      <c r="F71" s="174"/>
      <c r="G71" s="175">
        <f>ROUND(E71*F71,2)</f>
        <v>0</v>
      </c>
      <c r="H71" s="158">
        <v>10.210000000000001</v>
      </c>
      <c r="I71" s="157">
        <f>ROUND(E71*H71,2)</f>
        <v>432.6</v>
      </c>
      <c r="J71" s="158">
        <v>547.79</v>
      </c>
      <c r="K71" s="157">
        <f>ROUND(E71*J71,2)</f>
        <v>23209.86</v>
      </c>
      <c r="L71" s="157">
        <v>21</v>
      </c>
      <c r="M71" s="157">
        <f>G71*(1+L71/100)</f>
        <v>0</v>
      </c>
      <c r="N71" s="156">
        <v>2.5500000000000002E-3</v>
      </c>
      <c r="O71" s="156">
        <f>ROUND(E71*N71,2)</f>
        <v>0.11</v>
      </c>
      <c r="P71" s="156">
        <v>0</v>
      </c>
      <c r="Q71" s="156">
        <f>ROUND(E71*P71,2)</f>
        <v>0</v>
      </c>
      <c r="R71" s="157"/>
      <c r="S71" s="157" t="s">
        <v>100</v>
      </c>
      <c r="T71" s="157" t="s">
        <v>100</v>
      </c>
      <c r="U71" s="157">
        <v>0.67900000000000005</v>
      </c>
      <c r="V71" s="157">
        <f>ROUND(E71*U71,2)</f>
        <v>28.77</v>
      </c>
      <c r="W71" s="157"/>
      <c r="X71" s="157" t="s">
        <v>101</v>
      </c>
      <c r="Y71" s="157" t="s">
        <v>102</v>
      </c>
      <c r="Z71" s="147"/>
      <c r="AA71" s="147"/>
      <c r="AB71" s="147"/>
      <c r="AC71" s="147"/>
      <c r="AD71" s="147"/>
      <c r="AE71" s="147"/>
      <c r="AF71" s="147"/>
      <c r="AG71" s="147" t="s">
        <v>103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2" x14ac:dyDescent="0.2">
      <c r="A72" s="154"/>
      <c r="B72" s="155"/>
      <c r="C72" s="184" t="s">
        <v>199</v>
      </c>
      <c r="D72" s="159"/>
      <c r="E72" s="160">
        <v>2.38</v>
      </c>
      <c r="F72" s="157"/>
      <c r="G72" s="157"/>
      <c r="H72" s="157"/>
      <c r="I72" s="157"/>
      <c r="J72" s="157"/>
      <c r="K72" s="157"/>
      <c r="L72" s="157"/>
      <c r="M72" s="157"/>
      <c r="N72" s="156"/>
      <c r="O72" s="156"/>
      <c r="P72" s="156"/>
      <c r="Q72" s="156"/>
      <c r="R72" s="157"/>
      <c r="S72" s="157"/>
      <c r="T72" s="157"/>
      <c r="U72" s="157"/>
      <c r="V72" s="157"/>
      <c r="W72" s="157"/>
      <c r="X72" s="157"/>
      <c r="Y72" s="157"/>
      <c r="Z72" s="147"/>
      <c r="AA72" s="147"/>
      <c r="AB72" s="147"/>
      <c r="AC72" s="147"/>
      <c r="AD72" s="147"/>
      <c r="AE72" s="147"/>
      <c r="AF72" s="147"/>
      <c r="AG72" s="147" t="s">
        <v>105</v>
      </c>
      <c r="AH72" s="147">
        <v>0</v>
      </c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3" x14ac:dyDescent="0.2">
      <c r="A73" s="154"/>
      <c r="B73" s="155"/>
      <c r="C73" s="184" t="s">
        <v>200</v>
      </c>
      <c r="D73" s="159"/>
      <c r="E73" s="160">
        <v>1.19</v>
      </c>
      <c r="F73" s="157"/>
      <c r="G73" s="157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57"/>
      <c r="Z73" s="147"/>
      <c r="AA73" s="147"/>
      <c r="AB73" s="147"/>
      <c r="AC73" s="147"/>
      <c r="AD73" s="147"/>
      <c r="AE73" s="147"/>
      <c r="AF73" s="147"/>
      <c r="AG73" s="147" t="s">
        <v>105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3" x14ac:dyDescent="0.2">
      <c r="A74" s="154"/>
      <c r="B74" s="155"/>
      <c r="C74" s="184" t="s">
        <v>201</v>
      </c>
      <c r="D74" s="159"/>
      <c r="E74" s="160">
        <v>2</v>
      </c>
      <c r="F74" s="157"/>
      <c r="G74" s="157"/>
      <c r="H74" s="157"/>
      <c r="I74" s="157"/>
      <c r="J74" s="157"/>
      <c r="K74" s="157"/>
      <c r="L74" s="157"/>
      <c r="M74" s="157"/>
      <c r="N74" s="156"/>
      <c r="O74" s="156"/>
      <c r="P74" s="156"/>
      <c r="Q74" s="156"/>
      <c r="R74" s="157"/>
      <c r="S74" s="157"/>
      <c r="T74" s="157"/>
      <c r="U74" s="157"/>
      <c r="V74" s="157"/>
      <c r="W74" s="157"/>
      <c r="X74" s="157"/>
      <c r="Y74" s="157"/>
      <c r="Z74" s="147"/>
      <c r="AA74" s="147"/>
      <c r="AB74" s="147"/>
      <c r="AC74" s="147"/>
      <c r="AD74" s="147"/>
      <c r="AE74" s="147"/>
      <c r="AF74" s="147"/>
      <c r="AG74" s="147" t="s">
        <v>105</v>
      </c>
      <c r="AH74" s="147">
        <v>0</v>
      </c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3" x14ac:dyDescent="0.2">
      <c r="A75" s="154"/>
      <c r="B75" s="155"/>
      <c r="C75" s="184" t="s">
        <v>202</v>
      </c>
      <c r="D75" s="159"/>
      <c r="E75" s="160">
        <v>7.2</v>
      </c>
      <c r="F75" s="157"/>
      <c r="G75" s="157"/>
      <c r="H75" s="157"/>
      <c r="I75" s="157"/>
      <c r="J75" s="157"/>
      <c r="K75" s="157"/>
      <c r="L75" s="157"/>
      <c r="M75" s="157"/>
      <c r="N75" s="156"/>
      <c r="O75" s="156"/>
      <c r="P75" s="156"/>
      <c r="Q75" s="156"/>
      <c r="R75" s="157"/>
      <c r="S75" s="157"/>
      <c r="T75" s="157"/>
      <c r="U75" s="157"/>
      <c r="V75" s="157"/>
      <c r="W75" s="157"/>
      <c r="X75" s="157"/>
      <c r="Y75" s="157"/>
      <c r="Z75" s="147"/>
      <c r="AA75" s="147"/>
      <c r="AB75" s="147"/>
      <c r="AC75" s="147"/>
      <c r="AD75" s="147"/>
      <c r="AE75" s="147"/>
      <c r="AF75" s="147"/>
      <c r="AG75" s="147" t="s">
        <v>105</v>
      </c>
      <c r="AH75" s="147">
        <v>0</v>
      </c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3" x14ac:dyDescent="0.2">
      <c r="A76" s="154"/>
      <c r="B76" s="155"/>
      <c r="C76" s="184" t="s">
        <v>203</v>
      </c>
      <c r="D76" s="159"/>
      <c r="E76" s="160">
        <v>18</v>
      </c>
      <c r="F76" s="157"/>
      <c r="G76" s="157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7"/>
      <c r="AA76" s="147"/>
      <c r="AB76" s="147"/>
      <c r="AC76" s="147"/>
      <c r="AD76" s="147"/>
      <c r="AE76" s="147"/>
      <c r="AF76" s="147"/>
      <c r="AG76" s="147" t="s">
        <v>105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3" x14ac:dyDescent="0.2">
      <c r="A77" s="154"/>
      <c r="B77" s="155"/>
      <c r="C77" s="184" t="s">
        <v>204</v>
      </c>
      <c r="D77" s="159"/>
      <c r="E77" s="160">
        <v>11.6</v>
      </c>
      <c r="F77" s="157"/>
      <c r="G77" s="157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57"/>
      <c r="Z77" s="147"/>
      <c r="AA77" s="147"/>
      <c r="AB77" s="147"/>
      <c r="AC77" s="147"/>
      <c r="AD77" s="147"/>
      <c r="AE77" s="147"/>
      <c r="AF77" s="147"/>
      <c r="AG77" s="147" t="s">
        <v>105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ht="33.75" outlineLevel="1" x14ac:dyDescent="0.2">
      <c r="A78" s="170">
        <v>29</v>
      </c>
      <c r="B78" s="171" t="s">
        <v>205</v>
      </c>
      <c r="C78" s="183" t="s">
        <v>206</v>
      </c>
      <c r="D78" s="172" t="s">
        <v>99</v>
      </c>
      <c r="E78" s="173">
        <v>0.59792000000000001</v>
      </c>
      <c r="F78" s="174"/>
      <c r="G78" s="175">
        <f>ROUND(E78*F78,2)</f>
        <v>0</v>
      </c>
      <c r="H78" s="158">
        <v>0</v>
      </c>
      <c r="I78" s="157">
        <f>ROUND(E78*H78,2)</f>
        <v>0</v>
      </c>
      <c r="J78" s="158">
        <v>75000</v>
      </c>
      <c r="K78" s="157">
        <f>ROUND(E78*J78,2)</f>
        <v>44844</v>
      </c>
      <c r="L78" s="157">
        <v>21</v>
      </c>
      <c r="M78" s="157">
        <f>G78*(1+L78/100)</f>
        <v>0</v>
      </c>
      <c r="N78" s="156">
        <v>0.4</v>
      </c>
      <c r="O78" s="156">
        <f>ROUND(E78*N78,2)</f>
        <v>0.24</v>
      </c>
      <c r="P78" s="156">
        <v>0</v>
      </c>
      <c r="Q78" s="156">
        <f>ROUND(E78*P78,2)</f>
        <v>0</v>
      </c>
      <c r="R78" s="157"/>
      <c r="S78" s="157" t="s">
        <v>116</v>
      </c>
      <c r="T78" s="157" t="s">
        <v>117</v>
      </c>
      <c r="U78" s="157">
        <v>0</v>
      </c>
      <c r="V78" s="157">
        <f>ROUND(E78*U78,2)</f>
        <v>0</v>
      </c>
      <c r="W78" s="157"/>
      <c r="X78" s="157" t="s">
        <v>101</v>
      </c>
      <c r="Y78" s="157" t="s">
        <v>102</v>
      </c>
      <c r="Z78" s="147"/>
      <c r="AA78" s="147"/>
      <c r="AB78" s="147"/>
      <c r="AC78" s="147"/>
      <c r="AD78" s="147"/>
      <c r="AE78" s="147"/>
      <c r="AF78" s="147"/>
      <c r="AG78" s="147" t="s">
        <v>103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2" x14ac:dyDescent="0.2">
      <c r="A79" s="154"/>
      <c r="B79" s="155"/>
      <c r="C79" s="184" t="s">
        <v>207</v>
      </c>
      <c r="D79" s="159"/>
      <c r="E79" s="160">
        <v>0.50661999999999996</v>
      </c>
      <c r="F79" s="157"/>
      <c r="G79" s="157"/>
      <c r="H79" s="157"/>
      <c r="I79" s="157"/>
      <c r="J79" s="157"/>
      <c r="K79" s="157"/>
      <c r="L79" s="157"/>
      <c r="M79" s="157"/>
      <c r="N79" s="156"/>
      <c r="O79" s="156"/>
      <c r="P79" s="156"/>
      <c r="Q79" s="156"/>
      <c r="R79" s="157"/>
      <c r="S79" s="157"/>
      <c r="T79" s="157"/>
      <c r="U79" s="157"/>
      <c r="V79" s="157"/>
      <c r="W79" s="157"/>
      <c r="X79" s="157"/>
      <c r="Y79" s="157"/>
      <c r="Z79" s="147"/>
      <c r="AA79" s="147"/>
      <c r="AB79" s="147"/>
      <c r="AC79" s="147"/>
      <c r="AD79" s="147"/>
      <c r="AE79" s="147"/>
      <c r="AF79" s="147"/>
      <c r="AG79" s="147" t="s">
        <v>105</v>
      </c>
      <c r="AH79" s="147">
        <v>0</v>
      </c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3" x14ac:dyDescent="0.2">
      <c r="A80" s="154"/>
      <c r="B80" s="155"/>
      <c r="C80" s="184" t="s">
        <v>208</v>
      </c>
      <c r="D80" s="159"/>
      <c r="E80" s="160">
        <v>9.1300000000000006E-2</v>
      </c>
      <c r="F80" s="157"/>
      <c r="G80" s="157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57"/>
      <c r="Z80" s="147"/>
      <c r="AA80" s="147"/>
      <c r="AB80" s="147"/>
      <c r="AC80" s="147"/>
      <c r="AD80" s="147"/>
      <c r="AE80" s="147"/>
      <c r="AF80" s="147"/>
      <c r="AG80" s="147" t="s">
        <v>105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ht="33.75" outlineLevel="1" x14ac:dyDescent="0.2">
      <c r="A81" s="170">
        <v>30</v>
      </c>
      <c r="B81" s="171" t="s">
        <v>209</v>
      </c>
      <c r="C81" s="183" t="s">
        <v>210</v>
      </c>
      <c r="D81" s="172" t="s">
        <v>99</v>
      </c>
      <c r="E81" s="173">
        <v>1.9690000000000001</v>
      </c>
      <c r="F81" s="174"/>
      <c r="G81" s="175">
        <f>ROUND(E81*F81,2)</f>
        <v>0</v>
      </c>
      <c r="H81" s="158">
        <v>0</v>
      </c>
      <c r="I81" s="157">
        <f>ROUND(E81*H81,2)</f>
        <v>0</v>
      </c>
      <c r="J81" s="158">
        <v>95000</v>
      </c>
      <c r="K81" s="157">
        <f>ROUND(E81*J81,2)</f>
        <v>187055</v>
      </c>
      <c r="L81" s="157">
        <v>21</v>
      </c>
      <c r="M81" s="157">
        <f>G81*(1+L81/100)</f>
        <v>0</v>
      </c>
      <c r="N81" s="156">
        <v>0.4</v>
      </c>
      <c r="O81" s="156">
        <f>ROUND(E81*N81,2)</f>
        <v>0.79</v>
      </c>
      <c r="P81" s="156">
        <v>0</v>
      </c>
      <c r="Q81" s="156">
        <f>ROUND(E81*P81,2)</f>
        <v>0</v>
      </c>
      <c r="R81" s="157"/>
      <c r="S81" s="157" t="s">
        <v>116</v>
      </c>
      <c r="T81" s="157" t="s">
        <v>117</v>
      </c>
      <c r="U81" s="157">
        <v>0</v>
      </c>
      <c r="V81" s="157">
        <f>ROUND(E81*U81,2)</f>
        <v>0</v>
      </c>
      <c r="W81" s="157"/>
      <c r="X81" s="157" t="s">
        <v>101</v>
      </c>
      <c r="Y81" s="157" t="s">
        <v>102</v>
      </c>
      <c r="Z81" s="147"/>
      <c r="AA81" s="147"/>
      <c r="AB81" s="147"/>
      <c r="AC81" s="147"/>
      <c r="AD81" s="147"/>
      <c r="AE81" s="147"/>
      <c r="AF81" s="147"/>
      <c r="AG81" s="147" t="s">
        <v>103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2" x14ac:dyDescent="0.2">
      <c r="A82" s="154"/>
      <c r="B82" s="155"/>
      <c r="C82" s="184" t="s">
        <v>211</v>
      </c>
      <c r="D82" s="159"/>
      <c r="E82" s="160">
        <v>0.61194999999999999</v>
      </c>
      <c r="F82" s="157"/>
      <c r="G82" s="157"/>
      <c r="H82" s="157"/>
      <c r="I82" s="157"/>
      <c r="J82" s="157"/>
      <c r="K82" s="157"/>
      <c r="L82" s="157"/>
      <c r="M82" s="157"/>
      <c r="N82" s="156"/>
      <c r="O82" s="156"/>
      <c r="P82" s="156"/>
      <c r="Q82" s="156"/>
      <c r="R82" s="157"/>
      <c r="S82" s="157"/>
      <c r="T82" s="157"/>
      <c r="U82" s="157"/>
      <c r="V82" s="157"/>
      <c r="W82" s="157"/>
      <c r="X82" s="157"/>
      <c r="Y82" s="157"/>
      <c r="Z82" s="147"/>
      <c r="AA82" s="147"/>
      <c r="AB82" s="147"/>
      <c r="AC82" s="147"/>
      <c r="AD82" s="147"/>
      <c r="AE82" s="147"/>
      <c r="AF82" s="147"/>
      <c r="AG82" s="147" t="s">
        <v>105</v>
      </c>
      <c r="AH82" s="147">
        <v>0</v>
      </c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3" x14ac:dyDescent="0.2">
      <c r="A83" s="154"/>
      <c r="B83" s="155"/>
      <c r="C83" s="184" t="s">
        <v>212</v>
      </c>
      <c r="D83" s="159"/>
      <c r="E83" s="160">
        <v>0.12078</v>
      </c>
      <c r="F83" s="157"/>
      <c r="G83" s="157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57"/>
      <c r="Z83" s="147"/>
      <c r="AA83" s="147"/>
      <c r="AB83" s="147"/>
      <c r="AC83" s="147"/>
      <c r="AD83" s="147"/>
      <c r="AE83" s="147"/>
      <c r="AF83" s="147"/>
      <c r="AG83" s="147" t="s">
        <v>105</v>
      </c>
      <c r="AH83" s="147">
        <v>0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3" x14ac:dyDescent="0.2">
      <c r="A84" s="154"/>
      <c r="B84" s="155"/>
      <c r="C84" s="184" t="s">
        <v>213</v>
      </c>
      <c r="D84" s="159"/>
      <c r="E84" s="160">
        <v>0.37224000000000002</v>
      </c>
      <c r="F84" s="157"/>
      <c r="G84" s="157"/>
      <c r="H84" s="157"/>
      <c r="I84" s="157"/>
      <c r="J84" s="157"/>
      <c r="K84" s="157"/>
      <c r="L84" s="157"/>
      <c r="M84" s="157"/>
      <c r="N84" s="156"/>
      <c r="O84" s="156"/>
      <c r="P84" s="156"/>
      <c r="Q84" s="156"/>
      <c r="R84" s="157"/>
      <c r="S84" s="157"/>
      <c r="T84" s="157"/>
      <c r="U84" s="157"/>
      <c r="V84" s="157"/>
      <c r="W84" s="157"/>
      <c r="X84" s="157"/>
      <c r="Y84" s="157"/>
      <c r="Z84" s="147"/>
      <c r="AA84" s="147"/>
      <c r="AB84" s="147"/>
      <c r="AC84" s="147"/>
      <c r="AD84" s="147"/>
      <c r="AE84" s="147"/>
      <c r="AF84" s="147"/>
      <c r="AG84" s="147" t="s">
        <v>105</v>
      </c>
      <c r="AH84" s="147">
        <v>0</v>
      </c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3" x14ac:dyDescent="0.2">
      <c r="A85" s="154"/>
      <c r="B85" s="155"/>
      <c r="C85" s="184" t="s">
        <v>214</v>
      </c>
      <c r="D85" s="159"/>
      <c r="E85" s="160">
        <v>0.62346000000000001</v>
      </c>
      <c r="F85" s="157"/>
      <c r="G85" s="157"/>
      <c r="H85" s="157"/>
      <c r="I85" s="157"/>
      <c r="J85" s="157"/>
      <c r="K85" s="157"/>
      <c r="L85" s="157"/>
      <c r="M85" s="157"/>
      <c r="N85" s="156"/>
      <c r="O85" s="156"/>
      <c r="P85" s="156"/>
      <c r="Q85" s="156"/>
      <c r="R85" s="157"/>
      <c r="S85" s="157"/>
      <c r="T85" s="157"/>
      <c r="U85" s="157"/>
      <c r="V85" s="157"/>
      <c r="W85" s="157"/>
      <c r="X85" s="157"/>
      <c r="Y85" s="157"/>
      <c r="Z85" s="147"/>
      <c r="AA85" s="147"/>
      <c r="AB85" s="147"/>
      <c r="AC85" s="147"/>
      <c r="AD85" s="147"/>
      <c r="AE85" s="147"/>
      <c r="AF85" s="147"/>
      <c r="AG85" s="147" t="s">
        <v>105</v>
      </c>
      <c r="AH85" s="147">
        <v>0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3" x14ac:dyDescent="0.2">
      <c r="A86" s="154"/>
      <c r="B86" s="155"/>
      <c r="C86" s="184" t="s">
        <v>215</v>
      </c>
      <c r="D86" s="159"/>
      <c r="E86" s="160">
        <v>0.24057000000000001</v>
      </c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7"/>
      <c r="AA86" s="147"/>
      <c r="AB86" s="147"/>
      <c r="AC86" s="147"/>
      <c r="AD86" s="147"/>
      <c r="AE86" s="147"/>
      <c r="AF86" s="147"/>
      <c r="AG86" s="147" t="s">
        <v>105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ht="22.5" outlineLevel="1" x14ac:dyDescent="0.2">
      <c r="A87" s="176">
        <v>31</v>
      </c>
      <c r="B87" s="177" t="s">
        <v>216</v>
      </c>
      <c r="C87" s="185" t="s">
        <v>217</v>
      </c>
      <c r="D87" s="178" t="s">
        <v>99</v>
      </c>
      <c r="E87" s="179">
        <v>2.5669200000000001</v>
      </c>
      <c r="F87" s="180"/>
      <c r="G87" s="181">
        <f>ROUND(E87*F87,2)</f>
        <v>0</v>
      </c>
      <c r="H87" s="158">
        <v>10999.98</v>
      </c>
      <c r="I87" s="157">
        <f>ROUND(E87*H87,2)</f>
        <v>28236.07</v>
      </c>
      <c r="J87" s="158">
        <v>0.02</v>
      </c>
      <c r="K87" s="157">
        <f>ROUND(E87*J87,2)</f>
        <v>0.05</v>
      </c>
      <c r="L87" s="157">
        <v>21</v>
      </c>
      <c r="M87" s="157">
        <f>G87*(1+L87/100)</f>
        <v>0</v>
      </c>
      <c r="N87" s="156">
        <v>2.6839999999999999E-2</v>
      </c>
      <c r="O87" s="156">
        <f>ROUND(E87*N87,2)</f>
        <v>7.0000000000000007E-2</v>
      </c>
      <c r="P87" s="156">
        <v>0</v>
      </c>
      <c r="Q87" s="156">
        <f>ROUND(E87*P87,2)</f>
        <v>0</v>
      </c>
      <c r="R87" s="157"/>
      <c r="S87" s="157" t="s">
        <v>116</v>
      </c>
      <c r="T87" s="157" t="s">
        <v>117</v>
      </c>
      <c r="U87" s="157">
        <v>0</v>
      </c>
      <c r="V87" s="157">
        <f>ROUND(E87*U87,2)</f>
        <v>0</v>
      </c>
      <c r="W87" s="157"/>
      <c r="X87" s="157" t="s">
        <v>101</v>
      </c>
      <c r="Y87" s="157" t="s">
        <v>102</v>
      </c>
      <c r="Z87" s="147"/>
      <c r="AA87" s="147"/>
      <c r="AB87" s="147"/>
      <c r="AC87" s="147"/>
      <c r="AD87" s="147"/>
      <c r="AE87" s="147"/>
      <c r="AF87" s="147"/>
      <c r="AG87" s="147" t="s">
        <v>103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ht="22.5" outlineLevel="1" x14ac:dyDescent="0.2">
      <c r="A88" s="176">
        <v>32</v>
      </c>
      <c r="B88" s="177" t="s">
        <v>218</v>
      </c>
      <c r="C88" s="185" t="s">
        <v>219</v>
      </c>
      <c r="D88" s="178" t="s">
        <v>182</v>
      </c>
      <c r="E88" s="179">
        <v>1.5404100000000001</v>
      </c>
      <c r="F88" s="180"/>
      <c r="G88" s="181">
        <f>ROUND(E88*F88,2)</f>
        <v>0</v>
      </c>
      <c r="H88" s="158">
        <v>0</v>
      </c>
      <c r="I88" s="157">
        <f>ROUND(E88*H88,2)</f>
        <v>0</v>
      </c>
      <c r="J88" s="158">
        <v>2105</v>
      </c>
      <c r="K88" s="157">
        <f>ROUND(E88*J88,2)</f>
        <v>3242.56</v>
      </c>
      <c r="L88" s="157">
        <v>21</v>
      </c>
      <c r="M88" s="157">
        <f>G88*(1+L88/100)</f>
        <v>0</v>
      </c>
      <c r="N88" s="156">
        <v>0</v>
      </c>
      <c r="O88" s="156">
        <f>ROUND(E88*N88,2)</f>
        <v>0</v>
      </c>
      <c r="P88" s="156">
        <v>0</v>
      </c>
      <c r="Q88" s="156">
        <f>ROUND(E88*P88,2)</f>
        <v>0</v>
      </c>
      <c r="R88" s="157"/>
      <c r="S88" s="157" t="s">
        <v>100</v>
      </c>
      <c r="T88" s="157" t="s">
        <v>100</v>
      </c>
      <c r="U88" s="157">
        <v>1.7509999999999999</v>
      </c>
      <c r="V88" s="157">
        <f>ROUND(E88*U88,2)</f>
        <v>2.7</v>
      </c>
      <c r="W88" s="157"/>
      <c r="X88" s="157" t="s">
        <v>181</v>
      </c>
      <c r="Y88" s="157" t="s">
        <v>102</v>
      </c>
      <c r="Z88" s="147"/>
      <c r="AA88" s="147"/>
      <c r="AB88" s="147"/>
      <c r="AC88" s="147"/>
      <c r="AD88" s="147"/>
      <c r="AE88" s="147"/>
      <c r="AF88" s="147"/>
      <c r="AG88" s="147" t="s">
        <v>183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x14ac:dyDescent="0.2">
      <c r="A89" s="163" t="s">
        <v>95</v>
      </c>
      <c r="B89" s="164" t="s">
        <v>67</v>
      </c>
      <c r="C89" s="182" t="s">
        <v>30</v>
      </c>
      <c r="D89" s="165"/>
      <c r="E89" s="166"/>
      <c r="F89" s="167"/>
      <c r="G89" s="168">
        <f>SUMIF(AG90:AG91,"&lt;&gt;NOR",G90:G91)</f>
        <v>0</v>
      </c>
      <c r="H89" s="162"/>
      <c r="I89" s="162">
        <f>SUM(I90:I91)</f>
        <v>0</v>
      </c>
      <c r="J89" s="162"/>
      <c r="K89" s="162">
        <f>SUM(K90:K91)</f>
        <v>0</v>
      </c>
      <c r="L89" s="162"/>
      <c r="M89" s="162">
        <f>SUM(M90:M91)</f>
        <v>0</v>
      </c>
      <c r="N89" s="161"/>
      <c r="O89" s="161">
        <f>SUM(O90:O91)</f>
        <v>0</v>
      </c>
      <c r="P89" s="161"/>
      <c r="Q89" s="161">
        <f>SUM(Q90:Q91)</f>
        <v>0</v>
      </c>
      <c r="R89" s="162"/>
      <c r="S89" s="162"/>
      <c r="T89" s="162"/>
      <c r="U89" s="162"/>
      <c r="V89" s="162">
        <f>SUM(V90:V91)</f>
        <v>0</v>
      </c>
      <c r="W89" s="162"/>
      <c r="X89" s="162"/>
      <c r="Y89" s="162"/>
      <c r="AG89" t="s">
        <v>96</v>
      </c>
    </row>
    <row r="90" spans="1:60" outlineLevel="1" x14ac:dyDescent="0.2">
      <c r="A90" s="176">
        <v>33</v>
      </c>
      <c r="B90" s="177" t="s">
        <v>220</v>
      </c>
      <c r="C90" s="185" t="s">
        <v>221</v>
      </c>
      <c r="D90" s="178" t="s">
        <v>177</v>
      </c>
      <c r="E90" s="179">
        <v>0</v>
      </c>
      <c r="F90" s="180"/>
      <c r="G90" s="181">
        <f>ROUND(E90*F90,2)</f>
        <v>0</v>
      </c>
      <c r="H90" s="158">
        <v>0</v>
      </c>
      <c r="I90" s="157">
        <f>ROUND(E90*H90,2)</f>
        <v>0</v>
      </c>
      <c r="J90" s="158">
        <v>10000</v>
      </c>
      <c r="K90" s="157">
        <f>ROUND(E90*J90,2)</f>
        <v>0</v>
      </c>
      <c r="L90" s="157">
        <v>21</v>
      </c>
      <c r="M90" s="157">
        <f>G90*(1+L90/100)</f>
        <v>0</v>
      </c>
      <c r="N90" s="156">
        <v>0</v>
      </c>
      <c r="O90" s="156">
        <f>ROUND(E90*N90,2)</f>
        <v>0</v>
      </c>
      <c r="P90" s="156">
        <v>0</v>
      </c>
      <c r="Q90" s="156">
        <f>ROUND(E90*P90,2)</f>
        <v>0</v>
      </c>
      <c r="R90" s="157"/>
      <c r="S90" s="157" t="s">
        <v>116</v>
      </c>
      <c r="T90" s="157" t="s">
        <v>117</v>
      </c>
      <c r="U90" s="157">
        <v>0</v>
      </c>
      <c r="V90" s="157">
        <f>ROUND(E90*U90,2)</f>
        <v>0</v>
      </c>
      <c r="W90" s="157"/>
      <c r="X90" s="157" t="s">
        <v>101</v>
      </c>
      <c r="Y90" s="157" t="s">
        <v>102</v>
      </c>
      <c r="Z90" s="147"/>
      <c r="AA90" s="147"/>
      <c r="AB90" s="147"/>
      <c r="AC90" s="147"/>
      <c r="AD90" s="147"/>
      <c r="AE90" s="147"/>
      <c r="AF90" s="147"/>
      <c r="AG90" s="147" t="s">
        <v>103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1" x14ac:dyDescent="0.2">
      <c r="A91" s="170">
        <v>34</v>
      </c>
      <c r="B91" s="171" t="s">
        <v>222</v>
      </c>
      <c r="C91" s="183" t="s">
        <v>223</v>
      </c>
      <c r="D91" s="172" t="s">
        <v>177</v>
      </c>
      <c r="E91" s="173">
        <v>0</v>
      </c>
      <c r="F91" s="174"/>
      <c r="G91" s="175">
        <f>ROUND(E91*F91,2)</f>
        <v>0</v>
      </c>
      <c r="H91" s="158">
        <v>0</v>
      </c>
      <c r="I91" s="157">
        <f>ROUND(E91*H91,2)</f>
        <v>0</v>
      </c>
      <c r="J91" s="158">
        <v>10000</v>
      </c>
      <c r="K91" s="157">
        <f>ROUND(E91*J91,2)</f>
        <v>0</v>
      </c>
      <c r="L91" s="157">
        <v>21</v>
      </c>
      <c r="M91" s="157">
        <f>G91*(1+L91/100)</f>
        <v>0</v>
      </c>
      <c r="N91" s="156">
        <v>0</v>
      </c>
      <c r="O91" s="156">
        <f>ROUND(E91*N91,2)</f>
        <v>0</v>
      </c>
      <c r="P91" s="156">
        <v>0</v>
      </c>
      <c r="Q91" s="156">
        <f>ROUND(E91*P91,2)</f>
        <v>0</v>
      </c>
      <c r="R91" s="157"/>
      <c r="S91" s="157" t="s">
        <v>116</v>
      </c>
      <c r="T91" s="157" t="s">
        <v>117</v>
      </c>
      <c r="U91" s="157">
        <v>0</v>
      </c>
      <c r="V91" s="157">
        <f>ROUND(E91*U91,2)</f>
        <v>0</v>
      </c>
      <c r="W91" s="157"/>
      <c r="X91" s="157" t="s">
        <v>101</v>
      </c>
      <c r="Y91" s="157" t="s">
        <v>102</v>
      </c>
      <c r="Z91" s="147"/>
      <c r="AA91" s="147"/>
      <c r="AB91" s="147"/>
      <c r="AC91" s="147"/>
      <c r="AD91" s="147"/>
      <c r="AE91" s="147"/>
      <c r="AF91" s="147"/>
      <c r="AG91" s="147" t="s">
        <v>103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x14ac:dyDescent="0.2">
      <c r="A92" s="3"/>
      <c r="B92" s="4"/>
      <c r="C92" s="186"/>
      <c r="D92" s="6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AE92">
        <v>12</v>
      </c>
      <c r="AF92">
        <v>21</v>
      </c>
      <c r="AG92" t="s">
        <v>81</v>
      </c>
    </row>
    <row r="93" spans="1:60" x14ac:dyDescent="0.2">
      <c r="A93" s="150"/>
      <c r="B93" s="151" t="s">
        <v>31</v>
      </c>
      <c r="C93" s="187"/>
      <c r="D93" s="152"/>
      <c r="E93" s="153"/>
      <c r="F93" s="153"/>
      <c r="G93" s="169">
        <f>G8+G12+G18+G37+G57+G59+G89</f>
        <v>0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AE93">
        <f>SUMIF(L7:L91,AE92,G7:G91)</f>
        <v>0</v>
      </c>
      <c r="AF93">
        <f>SUMIF(L7:L91,AF92,G7:G91)</f>
        <v>0</v>
      </c>
      <c r="AG93" t="s">
        <v>224</v>
      </c>
    </row>
    <row r="94" spans="1:60" x14ac:dyDescent="0.2">
      <c r="A94" s="3"/>
      <c r="B94" s="4"/>
      <c r="C94" s="186"/>
      <c r="D94" s="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60" x14ac:dyDescent="0.2">
      <c r="A95" s="3"/>
      <c r="B95" s="4"/>
      <c r="C95" s="186"/>
      <c r="D95" s="6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60" x14ac:dyDescent="0.2">
      <c r="A96" s="315" t="s">
        <v>225</v>
      </c>
      <c r="B96" s="315"/>
      <c r="C96" s="316"/>
      <c r="D96" s="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33" x14ac:dyDescent="0.2">
      <c r="A97" s="296"/>
      <c r="B97" s="297"/>
      <c r="C97" s="298"/>
      <c r="D97" s="297"/>
      <c r="E97" s="297"/>
      <c r="F97" s="297"/>
      <c r="G97" s="299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AG97" t="s">
        <v>226</v>
      </c>
    </row>
    <row r="98" spans="1:33" x14ac:dyDescent="0.2">
      <c r="A98" s="300"/>
      <c r="B98" s="301"/>
      <c r="C98" s="302"/>
      <c r="D98" s="301"/>
      <c r="E98" s="301"/>
      <c r="F98" s="301"/>
      <c r="G98" s="30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33" x14ac:dyDescent="0.2">
      <c r="A99" s="300"/>
      <c r="B99" s="301"/>
      <c r="C99" s="302"/>
      <c r="D99" s="301"/>
      <c r="E99" s="301"/>
      <c r="F99" s="301"/>
      <c r="G99" s="30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33" x14ac:dyDescent="0.2">
      <c r="A100" s="300"/>
      <c r="B100" s="301"/>
      <c r="C100" s="302"/>
      <c r="D100" s="301"/>
      <c r="E100" s="301"/>
      <c r="F100" s="301"/>
      <c r="G100" s="30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33" x14ac:dyDescent="0.2">
      <c r="A101" s="304"/>
      <c r="B101" s="305"/>
      <c r="C101" s="306"/>
      <c r="D101" s="305"/>
      <c r="E101" s="305"/>
      <c r="F101" s="305"/>
      <c r="G101" s="307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33" x14ac:dyDescent="0.2">
      <c r="A102" s="3"/>
      <c r="B102" s="4"/>
      <c r="C102" s="186"/>
      <c r="D102" s="6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33" x14ac:dyDescent="0.2">
      <c r="C103" s="188"/>
      <c r="D103" s="10"/>
      <c r="AG103" t="s">
        <v>227</v>
      </c>
    </row>
    <row r="104" spans="1:33" x14ac:dyDescent="0.2">
      <c r="D104" s="10"/>
    </row>
    <row r="105" spans="1:33" x14ac:dyDescent="0.2">
      <c r="D105" s="10"/>
    </row>
    <row r="106" spans="1:33" x14ac:dyDescent="0.2">
      <c r="D106" s="10"/>
    </row>
    <row r="107" spans="1:33" x14ac:dyDescent="0.2">
      <c r="D107" s="10"/>
    </row>
    <row r="108" spans="1:33" x14ac:dyDescent="0.2">
      <c r="D108" s="10"/>
    </row>
    <row r="109" spans="1:33" x14ac:dyDescent="0.2">
      <c r="D109" s="10"/>
    </row>
    <row r="110" spans="1:33" x14ac:dyDescent="0.2">
      <c r="D110" s="10"/>
    </row>
    <row r="111" spans="1:33" x14ac:dyDescent="0.2">
      <c r="D111" s="10"/>
    </row>
    <row r="112" spans="1:33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97:G101"/>
    <mergeCell ref="A1:G1"/>
    <mergeCell ref="C2:G2"/>
    <mergeCell ref="C3:G3"/>
    <mergeCell ref="C4:G4"/>
    <mergeCell ref="A96:C96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884F8-F17E-4027-9771-B8AC50EB74B8}">
  <dimension ref="A1:K23"/>
  <sheetViews>
    <sheetView showGridLines="0" workbookViewId="0">
      <selection activeCell="G30" sqref="G30"/>
    </sheetView>
  </sheetViews>
  <sheetFormatPr defaultRowHeight="12.75" x14ac:dyDescent="0.2"/>
  <cols>
    <col min="1" max="1" width="34.140625" style="192" customWidth="1"/>
    <col min="2" max="2" width="15.5703125" style="192" customWidth="1"/>
    <col min="3" max="3" width="12.42578125" style="192" customWidth="1"/>
    <col min="4" max="4" width="9.42578125" style="192" customWidth="1"/>
    <col min="5" max="5" width="9.140625" style="192"/>
    <col min="6" max="7" width="9.85546875" style="192" customWidth="1"/>
    <col min="8" max="10" width="12.7109375" style="192" customWidth="1"/>
    <col min="11" max="11" width="24.140625" style="192" customWidth="1"/>
    <col min="12" max="256" width="9.140625" style="192"/>
    <col min="257" max="257" width="34.140625" style="192" customWidth="1"/>
    <col min="258" max="258" width="15.5703125" style="192" customWidth="1"/>
    <col min="259" max="259" width="12.42578125" style="192" customWidth="1"/>
    <col min="260" max="260" width="9.42578125" style="192" customWidth="1"/>
    <col min="261" max="261" width="9.140625" style="192"/>
    <col min="262" max="263" width="9.85546875" style="192" customWidth="1"/>
    <col min="264" max="266" width="12.7109375" style="192" customWidth="1"/>
    <col min="267" max="267" width="24.140625" style="192" customWidth="1"/>
    <col min="268" max="512" width="9.140625" style="192"/>
    <col min="513" max="513" width="34.140625" style="192" customWidth="1"/>
    <col min="514" max="514" width="15.5703125" style="192" customWidth="1"/>
    <col min="515" max="515" width="12.42578125" style="192" customWidth="1"/>
    <col min="516" max="516" width="9.42578125" style="192" customWidth="1"/>
    <col min="517" max="517" width="9.140625" style="192"/>
    <col min="518" max="519" width="9.85546875" style="192" customWidth="1"/>
    <col min="520" max="522" width="12.7109375" style="192" customWidth="1"/>
    <col min="523" max="523" width="24.140625" style="192" customWidth="1"/>
    <col min="524" max="768" width="9.140625" style="192"/>
    <col min="769" max="769" width="34.140625" style="192" customWidth="1"/>
    <col min="770" max="770" width="15.5703125" style="192" customWidth="1"/>
    <col min="771" max="771" width="12.42578125" style="192" customWidth="1"/>
    <col min="772" max="772" width="9.42578125" style="192" customWidth="1"/>
    <col min="773" max="773" width="9.140625" style="192"/>
    <col min="774" max="775" width="9.85546875" style="192" customWidth="1"/>
    <col min="776" max="778" width="12.7109375" style="192" customWidth="1"/>
    <col min="779" max="779" width="24.140625" style="192" customWidth="1"/>
    <col min="780" max="1024" width="9.140625" style="192"/>
    <col min="1025" max="1025" width="34.140625" style="192" customWidth="1"/>
    <col min="1026" max="1026" width="15.5703125" style="192" customWidth="1"/>
    <col min="1027" max="1027" width="12.42578125" style="192" customWidth="1"/>
    <col min="1028" max="1028" width="9.42578125" style="192" customWidth="1"/>
    <col min="1029" max="1029" width="9.140625" style="192"/>
    <col min="1030" max="1031" width="9.85546875" style="192" customWidth="1"/>
    <col min="1032" max="1034" width="12.7109375" style="192" customWidth="1"/>
    <col min="1035" max="1035" width="24.140625" style="192" customWidth="1"/>
    <col min="1036" max="1280" width="9.140625" style="192"/>
    <col min="1281" max="1281" width="34.140625" style="192" customWidth="1"/>
    <col min="1282" max="1282" width="15.5703125" style="192" customWidth="1"/>
    <col min="1283" max="1283" width="12.42578125" style="192" customWidth="1"/>
    <col min="1284" max="1284" width="9.42578125" style="192" customWidth="1"/>
    <col min="1285" max="1285" width="9.140625" style="192"/>
    <col min="1286" max="1287" width="9.85546875" style="192" customWidth="1"/>
    <col min="1288" max="1290" width="12.7109375" style="192" customWidth="1"/>
    <col min="1291" max="1291" width="24.140625" style="192" customWidth="1"/>
    <col min="1292" max="1536" width="9.140625" style="192"/>
    <col min="1537" max="1537" width="34.140625" style="192" customWidth="1"/>
    <col min="1538" max="1538" width="15.5703125" style="192" customWidth="1"/>
    <col min="1539" max="1539" width="12.42578125" style="192" customWidth="1"/>
    <col min="1540" max="1540" width="9.42578125" style="192" customWidth="1"/>
    <col min="1541" max="1541" width="9.140625" style="192"/>
    <col min="1542" max="1543" width="9.85546875" style="192" customWidth="1"/>
    <col min="1544" max="1546" width="12.7109375" style="192" customWidth="1"/>
    <col min="1547" max="1547" width="24.140625" style="192" customWidth="1"/>
    <col min="1548" max="1792" width="9.140625" style="192"/>
    <col min="1793" max="1793" width="34.140625" style="192" customWidth="1"/>
    <col min="1794" max="1794" width="15.5703125" style="192" customWidth="1"/>
    <col min="1795" max="1795" width="12.42578125" style="192" customWidth="1"/>
    <col min="1796" max="1796" width="9.42578125" style="192" customWidth="1"/>
    <col min="1797" max="1797" width="9.140625" style="192"/>
    <col min="1798" max="1799" width="9.85546875" style="192" customWidth="1"/>
    <col min="1800" max="1802" width="12.7109375" style="192" customWidth="1"/>
    <col min="1803" max="1803" width="24.140625" style="192" customWidth="1"/>
    <col min="1804" max="2048" width="9.140625" style="192"/>
    <col min="2049" max="2049" width="34.140625" style="192" customWidth="1"/>
    <col min="2050" max="2050" width="15.5703125" style="192" customWidth="1"/>
    <col min="2051" max="2051" width="12.42578125" style="192" customWidth="1"/>
    <col min="2052" max="2052" width="9.42578125" style="192" customWidth="1"/>
    <col min="2053" max="2053" width="9.140625" style="192"/>
    <col min="2054" max="2055" width="9.85546875" style="192" customWidth="1"/>
    <col min="2056" max="2058" width="12.7109375" style="192" customWidth="1"/>
    <col min="2059" max="2059" width="24.140625" style="192" customWidth="1"/>
    <col min="2060" max="2304" width="9.140625" style="192"/>
    <col min="2305" max="2305" width="34.140625" style="192" customWidth="1"/>
    <col min="2306" max="2306" width="15.5703125" style="192" customWidth="1"/>
    <col min="2307" max="2307" width="12.42578125" style="192" customWidth="1"/>
    <col min="2308" max="2308" width="9.42578125" style="192" customWidth="1"/>
    <col min="2309" max="2309" width="9.140625" style="192"/>
    <col min="2310" max="2311" width="9.85546875" style="192" customWidth="1"/>
    <col min="2312" max="2314" width="12.7109375" style="192" customWidth="1"/>
    <col min="2315" max="2315" width="24.140625" style="192" customWidth="1"/>
    <col min="2316" max="2560" width="9.140625" style="192"/>
    <col min="2561" max="2561" width="34.140625" style="192" customWidth="1"/>
    <col min="2562" max="2562" width="15.5703125" style="192" customWidth="1"/>
    <col min="2563" max="2563" width="12.42578125" style="192" customWidth="1"/>
    <col min="2564" max="2564" width="9.42578125" style="192" customWidth="1"/>
    <col min="2565" max="2565" width="9.140625" style="192"/>
    <col min="2566" max="2567" width="9.85546875" style="192" customWidth="1"/>
    <col min="2568" max="2570" width="12.7109375" style="192" customWidth="1"/>
    <col min="2571" max="2571" width="24.140625" style="192" customWidth="1"/>
    <col min="2572" max="2816" width="9.140625" style="192"/>
    <col min="2817" max="2817" width="34.140625" style="192" customWidth="1"/>
    <col min="2818" max="2818" width="15.5703125" style="192" customWidth="1"/>
    <col min="2819" max="2819" width="12.42578125" style="192" customWidth="1"/>
    <col min="2820" max="2820" width="9.42578125" style="192" customWidth="1"/>
    <col min="2821" max="2821" width="9.140625" style="192"/>
    <col min="2822" max="2823" width="9.85546875" style="192" customWidth="1"/>
    <col min="2824" max="2826" width="12.7109375" style="192" customWidth="1"/>
    <col min="2827" max="2827" width="24.140625" style="192" customWidth="1"/>
    <col min="2828" max="3072" width="9.140625" style="192"/>
    <col min="3073" max="3073" width="34.140625" style="192" customWidth="1"/>
    <col min="3074" max="3074" width="15.5703125" style="192" customWidth="1"/>
    <col min="3075" max="3075" width="12.42578125" style="192" customWidth="1"/>
    <col min="3076" max="3076" width="9.42578125" style="192" customWidth="1"/>
    <col min="3077" max="3077" width="9.140625" style="192"/>
    <col min="3078" max="3079" width="9.85546875" style="192" customWidth="1"/>
    <col min="3080" max="3082" width="12.7109375" style="192" customWidth="1"/>
    <col min="3083" max="3083" width="24.140625" style="192" customWidth="1"/>
    <col min="3084" max="3328" width="9.140625" style="192"/>
    <col min="3329" max="3329" width="34.140625" style="192" customWidth="1"/>
    <col min="3330" max="3330" width="15.5703125" style="192" customWidth="1"/>
    <col min="3331" max="3331" width="12.42578125" style="192" customWidth="1"/>
    <col min="3332" max="3332" width="9.42578125" style="192" customWidth="1"/>
    <col min="3333" max="3333" width="9.140625" style="192"/>
    <col min="3334" max="3335" width="9.85546875" style="192" customWidth="1"/>
    <col min="3336" max="3338" width="12.7109375" style="192" customWidth="1"/>
    <col min="3339" max="3339" width="24.140625" style="192" customWidth="1"/>
    <col min="3340" max="3584" width="9.140625" style="192"/>
    <col min="3585" max="3585" width="34.140625" style="192" customWidth="1"/>
    <col min="3586" max="3586" width="15.5703125" style="192" customWidth="1"/>
    <col min="3587" max="3587" width="12.42578125" style="192" customWidth="1"/>
    <col min="3588" max="3588" width="9.42578125" style="192" customWidth="1"/>
    <col min="3589" max="3589" width="9.140625" style="192"/>
    <col min="3590" max="3591" width="9.85546875" style="192" customWidth="1"/>
    <col min="3592" max="3594" width="12.7109375" style="192" customWidth="1"/>
    <col min="3595" max="3595" width="24.140625" style="192" customWidth="1"/>
    <col min="3596" max="3840" width="9.140625" style="192"/>
    <col min="3841" max="3841" width="34.140625" style="192" customWidth="1"/>
    <col min="3842" max="3842" width="15.5703125" style="192" customWidth="1"/>
    <col min="3843" max="3843" width="12.42578125" style="192" customWidth="1"/>
    <col min="3844" max="3844" width="9.42578125" style="192" customWidth="1"/>
    <col min="3845" max="3845" width="9.140625" style="192"/>
    <col min="3846" max="3847" width="9.85546875" style="192" customWidth="1"/>
    <col min="3848" max="3850" width="12.7109375" style="192" customWidth="1"/>
    <col min="3851" max="3851" width="24.140625" style="192" customWidth="1"/>
    <col min="3852" max="4096" width="9.140625" style="192"/>
    <col min="4097" max="4097" width="34.140625" style="192" customWidth="1"/>
    <col min="4098" max="4098" width="15.5703125" style="192" customWidth="1"/>
    <col min="4099" max="4099" width="12.42578125" style="192" customWidth="1"/>
    <col min="4100" max="4100" width="9.42578125" style="192" customWidth="1"/>
    <col min="4101" max="4101" width="9.140625" style="192"/>
    <col min="4102" max="4103" width="9.85546875" style="192" customWidth="1"/>
    <col min="4104" max="4106" width="12.7109375" style="192" customWidth="1"/>
    <col min="4107" max="4107" width="24.140625" style="192" customWidth="1"/>
    <col min="4108" max="4352" width="9.140625" style="192"/>
    <col min="4353" max="4353" width="34.140625" style="192" customWidth="1"/>
    <col min="4354" max="4354" width="15.5703125" style="192" customWidth="1"/>
    <col min="4355" max="4355" width="12.42578125" style="192" customWidth="1"/>
    <col min="4356" max="4356" width="9.42578125" style="192" customWidth="1"/>
    <col min="4357" max="4357" width="9.140625" style="192"/>
    <col min="4358" max="4359" width="9.85546875" style="192" customWidth="1"/>
    <col min="4360" max="4362" width="12.7109375" style="192" customWidth="1"/>
    <col min="4363" max="4363" width="24.140625" style="192" customWidth="1"/>
    <col min="4364" max="4608" width="9.140625" style="192"/>
    <col min="4609" max="4609" width="34.140625" style="192" customWidth="1"/>
    <col min="4610" max="4610" width="15.5703125" style="192" customWidth="1"/>
    <col min="4611" max="4611" width="12.42578125" style="192" customWidth="1"/>
    <col min="4612" max="4612" width="9.42578125" style="192" customWidth="1"/>
    <col min="4613" max="4613" width="9.140625" style="192"/>
    <col min="4614" max="4615" width="9.85546875" style="192" customWidth="1"/>
    <col min="4616" max="4618" width="12.7109375" style="192" customWidth="1"/>
    <col min="4619" max="4619" width="24.140625" style="192" customWidth="1"/>
    <col min="4620" max="4864" width="9.140625" style="192"/>
    <col min="4865" max="4865" width="34.140625" style="192" customWidth="1"/>
    <col min="4866" max="4866" width="15.5703125" style="192" customWidth="1"/>
    <col min="4867" max="4867" width="12.42578125" style="192" customWidth="1"/>
    <col min="4868" max="4868" width="9.42578125" style="192" customWidth="1"/>
    <col min="4869" max="4869" width="9.140625" style="192"/>
    <col min="4870" max="4871" width="9.85546875" style="192" customWidth="1"/>
    <col min="4872" max="4874" width="12.7109375" style="192" customWidth="1"/>
    <col min="4875" max="4875" width="24.140625" style="192" customWidth="1"/>
    <col min="4876" max="5120" width="9.140625" style="192"/>
    <col min="5121" max="5121" width="34.140625" style="192" customWidth="1"/>
    <col min="5122" max="5122" width="15.5703125" style="192" customWidth="1"/>
    <col min="5123" max="5123" width="12.42578125" style="192" customWidth="1"/>
    <col min="5124" max="5124" width="9.42578125" style="192" customWidth="1"/>
    <col min="5125" max="5125" width="9.140625" style="192"/>
    <col min="5126" max="5127" width="9.85546875" style="192" customWidth="1"/>
    <col min="5128" max="5130" width="12.7109375" style="192" customWidth="1"/>
    <col min="5131" max="5131" width="24.140625" style="192" customWidth="1"/>
    <col min="5132" max="5376" width="9.140625" style="192"/>
    <col min="5377" max="5377" width="34.140625" style="192" customWidth="1"/>
    <col min="5378" max="5378" width="15.5703125" style="192" customWidth="1"/>
    <col min="5379" max="5379" width="12.42578125" style="192" customWidth="1"/>
    <col min="5380" max="5380" width="9.42578125" style="192" customWidth="1"/>
    <col min="5381" max="5381" width="9.140625" style="192"/>
    <col min="5382" max="5383" width="9.85546875" style="192" customWidth="1"/>
    <col min="5384" max="5386" width="12.7109375" style="192" customWidth="1"/>
    <col min="5387" max="5387" width="24.140625" style="192" customWidth="1"/>
    <col min="5388" max="5632" width="9.140625" style="192"/>
    <col min="5633" max="5633" width="34.140625" style="192" customWidth="1"/>
    <col min="5634" max="5634" width="15.5703125" style="192" customWidth="1"/>
    <col min="5635" max="5635" width="12.42578125" style="192" customWidth="1"/>
    <col min="5636" max="5636" width="9.42578125" style="192" customWidth="1"/>
    <col min="5637" max="5637" width="9.140625" style="192"/>
    <col min="5638" max="5639" width="9.85546875" style="192" customWidth="1"/>
    <col min="5640" max="5642" width="12.7109375" style="192" customWidth="1"/>
    <col min="5643" max="5643" width="24.140625" style="192" customWidth="1"/>
    <col min="5644" max="5888" width="9.140625" style="192"/>
    <col min="5889" max="5889" width="34.140625" style="192" customWidth="1"/>
    <col min="5890" max="5890" width="15.5703125" style="192" customWidth="1"/>
    <col min="5891" max="5891" width="12.42578125" style="192" customWidth="1"/>
    <col min="5892" max="5892" width="9.42578125" style="192" customWidth="1"/>
    <col min="5893" max="5893" width="9.140625" style="192"/>
    <col min="5894" max="5895" width="9.85546875" style="192" customWidth="1"/>
    <col min="5896" max="5898" width="12.7109375" style="192" customWidth="1"/>
    <col min="5899" max="5899" width="24.140625" style="192" customWidth="1"/>
    <col min="5900" max="6144" width="9.140625" style="192"/>
    <col min="6145" max="6145" width="34.140625" style="192" customWidth="1"/>
    <col min="6146" max="6146" width="15.5703125" style="192" customWidth="1"/>
    <col min="6147" max="6147" width="12.42578125" style="192" customWidth="1"/>
    <col min="6148" max="6148" width="9.42578125" style="192" customWidth="1"/>
    <col min="6149" max="6149" width="9.140625" style="192"/>
    <col min="6150" max="6151" width="9.85546875" style="192" customWidth="1"/>
    <col min="6152" max="6154" width="12.7109375" style="192" customWidth="1"/>
    <col min="6155" max="6155" width="24.140625" style="192" customWidth="1"/>
    <col min="6156" max="6400" width="9.140625" style="192"/>
    <col min="6401" max="6401" width="34.140625" style="192" customWidth="1"/>
    <col min="6402" max="6402" width="15.5703125" style="192" customWidth="1"/>
    <col min="6403" max="6403" width="12.42578125" style="192" customWidth="1"/>
    <col min="6404" max="6404" width="9.42578125" style="192" customWidth="1"/>
    <col min="6405" max="6405" width="9.140625" style="192"/>
    <col min="6406" max="6407" width="9.85546875" style="192" customWidth="1"/>
    <col min="6408" max="6410" width="12.7109375" style="192" customWidth="1"/>
    <col min="6411" max="6411" width="24.140625" style="192" customWidth="1"/>
    <col min="6412" max="6656" width="9.140625" style="192"/>
    <col min="6657" max="6657" width="34.140625" style="192" customWidth="1"/>
    <col min="6658" max="6658" width="15.5703125" style="192" customWidth="1"/>
    <col min="6659" max="6659" width="12.42578125" style="192" customWidth="1"/>
    <col min="6660" max="6660" width="9.42578125" style="192" customWidth="1"/>
    <col min="6661" max="6661" width="9.140625" style="192"/>
    <col min="6662" max="6663" width="9.85546875" style="192" customWidth="1"/>
    <col min="6664" max="6666" width="12.7109375" style="192" customWidth="1"/>
    <col min="6667" max="6667" width="24.140625" style="192" customWidth="1"/>
    <col min="6668" max="6912" width="9.140625" style="192"/>
    <col min="6913" max="6913" width="34.140625" style="192" customWidth="1"/>
    <col min="6914" max="6914" width="15.5703125" style="192" customWidth="1"/>
    <col min="6915" max="6915" width="12.42578125" style="192" customWidth="1"/>
    <col min="6916" max="6916" width="9.42578125" style="192" customWidth="1"/>
    <col min="6917" max="6917" width="9.140625" style="192"/>
    <col min="6918" max="6919" width="9.85546875" style="192" customWidth="1"/>
    <col min="6920" max="6922" width="12.7109375" style="192" customWidth="1"/>
    <col min="6923" max="6923" width="24.140625" style="192" customWidth="1"/>
    <col min="6924" max="7168" width="9.140625" style="192"/>
    <col min="7169" max="7169" width="34.140625" style="192" customWidth="1"/>
    <col min="7170" max="7170" width="15.5703125" style="192" customWidth="1"/>
    <col min="7171" max="7171" width="12.42578125" style="192" customWidth="1"/>
    <col min="7172" max="7172" width="9.42578125" style="192" customWidth="1"/>
    <col min="7173" max="7173" width="9.140625" style="192"/>
    <col min="7174" max="7175" width="9.85546875" style="192" customWidth="1"/>
    <col min="7176" max="7178" width="12.7109375" style="192" customWidth="1"/>
    <col min="7179" max="7179" width="24.140625" style="192" customWidth="1"/>
    <col min="7180" max="7424" width="9.140625" style="192"/>
    <col min="7425" max="7425" width="34.140625" style="192" customWidth="1"/>
    <col min="7426" max="7426" width="15.5703125" style="192" customWidth="1"/>
    <col min="7427" max="7427" width="12.42578125" style="192" customWidth="1"/>
    <col min="7428" max="7428" width="9.42578125" style="192" customWidth="1"/>
    <col min="7429" max="7429" width="9.140625" style="192"/>
    <col min="7430" max="7431" width="9.85546875" style="192" customWidth="1"/>
    <col min="7432" max="7434" width="12.7109375" style="192" customWidth="1"/>
    <col min="7435" max="7435" width="24.140625" style="192" customWidth="1"/>
    <col min="7436" max="7680" width="9.140625" style="192"/>
    <col min="7681" max="7681" width="34.140625" style="192" customWidth="1"/>
    <col min="7682" max="7682" width="15.5703125" style="192" customWidth="1"/>
    <col min="7683" max="7683" width="12.42578125" style="192" customWidth="1"/>
    <col min="7684" max="7684" width="9.42578125" style="192" customWidth="1"/>
    <col min="7685" max="7685" width="9.140625" style="192"/>
    <col min="7686" max="7687" width="9.85546875" style="192" customWidth="1"/>
    <col min="7688" max="7690" width="12.7109375" style="192" customWidth="1"/>
    <col min="7691" max="7691" width="24.140625" style="192" customWidth="1"/>
    <col min="7692" max="7936" width="9.140625" style="192"/>
    <col min="7937" max="7937" width="34.140625" style="192" customWidth="1"/>
    <col min="7938" max="7938" width="15.5703125" style="192" customWidth="1"/>
    <col min="7939" max="7939" width="12.42578125" style="192" customWidth="1"/>
    <col min="7940" max="7940" width="9.42578125" style="192" customWidth="1"/>
    <col min="7941" max="7941" width="9.140625" style="192"/>
    <col min="7942" max="7943" width="9.85546875" style="192" customWidth="1"/>
    <col min="7944" max="7946" width="12.7109375" style="192" customWidth="1"/>
    <col min="7947" max="7947" width="24.140625" style="192" customWidth="1"/>
    <col min="7948" max="8192" width="9.140625" style="192"/>
    <col min="8193" max="8193" width="34.140625" style="192" customWidth="1"/>
    <col min="8194" max="8194" width="15.5703125" style="192" customWidth="1"/>
    <col min="8195" max="8195" width="12.42578125" style="192" customWidth="1"/>
    <col min="8196" max="8196" width="9.42578125" style="192" customWidth="1"/>
    <col min="8197" max="8197" width="9.140625" style="192"/>
    <col min="8198" max="8199" width="9.85546875" style="192" customWidth="1"/>
    <col min="8200" max="8202" width="12.7109375" style="192" customWidth="1"/>
    <col min="8203" max="8203" width="24.140625" style="192" customWidth="1"/>
    <col min="8204" max="8448" width="9.140625" style="192"/>
    <col min="8449" max="8449" width="34.140625" style="192" customWidth="1"/>
    <col min="8450" max="8450" width="15.5703125" style="192" customWidth="1"/>
    <col min="8451" max="8451" width="12.42578125" style="192" customWidth="1"/>
    <col min="8452" max="8452" width="9.42578125" style="192" customWidth="1"/>
    <col min="8453" max="8453" width="9.140625" style="192"/>
    <col min="8454" max="8455" width="9.85546875" style="192" customWidth="1"/>
    <col min="8456" max="8458" width="12.7109375" style="192" customWidth="1"/>
    <col min="8459" max="8459" width="24.140625" style="192" customWidth="1"/>
    <col min="8460" max="8704" width="9.140625" style="192"/>
    <col min="8705" max="8705" width="34.140625" style="192" customWidth="1"/>
    <col min="8706" max="8706" width="15.5703125" style="192" customWidth="1"/>
    <col min="8707" max="8707" width="12.42578125" style="192" customWidth="1"/>
    <col min="8708" max="8708" width="9.42578125" style="192" customWidth="1"/>
    <col min="8709" max="8709" width="9.140625" style="192"/>
    <col min="8710" max="8711" width="9.85546875" style="192" customWidth="1"/>
    <col min="8712" max="8714" width="12.7109375" style="192" customWidth="1"/>
    <col min="8715" max="8715" width="24.140625" style="192" customWidth="1"/>
    <col min="8716" max="8960" width="9.140625" style="192"/>
    <col min="8961" max="8961" width="34.140625" style="192" customWidth="1"/>
    <col min="8962" max="8962" width="15.5703125" style="192" customWidth="1"/>
    <col min="8963" max="8963" width="12.42578125" style="192" customWidth="1"/>
    <col min="8964" max="8964" width="9.42578125" style="192" customWidth="1"/>
    <col min="8965" max="8965" width="9.140625" style="192"/>
    <col min="8966" max="8967" width="9.85546875" style="192" customWidth="1"/>
    <col min="8968" max="8970" width="12.7109375" style="192" customWidth="1"/>
    <col min="8971" max="8971" width="24.140625" style="192" customWidth="1"/>
    <col min="8972" max="9216" width="9.140625" style="192"/>
    <col min="9217" max="9217" width="34.140625" style="192" customWidth="1"/>
    <col min="9218" max="9218" width="15.5703125" style="192" customWidth="1"/>
    <col min="9219" max="9219" width="12.42578125" style="192" customWidth="1"/>
    <col min="9220" max="9220" width="9.42578125" style="192" customWidth="1"/>
    <col min="9221" max="9221" width="9.140625" style="192"/>
    <col min="9222" max="9223" width="9.85546875" style="192" customWidth="1"/>
    <col min="9224" max="9226" width="12.7109375" style="192" customWidth="1"/>
    <col min="9227" max="9227" width="24.140625" style="192" customWidth="1"/>
    <col min="9228" max="9472" width="9.140625" style="192"/>
    <col min="9473" max="9473" width="34.140625" style="192" customWidth="1"/>
    <col min="9474" max="9474" width="15.5703125" style="192" customWidth="1"/>
    <col min="9475" max="9475" width="12.42578125" style="192" customWidth="1"/>
    <col min="9476" max="9476" width="9.42578125" style="192" customWidth="1"/>
    <col min="9477" max="9477" width="9.140625" style="192"/>
    <col min="9478" max="9479" width="9.85546875" style="192" customWidth="1"/>
    <col min="9480" max="9482" width="12.7109375" style="192" customWidth="1"/>
    <col min="9483" max="9483" width="24.140625" style="192" customWidth="1"/>
    <col min="9484" max="9728" width="9.140625" style="192"/>
    <col min="9729" max="9729" width="34.140625" style="192" customWidth="1"/>
    <col min="9730" max="9730" width="15.5703125" style="192" customWidth="1"/>
    <col min="9731" max="9731" width="12.42578125" style="192" customWidth="1"/>
    <col min="9732" max="9732" width="9.42578125" style="192" customWidth="1"/>
    <col min="9733" max="9733" width="9.140625" style="192"/>
    <col min="9734" max="9735" width="9.85546875" style="192" customWidth="1"/>
    <col min="9736" max="9738" width="12.7109375" style="192" customWidth="1"/>
    <col min="9739" max="9739" width="24.140625" style="192" customWidth="1"/>
    <col min="9740" max="9984" width="9.140625" style="192"/>
    <col min="9985" max="9985" width="34.140625" style="192" customWidth="1"/>
    <col min="9986" max="9986" width="15.5703125" style="192" customWidth="1"/>
    <col min="9987" max="9987" width="12.42578125" style="192" customWidth="1"/>
    <col min="9988" max="9988" width="9.42578125" style="192" customWidth="1"/>
    <col min="9989" max="9989" width="9.140625" style="192"/>
    <col min="9990" max="9991" width="9.85546875" style="192" customWidth="1"/>
    <col min="9992" max="9994" width="12.7109375" style="192" customWidth="1"/>
    <col min="9995" max="9995" width="24.140625" style="192" customWidth="1"/>
    <col min="9996" max="10240" width="9.140625" style="192"/>
    <col min="10241" max="10241" width="34.140625" style="192" customWidth="1"/>
    <col min="10242" max="10242" width="15.5703125" style="192" customWidth="1"/>
    <col min="10243" max="10243" width="12.42578125" style="192" customWidth="1"/>
    <col min="10244" max="10244" width="9.42578125" style="192" customWidth="1"/>
    <col min="10245" max="10245" width="9.140625" style="192"/>
    <col min="10246" max="10247" width="9.85546875" style="192" customWidth="1"/>
    <col min="10248" max="10250" width="12.7109375" style="192" customWidth="1"/>
    <col min="10251" max="10251" width="24.140625" style="192" customWidth="1"/>
    <col min="10252" max="10496" width="9.140625" style="192"/>
    <col min="10497" max="10497" width="34.140625" style="192" customWidth="1"/>
    <col min="10498" max="10498" width="15.5703125" style="192" customWidth="1"/>
    <col min="10499" max="10499" width="12.42578125" style="192" customWidth="1"/>
    <col min="10500" max="10500" width="9.42578125" style="192" customWidth="1"/>
    <col min="10501" max="10501" width="9.140625" style="192"/>
    <col min="10502" max="10503" width="9.85546875" style="192" customWidth="1"/>
    <col min="10504" max="10506" width="12.7109375" style="192" customWidth="1"/>
    <col min="10507" max="10507" width="24.140625" style="192" customWidth="1"/>
    <col min="10508" max="10752" width="9.140625" style="192"/>
    <col min="10753" max="10753" width="34.140625" style="192" customWidth="1"/>
    <col min="10754" max="10754" width="15.5703125" style="192" customWidth="1"/>
    <col min="10755" max="10755" width="12.42578125" style="192" customWidth="1"/>
    <col min="10756" max="10756" width="9.42578125" style="192" customWidth="1"/>
    <col min="10757" max="10757" width="9.140625" style="192"/>
    <col min="10758" max="10759" width="9.85546875" style="192" customWidth="1"/>
    <col min="10760" max="10762" width="12.7109375" style="192" customWidth="1"/>
    <col min="10763" max="10763" width="24.140625" style="192" customWidth="1"/>
    <col min="10764" max="11008" width="9.140625" style="192"/>
    <col min="11009" max="11009" width="34.140625" style="192" customWidth="1"/>
    <col min="11010" max="11010" width="15.5703125" style="192" customWidth="1"/>
    <col min="11011" max="11011" width="12.42578125" style="192" customWidth="1"/>
    <col min="11012" max="11012" width="9.42578125" style="192" customWidth="1"/>
    <col min="11013" max="11013" width="9.140625" style="192"/>
    <col min="11014" max="11015" width="9.85546875" style="192" customWidth="1"/>
    <col min="11016" max="11018" width="12.7109375" style="192" customWidth="1"/>
    <col min="11019" max="11019" width="24.140625" style="192" customWidth="1"/>
    <col min="11020" max="11264" width="9.140625" style="192"/>
    <col min="11265" max="11265" width="34.140625" style="192" customWidth="1"/>
    <col min="11266" max="11266" width="15.5703125" style="192" customWidth="1"/>
    <col min="11267" max="11267" width="12.42578125" style="192" customWidth="1"/>
    <col min="11268" max="11268" width="9.42578125" style="192" customWidth="1"/>
    <col min="11269" max="11269" width="9.140625" style="192"/>
    <col min="11270" max="11271" width="9.85546875" style="192" customWidth="1"/>
    <col min="11272" max="11274" width="12.7109375" style="192" customWidth="1"/>
    <col min="11275" max="11275" width="24.140625" style="192" customWidth="1"/>
    <col min="11276" max="11520" width="9.140625" style="192"/>
    <col min="11521" max="11521" width="34.140625" style="192" customWidth="1"/>
    <col min="11522" max="11522" width="15.5703125" style="192" customWidth="1"/>
    <col min="11523" max="11523" width="12.42578125" style="192" customWidth="1"/>
    <col min="11524" max="11524" width="9.42578125" style="192" customWidth="1"/>
    <col min="11525" max="11525" width="9.140625" style="192"/>
    <col min="11526" max="11527" width="9.85546875" style="192" customWidth="1"/>
    <col min="11528" max="11530" width="12.7109375" style="192" customWidth="1"/>
    <col min="11531" max="11531" width="24.140625" style="192" customWidth="1"/>
    <col min="11532" max="11776" width="9.140625" style="192"/>
    <col min="11777" max="11777" width="34.140625" style="192" customWidth="1"/>
    <col min="11778" max="11778" width="15.5703125" style="192" customWidth="1"/>
    <col min="11779" max="11779" width="12.42578125" style="192" customWidth="1"/>
    <col min="11780" max="11780" width="9.42578125" style="192" customWidth="1"/>
    <col min="11781" max="11781" width="9.140625" style="192"/>
    <col min="11782" max="11783" width="9.85546875" style="192" customWidth="1"/>
    <col min="11784" max="11786" width="12.7109375" style="192" customWidth="1"/>
    <col min="11787" max="11787" width="24.140625" style="192" customWidth="1"/>
    <col min="11788" max="12032" width="9.140625" style="192"/>
    <col min="12033" max="12033" width="34.140625" style="192" customWidth="1"/>
    <col min="12034" max="12034" width="15.5703125" style="192" customWidth="1"/>
    <col min="12035" max="12035" width="12.42578125" style="192" customWidth="1"/>
    <col min="12036" max="12036" width="9.42578125" style="192" customWidth="1"/>
    <col min="12037" max="12037" width="9.140625" style="192"/>
    <col min="12038" max="12039" width="9.85546875" style="192" customWidth="1"/>
    <col min="12040" max="12042" width="12.7109375" style="192" customWidth="1"/>
    <col min="12043" max="12043" width="24.140625" style="192" customWidth="1"/>
    <col min="12044" max="12288" width="9.140625" style="192"/>
    <col min="12289" max="12289" width="34.140625" style="192" customWidth="1"/>
    <col min="12290" max="12290" width="15.5703125" style="192" customWidth="1"/>
    <col min="12291" max="12291" width="12.42578125" style="192" customWidth="1"/>
    <col min="12292" max="12292" width="9.42578125" style="192" customWidth="1"/>
    <col min="12293" max="12293" width="9.140625" style="192"/>
    <col min="12294" max="12295" width="9.85546875" style="192" customWidth="1"/>
    <col min="12296" max="12298" width="12.7109375" style="192" customWidth="1"/>
    <col min="12299" max="12299" width="24.140625" style="192" customWidth="1"/>
    <col min="12300" max="12544" width="9.140625" style="192"/>
    <col min="12545" max="12545" width="34.140625" style="192" customWidth="1"/>
    <col min="12546" max="12546" width="15.5703125" style="192" customWidth="1"/>
    <col min="12547" max="12547" width="12.42578125" style="192" customWidth="1"/>
    <col min="12548" max="12548" width="9.42578125" style="192" customWidth="1"/>
    <col min="12549" max="12549" width="9.140625" style="192"/>
    <col min="12550" max="12551" width="9.85546875" style="192" customWidth="1"/>
    <col min="12552" max="12554" width="12.7109375" style="192" customWidth="1"/>
    <col min="12555" max="12555" width="24.140625" style="192" customWidth="1"/>
    <col min="12556" max="12800" width="9.140625" style="192"/>
    <col min="12801" max="12801" width="34.140625" style="192" customWidth="1"/>
    <col min="12802" max="12802" width="15.5703125" style="192" customWidth="1"/>
    <col min="12803" max="12803" width="12.42578125" style="192" customWidth="1"/>
    <col min="12804" max="12804" width="9.42578125" style="192" customWidth="1"/>
    <col min="12805" max="12805" width="9.140625" style="192"/>
    <col min="12806" max="12807" width="9.85546875" style="192" customWidth="1"/>
    <col min="12808" max="12810" width="12.7109375" style="192" customWidth="1"/>
    <col min="12811" max="12811" width="24.140625" style="192" customWidth="1"/>
    <col min="12812" max="13056" width="9.140625" style="192"/>
    <col min="13057" max="13057" width="34.140625" style="192" customWidth="1"/>
    <col min="13058" max="13058" width="15.5703125" style="192" customWidth="1"/>
    <col min="13059" max="13059" width="12.42578125" style="192" customWidth="1"/>
    <col min="13060" max="13060" width="9.42578125" style="192" customWidth="1"/>
    <col min="13061" max="13061" width="9.140625" style="192"/>
    <col min="13062" max="13063" width="9.85546875" style="192" customWidth="1"/>
    <col min="13064" max="13066" width="12.7109375" style="192" customWidth="1"/>
    <col min="13067" max="13067" width="24.140625" style="192" customWidth="1"/>
    <col min="13068" max="13312" width="9.140625" style="192"/>
    <col min="13313" max="13313" width="34.140625" style="192" customWidth="1"/>
    <col min="13314" max="13314" width="15.5703125" style="192" customWidth="1"/>
    <col min="13315" max="13315" width="12.42578125" style="192" customWidth="1"/>
    <col min="13316" max="13316" width="9.42578125" style="192" customWidth="1"/>
    <col min="13317" max="13317" width="9.140625" style="192"/>
    <col min="13318" max="13319" width="9.85546875" style="192" customWidth="1"/>
    <col min="13320" max="13322" width="12.7109375" style="192" customWidth="1"/>
    <col min="13323" max="13323" width="24.140625" style="192" customWidth="1"/>
    <col min="13324" max="13568" width="9.140625" style="192"/>
    <col min="13569" max="13569" width="34.140625" style="192" customWidth="1"/>
    <col min="13570" max="13570" width="15.5703125" style="192" customWidth="1"/>
    <col min="13571" max="13571" width="12.42578125" style="192" customWidth="1"/>
    <col min="13572" max="13572" width="9.42578125" style="192" customWidth="1"/>
    <col min="13573" max="13573" width="9.140625" style="192"/>
    <col min="13574" max="13575" width="9.85546875" style="192" customWidth="1"/>
    <col min="13576" max="13578" width="12.7109375" style="192" customWidth="1"/>
    <col min="13579" max="13579" width="24.140625" style="192" customWidth="1"/>
    <col min="13580" max="13824" width="9.140625" style="192"/>
    <col min="13825" max="13825" width="34.140625" style="192" customWidth="1"/>
    <col min="13826" max="13826" width="15.5703125" style="192" customWidth="1"/>
    <col min="13827" max="13827" width="12.42578125" style="192" customWidth="1"/>
    <col min="13828" max="13828" width="9.42578125" style="192" customWidth="1"/>
    <col min="13829" max="13829" width="9.140625" style="192"/>
    <col min="13830" max="13831" width="9.85546875" style="192" customWidth="1"/>
    <col min="13832" max="13834" width="12.7109375" style="192" customWidth="1"/>
    <col min="13835" max="13835" width="24.140625" style="192" customWidth="1"/>
    <col min="13836" max="14080" width="9.140625" style="192"/>
    <col min="14081" max="14081" width="34.140625" style="192" customWidth="1"/>
    <col min="14082" max="14082" width="15.5703125" style="192" customWidth="1"/>
    <col min="14083" max="14083" width="12.42578125" style="192" customWidth="1"/>
    <col min="14084" max="14084" width="9.42578125" style="192" customWidth="1"/>
    <col min="14085" max="14085" width="9.140625" style="192"/>
    <col min="14086" max="14087" width="9.85546875" style="192" customWidth="1"/>
    <col min="14088" max="14090" width="12.7109375" style="192" customWidth="1"/>
    <col min="14091" max="14091" width="24.140625" style="192" customWidth="1"/>
    <col min="14092" max="14336" width="9.140625" style="192"/>
    <col min="14337" max="14337" width="34.140625" style="192" customWidth="1"/>
    <col min="14338" max="14338" width="15.5703125" style="192" customWidth="1"/>
    <col min="14339" max="14339" width="12.42578125" style="192" customWidth="1"/>
    <col min="14340" max="14340" width="9.42578125" style="192" customWidth="1"/>
    <col min="14341" max="14341" width="9.140625" style="192"/>
    <col min="14342" max="14343" width="9.85546875" style="192" customWidth="1"/>
    <col min="14344" max="14346" width="12.7109375" style="192" customWidth="1"/>
    <col min="14347" max="14347" width="24.140625" style="192" customWidth="1"/>
    <col min="14348" max="14592" width="9.140625" style="192"/>
    <col min="14593" max="14593" width="34.140625" style="192" customWidth="1"/>
    <col min="14594" max="14594" width="15.5703125" style="192" customWidth="1"/>
    <col min="14595" max="14595" width="12.42578125" style="192" customWidth="1"/>
    <col min="14596" max="14596" width="9.42578125" style="192" customWidth="1"/>
    <col min="14597" max="14597" width="9.140625" style="192"/>
    <col min="14598" max="14599" width="9.85546875" style="192" customWidth="1"/>
    <col min="14600" max="14602" width="12.7109375" style="192" customWidth="1"/>
    <col min="14603" max="14603" width="24.140625" style="192" customWidth="1"/>
    <col min="14604" max="14848" width="9.140625" style="192"/>
    <col min="14849" max="14849" width="34.140625" style="192" customWidth="1"/>
    <col min="14850" max="14850" width="15.5703125" style="192" customWidth="1"/>
    <col min="14851" max="14851" width="12.42578125" style="192" customWidth="1"/>
    <col min="14852" max="14852" width="9.42578125" style="192" customWidth="1"/>
    <col min="14853" max="14853" width="9.140625" style="192"/>
    <col min="14854" max="14855" width="9.85546875" style="192" customWidth="1"/>
    <col min="14856" max="14858" width="12.7109375" style="192" customWidth="1"/>
    <col min="14859" max="14859" width="24.140625" style="192" customWidth="1"/>
    <col min="14860" max="15104" width="9.140625" style="192"/>
    <col min="15105" max="15105" width="34.140625" style="192" customWidth="1"/>
    <col min="15106" max="15106" width="15.5703125" style="192" customWidth="1"/>
    <col min="15107" max="15107" width="12.42578125" style="192" customWidth="1"/>
    <col min="15108" max="15108" width="9.42578125" style="192" customWidth="1"/>
    <col min="15109" max="15109" width="9.140625" style="192"/>
    <col min="15110" max="15111" width="9.85546875" style="192" customWidth="1"/>
    <col min="15112" max="15114" width="12.7109375" style="192" customWidth="1"/>
    <col min="15115" max="15115" width="24.140625" style="192" customWidth="1"/>
    <col min="15116" max="15360" width="9.140625" style="192"/>
    <col min="15361" max="15361" width="34.140625" style="192" customWidth="1"/>
    <col min="15362" max="15362" width="15.5703125" style="192" customWidth="1"/>
    <col min="15363" max="15363" width="12.42578125" style="192" customWidth="1"/>
    <col min="15364" max="15364" width="9.42578125" style="192" customWidth="1"/>
    <col min="15365" max="15365" width="9.140625" style="192"/>
    <col min="15366" max="15367" width="9.85546875" style="192" customWidth="1"/>
    <col min="15368" max="15370" width="12.7109375" style="192" customWidth="1"/>
    <col min="15371" max="15371" width="24.140625" style="192" customWidth="1"/>
    <col min="15372" max="15616" width="9.140625" style="192"/>
    <col min="15617" max="15617" width="34.140625" style="192" customWidth="1"/>
    <col min="15618" max="15618" width="15.5703125" style="192" customWidth="1"/>
    <col min="15619" max="15619" width="12.42578125" style="192" customWidth="1"/>
    <col min="15620" max="15620" width="9.42578125" style="192" customWidth="1"/>
    <col min="15621" max="15621" width="9.140625" style="192"/>
    <col min="15622" max="15623" width="9.85546875" style="192" customWidth="1"/>
    <col min="15624" max="15626" width="12.7109375" style="192" customWidth="1"/>
    <col min="15627" max="15627" width="24.140625" style="192" customWidth="1"/>
    <col min="15628" max="15872" width="9.140625" style="192"/>
    <col min="15873" max="15873" width="34.140625" style="192" customWidth="1"/>
    <col min="15874" max="15874" width="15.5703125" style="192" customWidth="1"/>
    <col min="15875" max="15875" width="12.42578125" style="192" customWidth="1"/>
    <col min="15876" max="15876" width="9.42578125" style="192" customWidth="1"/>
    <col min="15877" max="15877" width="9.140625" style="192"/>
    <col min="15878" max="15879" width="9.85546875" style="192" customWidth="1"/>
    <col min="15880" max="15882" width="12.7109375" style="192" customWidth="1"/>
    <col min="15883" max="15883" width="24.140625" style="192" customWidth="1"/>
    <col min="15884" max="16128" width="9.140625" style="192"/>
    <col min="16129" max="16129" width="34.140625" style="192" customWidth="1"/>
    <col min="16130" max="16130" width="15.5703125" style="192" customWidth="1"/>
    <col min="16131" max="16131" width="12.42578125" style="192" customWidth="1"/>
    <col min="16132" max="16132" width="9.42578125" style="192" customWidth="1"/>
    <col min="16133" max="16133" width="9.140625" style="192"/>
    <col min="16134" max="16135" width="9.85546875" style="192" customWidth="1"/>
    <col min="16136" max="16138" width="12.7109375" style="192" customWidth="1"/>
    <col min="16139" max="16139" width="24.140625" style="192" customWidth="1"/>
    <col min="16140" max="16384" width="9.140625" style="192"/>
  </cols>
  <sheetData>
    <row r="1" spans="1:11" x14ac:dyDescent="0.2">
      <c r="A1" s="189"/>
      <c r="B1" s="190"/>
      <c r="C1" s="190"/>
      <c r="D1" s="190"/>
      <c r="E1" s="190"/>
      <c r="F1" s="190"/>
      <c r="G1" s="190"/>
      <c r="H1" s="190"/>
      <c r="I1" s="190"/>
      <c r="J1" s="190"/>
      <c r="K1" s="191"/>
    </row>
    <row r="2" spans="1:11" x14ac:dyDescent="0.2">
      <c r="A2" s="189"/>
      <c r="B2" s="190"/>
      <c r="C2" s="190"/>
      <c r="D2" s="190"/>
      <c r="E2" s="190"/>
      <c r="F2" s="190"/>
      <c r="G2" s="190"/>
      <c r="H2" s="190"/>
      <c r="I2" s="190"/>
      <c r="J2" s="190"/>
      <c r="K2" s="191"/>
    </row>
    <row r="3" spans="1:11" ht="15" x14ac:dyDescent="0.2">
      <c r="A3" s="193" t="s">
        <v>228</v>
      </c>
      <c r="B3" s="194"/>
      <c r="C3" s="190"/>
      <c r="D3" s="190"/>
      <c r="E3" s="190"/>
      <c r="F3" s="190"/>
      <c r="G3" s="190"/>
      <c r="H3" s="190"/>
      <c r="I3" s="190"/>
      <c r="J3" s="190"/>
      <c r="K3" s="191"/>
    </row>
    <row r="4" spans="1:11" ht="15" x14ac:dyDescent="0.2">
      <c r="A4" s="318" t="s">
        <v>229</v>
      </c>
      <c r="B4" s="318"/>
      <c r="C4" s="318"/>
      <c r="D4" s="318"/>
      <c r="E4" s="318"/>
      <c r="F4" s="318"/>
      <c r="G4" s="318"/>
      <c r="H4" s="318"/>
      <c r="I4" s="190"/>
      <c r="J4" s="190"/>
      <c r="K4" s="191"/>
    </row>
    <row r="5" spans="1:11" ht="15" x14ac:dyDescent="0.2">
      <c r="A5" s="319" t="s">
        <v>230</v>
      </c>
      <c r="B5" s="319"/>
      <c r="C5" s="319"/>
      <c r="D5" s="319"/>
      <c r="E5" s="319"/>
      <c r="F5" s="319"/>
      <c r="G5" s="319"/>
      <c r="H5" s="190"/>
      <c r="I5" s="190"/>
      <c r="J5" s="190"/>
      <c r="K5" s="195"/>
    </row>
    <row r="6" spans="1:11" ht="15.75" thickBot="1" x14ac:dyDescent="0.25">
      <c r="A6" s="196"/>
      <c r="B6" s="197"/>
      <c r="C6" s="190"/>
      <c r="D6" s="190"/>
      <c r="E6" s="190"/>
      <c r="F6" s="190"/>
      <c r="G6" s="190"/>
      <c r="H6" s="190"/>
      <c r="I6" s="190"/>
      <c r="J6" s="190"/>
      <c r="K6" s="198">
        <f ca="1">TODAY()</f>
        <v>45790</v>
      </c>
    </row>
    <row r="7" spans="1:11" ht="15.75" thickBot="1" x14ac:dyDescent="0.25">
      <c r="A7" s="320" t="s">
        <v>231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</row>
    <row r="8" spans="1:11" ht="15.75" thickBot="1" x14ac:dyDescent="0.25">
      <c r="A8" s="320" t="s">
        <v>232</v>
      </c>
      <c r="B8" s="320"/>
      <c r="C8" s="320"/>
      <c r="D8" s="320"/>
      <c r="E8" s="320"/>
      <c r="F8" s="320"/>
      <c r="G8" s="320"/>
      <c r="H8" s="320"/>
      <c r="I8" s="320"/>
      <c r="J8" s="320"/>
      <c r="K8" s="320"/>
    </row>
    <row r="9" spans="1:11" ht="15" customHeight="1" thickBot="1" x14ac:dyDescent="0.25">
      <c r="A9" s="321" t="s">
        <v>233</v>
      </c>
      <c r="B9" s="322" t="s">
        <v>234</v>
      </c>
      <c r="C9" s="322"/>
      <c r="D9" s="322"/>
      <c r="E9" s="322"/>
      <c r="F9" s="323" t="s">
        <v>76</v>
      </c>
      <c r="G9" s="323" t="s">
        <v>77</v>
      </c>
      <c r="H9" s="199" t="s">
        <v>235</v>
      </c>
      <c r="I9" s="323" t="s">
        <v>235</v>
      </c>
      <c r="J9" s="200"/>
      <c r="K9" s="201" t="s">
        <v>235</v>
      </c>
    </row>
    <row r="10" spans="1:11" ht="14.25" customHeight="1" thickBot="1" x14ac:dyDescent="0.25">
      <c r="A10" s="321"/>
      <c r="B10" s="322"/>
      <c r="C10" s="322"/>
      <c r="D10" s="322"/>
      <c r="E10" s="322"/>
      <c r="F10" s="323"/>
      <c r="G10" s="323"/>
      <c r="H10" s="202" t="s">
        <v>76</v>
      </c>
      <c r="I10" s="323"/>
      <c r="J10" s="203"/>
      <c r="K10" s="204" t="s">
        <v>236</v>
      </c>
    </row>
    <row r="11" spans="1:11" ht="15" x14ac:dyDescent="0.2">
      <c r="A11" s="205" t="s">
        <v>237</v>
      </c>
      <c r="B11" s="317" t="s">
        <v>238</v>
      </c>
      <c r="C11" s="317"/>
      <c r="D11" s="317"/>
      <c r="E11" s="317"/>
      <c r="F11" s="206" t="s">
        <v>115</v>
      </c>
      <c r="G11" s="207">
        <v>10</v>
      </c>
      <c r="H11" s="208">
        <v>0</v>
      </c>
      <c r="I11" s="209">
        <f t="shared" ref="I11:I22" si="0">G11*H11</f>
        <v>0</v>
      </c>
      <c r="J11" s="210"/>
      <c r="K11" s="211">
        <f>I11-(I11*J11)</f>
        <v>0</v>
      </c>
    </row>
    <row r="12" spans="1:11" ht="15" x14ac:dyDescent="0.2">
      <c r="A12" s="205"/>
      <c r="B12" s="317" t="s">
        <v>239</v>
      </c>
      <c r="C12" s="317"/>
      <c r="D12" s="317"/>
      <c r="E12" s="317"/>
      <c r="F12" s="206" t="s">
        <v>115</v>
      </c>
      <c r="G12" s="207">
        <v>2</v>
      </c>
      <c r="H12" s="208">
        <v>0</v>
      </c>
      <c r="I12" s="209">
        <f t="shared" si="0"/>
        <v>0</v>
      </c>
      <c r="J12" s="210"/>
      <c r="K12" s="211">
        <f>I12-(I12*J12)</f>
        <v>0</v>
      </c>
    </row>
    <row r="13" spans="1:11" ht="15" x14ac:dyDescent="0.2">
      <c r="A13" s="205"/>
      <c r="B13" s="317"/>
      <c r="C13" s="317"/>
      <c r="D13" s="317"/>
      <c r="E13" s="317"/>
      <c r="F13" s="206"/>
      <c r="G13" s="207"/>
      <c r="H13" s="208"/>
      <c r="I13" s="209"/>
      <c r="J13" s="210"/>
      <c r="K13" s="212"/>
    </row>
    <row r="14" spans="1:11" ht="15" x14ac:dyDescent="0.2">
      <c r="A14" s="205"/>
      <c r="B14" s="324"/>
      <c r="C14" s="324"/>
      <c r="D14" s="324"/>
      <c r="E14" s="324"/>
      <c r="F14" s="206"/>
      <c r="G14" s="207"/>
      <c r="H14" s="208"/>
      <c r="I14" s="209"/>
      <c r="J14" s="210"/>
      <c r="K14" s="212"/>
    </row>
    <row r="15" spans="1:11" ht="15" x14ac:dyDescent="0.2">
      <c r="A15" s="205" t="s">
        <v>33</v>
      </c>
      <c r="B15" s="317" t="s">
        <v>240</v>
      </c>
      <c r="C15" s="317"/>
      <c r="D15" s="317"/>
      <c r="E15" s="317"/>
      <c r="F15" s="206" t="s">
        <v>115</v>
      </c>
      <c r="G15" s="207">
        <v>10</v>
      </c>
      <c r="H15" s="208">
        <v>0</v>
      </c>
      <c r="I15" s="209">
        <f t="shared" si="0"/>
        <v>0</v>
      </c>
      <c r="J15" s="210"/>
      <c r="K15" s="211">
        <f>I15-(I15*J15)</f>
        <v>0</v>
      </c>
    </row>
    <row r="16" spans="1:11" ht="15" x14ac:dyDescent="0.2">
      <c r="A16" s="205"/>
      <c r="B16" s="317" t="s">
        <v>241</v>
      </c>
      <c r="C16" s="317"/>
      <c r="D16" s="317"/>
      <c r="E16" s="317"/>
      <c r="F16" s="206" t="s">
        <v>115</v>
      </c>
      <c r="G16" s="207">
        <v>2</v>
      </c>
      <c r="H16" s="208">
        <v>0</v>
      </c>
      <c r="I16" s="209">
        <f t="shared" si="0"/>
        <v>0</v>
      </c>
      <c r="J16" s="210"/>
      <c r="K16" s="211">
        <f>I16-(I16*J16)</f>
        <v>0</v>
      </c>
    </row>
    <row r="17" spans="1:11" ht="15" x14ac:dyDescent="0.2">
      <c r="A17" s="205"/>
      <c r="B17" s="317"/>
      <c r="C17" s="317"/>
      <c r="D17" s="317"/>
      <c r="E17" s="317"/>
      <c r="F17" s="206"/>
      <c r="G17" s="207"/>
      <c r="H17" s="208"/>
      <c r="I17" s="209"/>
      <c r="J17" s="210"/>
      <c r="K17" s="211"/>
    </row>
    <row r="18" spans="1:11" ht="15" x14ac:dyDescent="0.2">
      <c r="A18" s="205"/>
      <c r="B18" s="317"/>
      <c r="C18" s="317"/>
      <c r="D18" s="317"/>
      <c r="E18" s="317"/>
      <c r="F18" s="206"/>
      <c r="G18" s="207"/>
      <c r="H18" s="208"/>
      <c r="I18" s="209"/>
      <c r="J18" s="210"/>
      <c r="K18" s="211"/>
    </row>
    <row r="19" spans="1:11" ht="15" x14ac:dyDescent="0.2">
      <c r="A19" s="205"/>
      <c r="B19" s="317"/>
      <c r="C19" s="317"/>
      <c r="D19" s="317"/>
      <c r="E19" s="317"/>
      <c r="F19" s="206"/>
      <c r="G19" s="207"/>
      <c r="H19" s="208"/>
      <c r="I19" s="209"/>
      <c r="J19" s="210"/>
      <c r="K19" s="211"/>
    </row>
    <row r="20" spans="1:11" ht="15" x14ac:dyDescent="0.2">
      <c r="A20" s="205" t="s">
        <v>242</v>
      </c>
      <c r="B20" s="317"/>
      <c r="C20" s="317"/>
      <c r="D20" s="317"/>
      <c r="E20" s="317"/>
      <c r="F20" s="206" t="s">
        <v>115</v>
      </c>
      <c r="G20" s="207">
        <v>1</v>
      </c>
      <c r="H20" s="208">
        <v>0</v>
      </c>
      <c r="I20" s="209">
        <f t="shared" si="0"/>
        <v>0</v>
      </c>
      <c r="J20" s="210"/>
      <c r="K20" s="211">
        <f>I20-(I20*J20)</f>
        <v>0</v>
      </c>
    </row>
    <row r="21" spans="1:11" s="213" customFormat="1" ht="15" x14ac:dyDescent="0.2">
      <c r="A21" s="205" t="s">
        <v>243</v>
      </c>
      <c r="B21" s="317"/>
      <c r="C21" s="317"/>
      <c r="D21" s="317"/>
      <c r="E21" s="317"/>
      <c r="F21" s="206" t="s">
        <v>115</v>
      </c>
      <c r="G21" s="207">
        <v>12</v>
      </c>
      <c r="H21" s="208">
        <v>0</v>
      </c>
      <c r="I21" s="209">
        <f t="shared" si="0"/>
        <v>0</v>
      </c>
      <c r="J21" s="210"/>
      <c r="K21" s="211">
        <f>I21-(I21*J21)</f>
        <v>0</v>
      </c>
    </row>
    <row r="22" spans="1:11" ht="15" x14ac:dyDescent="0.2">
      <c r="A22" s="205" t="s">
        <v>244</v>
      </c>
      <c r="B22" s="317" t="s">
        <v>245</v>
      </c>
      <c r="C22" s="317"/>
      <c r="D22" s="317"/>
      <c r="E22" s="317"/>
      <c r="F22" s="206" t="s">
        <v>246</v>
      </c>
      <c r="G22" s="207">
        <v>1</v>
      </c>
      <c r="H22" s="208">
        <v>0</v>
      </c>
      <c r="I22" s="209">
        <f t="shared" si="0"/>
        <v>0</v>
      </c>
      <c r="J22" s="210"/>
      <c r="K22" s="212">
        <f>I22-(I22*J22)</f>
        <v>0</v>
      </c>
    </row>
    <row r="23" spans="1:11" ht="15.75" x14ac:dyDescent="0.2">
      <c r="A23" s="325" t="s">
        <v>247</v>
      </c>
      <c r="B23" s="325"/>
      <c r="C23" s="325"/>
      <c r="D23" s="325"/>
      <c r="E23" s="325"/>
      <c r="F23" s="325"/>
      <c r="G23" s="325"/>
      <c r="H23" s="325"/>
      <c r="I23" s="325"/>
      <c r="J23" s="325"/>
      <c r="K23" s="214">
        <f>SUM(K11:K22)</f>
        <v>0</v>
      </c>
    </row>
  </sheetData>
  <sheetProtection selectLockedCells="1" selectUnlockedCells="1"/>
  <mergeCells count="22">
    <mergeCell ref="A23:J23"/>
    <mergeCell ref="B17:E17"/>
    <mergeCell ref="B18:E18"/>
    <mergeCell ref="B19:E19"/>
    <mergeCell ref="B20:E20"/>
    <mergeCell ref="B21:E21"/>
    <mergeCell ref="B22:E22"/>
    <mergeCell ref="B16:E16"/>
    <mergeCell ref="A4:H4"/>
    <mergeCell ref="A5:G5"/>
    <mergeCell ref="A7:K7"/>
    <mergeCell ref="A8:K8"/>
    <mergeCell ref="A9:A10"/>
    <mergeCell ref="B9:E10"/>
    <mergeCell ref="F9:F10"/>
    <mergeCell ref="G9:G10"/>
    <mergeCell ref="I9:I10"/>
    <mergeCell ref="B11:E11"/>
    <mergeCell ref="B12:E12"/>
    <mergeCell ref="B13:E13"/>
    <mergeCell ref="B14:E14"/>
    <mergeCell ref="B15:E15"/>
  </mergeCells>
  <pageMargins left="0.39374999999999999" right="0.39374999999999999" top="0.98402777777777772" bottom="0.98402777777777772" header="0.51180555555555551" footer="0.51180555555555551"/>
  <pageSetup paperSize="9" scale="65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C140-E7F5-40BA-BA1F-92D0A0795193}">
  <dimension ref="A2:F64"/>
  <sheetViews>
    <sheetView zoomScale="85" zoomScaleNormal="85" workbookViewId="0">
      <selection activeCell="G43" sqref="G43"/>
    </sheetView>
  </sheetViews>
  <sheetFormatPr defaultRowHeight="15" x14ac:dyDescent="0.25"/>
  <cols>
    <col min="1" max="1" width="9.140625" style="218"/>
    <col min="2" max="2" width="55.5703125" style="218" bestFit="1" customWidth="1"/>
    <col min="3" max="3" width="20.28515625" style="218" bestFit="1" customWidth="1"/>
    <col min="4" max="4" width="13.28515625" style="218" bestFit="1" customWidth="1"/>
    <col min="5" max="5" width="14.5703125" style="218" bestFit="1" customWidth="1"/>
    <col min="6" max="6" width="28.140625" style="218" bestFit="1" customWidth="1"/>
    <col min="7" max="16384" width="9.140625" style="218"/>
  </cols>
  <sheetData>
    <row r="2" spans="1:6" x14ac:dyDescent="0.25">
      <c r="A2" s="215" t="s">
        <v>248</v>
      </c>
      <c r="B2" s="215" t="s">
        <v>249</v>
      </c>
      <c r="C2" s="216" t="s">
        <v>250</v>
      </c>
      <c r="D2" s="215" t="s">
        <v>251</v>
      </c>
      <c r="E2" s="215" t="s">
        <v>252</v>
      </c>
      <c r="F2" s="217" t="s">
        <v>236</v>
      </c>
    </row>
    <row r="3" spans="1:6" x14ac:dyDescent="0.25">
      <c r="B3" s="219" t="s">
        <v>253</v>
      </c>
    </row>
    <row r="4" spans="1:6" x14ac:dyDescent="0.25">
      <c r="A4" s="218">
        <v>1</v>
      </c>
      <c r="B4" s="218" t="s">
        <v>254</v>
      </c>
      <c r="C4" s="220" t="s">
        <v>110</v>
      </c>
      <c r="D4" s="220">
        <v>30</v>
      </c>
      <c r="E4" s="237">
        <v>0</v>
      </c>
      <c r="F4" s="221">
        <f>D4*E4</f>
        <v>0</v>
      </c>
    </row>
    <row r="5" spans="1:6" x14ac:dyDescent="0.25">
      <c r="B5" s="222" t="s">
        <v>255</v>
      </c>
      <c r="C5" s="223"/>
      <c r="D5" s="223"/>
      <c r="E5" s="223"/>
      <c r="F5" s="224">
        <f>SUM(F1:F4)</f>
        <v>0</v>
      </c>
    </row>
    <row r="6" spans="1:6" x14ac:dyDescent="0.25">
      <c r="C6" s="220"/>
      <c r="D6" s="220"/>
      <c r="E6" s="221"/>
      <c r="F6" s="221"/>
    </row>
    <row r="7" spans="1:6" x14ac:dyDescent="0.25">
      <c r="B7" s="219" t="s">
        <v>256</v>
      </c>
      <c r="C7" s="220"/>
    </row>
    <row r="8" spans="1:6" x14ac:dyDescent="0.25">
      <c r="A8" s="218">
        <v>2</v>
      </c>
      <c r="B8" s="218" t="s">
        <v>257</v>
      </c>
      <c r="C8" s="220" t="s">
        <v>115</v>
      </c>
      <c r="D8" s="220">
        <f>6+6</f>
        <v>12</v>
      </c>
      <c r="E8" s="237">
        <v>0</v>
      </c>
      <c r="F8" s="221">
        <f>D8*E8</f>
        <v>0</v>
      </c>
    </row>
    <row r="9" spans="1:6" x14ac:dyDescent="0.25">
      <c r="B9" s="222" t="s">
        <v>255</v>
      </c>
      <c r="C9" s="223"/>
      <c r="D9" s="223"/>
      <c r="E9" s="223"/>
      <c r="F9" s="224">
        <f>SUM(F8)</f>
        <v>0</v>
      </c>
    </row>
    <row r="10" spans="1:6" x14ac:dyDescent="0.25">
      <c r="C10" s="220"/>
      <c r="D10" s="220"/>
      <c r="E10" s="221"/>
      <c r="F10" s="221"/>
    </row>
    <row r="11" spans="1:6" x14ac:dyDescent="0.25">
      <c r="B11" s="219" t="s">
        <v>258</v>
      </c>
    </row>
    <row r="12" spans="1:6" x14ac:dyDescent="0.25">
      <c r="A12" s="218">
        <v>3</v>
      </c>
      <c r="B12" s="218" t="s">
        <v>259</v>
      </c>
      <c r="C12" s="220" t="s">
        <v>115</v>
      </c>
      <c r="D12" s="225">
        <v>2</v>
      </c>
      <c r="E12" s="237">
        <v>0</v>
      </c>
      <c r="F12" s="226">
        <f>D12*E12</f>
        <v>0</v>
      </c>
    </row>
    <row r="13" spans="1:6" x14ac:dyDescent="0.25">
      <c r="A13" s="218">
        <v>4</v>
      </c>
      <c r="B13" s="218" t="s">
        <v>260</v>
      </c>
      <c r="C13" s="220" t="s">
        <v>115</v>
      </c>
      <c r="D13" s="225">
        <v>2</v>
      </c>
      <c r="E13" s="237">
        <v>0</v>
      </c>
      <c r="F13" s="226">
        <f>D13*E13</f>
        <v>0</v>
      </c>
    </row>
    <row r="14" spans="1:6" x14ac:dyDescent="0.25">
      <c r="A14" s="218">
        <v>5</v>
      </c>
      <c r="B14" s="218" t="s">
        <v>261</v>
      </c>
      <c r="C14" s="220" t="s">
        <v>115</v>
      </c>
      <c r="D14" s="225">
        <v>3</v>
      </c>
      <c r="E14" s="237">
        <v>0</v>
      </c>
      <c r="F14" s="226">
        <f>D14*E14</f>
        <v>0</v>
      </c>
    </row>
    <row r="15" spans="1:6" ht="30" x14ac:dyDescent="0.25">
      <c r="A15" s="218">
        <v>6</v>
      </c>
      <c r="B15" s="227" t="s">
        <v>262</v>
      </c>
      <c r="C15" s="220" t="s">
        <v>115</v>
      </c>
      <c r="D15" s="225">
        <v>3</v>
      </c>
      <c r="E15" s="237">
        <v>0</v>
      </c>
      <c r="F15" s="226">
        <f>D15*E15</f>
        <v>0</v>
      </c>
    </row>
    <row r="16" spans="1:6" x14ac:dyDescent="0.25">
      <c r="B16" s="222" t="s">
        <v>255</v>
      </c>
      <c r="C16" s="223"/>
      <c r="D16" s="223"/>
      <c r="E16" s="223"/>
      <c r="F16" s="224">
        <f>SUM(F12:F15)</f>
        <v>0</v>
      </c>
    </row>
    <row r="17" spans="1:6" x14ac:dyDescent="0.25">
      <c r="B17" s="228"/>
      <c r="F17" s="229"/>
    </row>
    <row r="18" spans="1:6" x14ac:dyDescent="0.25">
      <c r="B18" s="219" t="s">
        <v>263</v>
      </c>
    </row>
    <row r="19" spans="1:6" x14ac:dyDescent="0.25">
      <c r="A19" s="218">
        <v>7</v>
      </c>
      <c r="B19" s="218" t="s">
        <v>264</v>
      </c>
      <c r="C19" s="220" t="s">
        <v>115</v>
      </c>
      <c r="D19" s="225">
        <v>1</v>
      </c>
      <c r="E19" s="237">
        <v>0</v>
      </c>
      <c r="F19" s="226">
        <f>D19*E19</f>
        <v>0</v>
      </c>
    </row>
    <row r="20" spans="1:6" ht="30" x14ac:dyDescent="0.25">
      <c r="A20" s="218">
        <v>8</v>
      </c>
      <c r="B20" s="227" t="s">
        <v>265</v>
      </c>
      <c r="C20" s="220" t="s">
        <v>115</v>
      </c>
      <c r="D20" s="230">
        <v>1</v>
      </c>
      <c r="E20" s="237">
        <v>0</v>
      </c>
      <c r="F20" s="231">
        <f>D20*E20</f>
        <v>0</v>
      </c>
    </row>
    <row r="21" spans="1:6" ht="30" x14ac:dyDescent="0.25">
      <c r="A21" s="218">
        <v>9</v>
      </c>
      <c r="B21" s="227" t="s">
        <v>266</v>
      </c>
      <c r="C21" s="220" t="s">
        <v>115</v>
      </c>
      <c r="D21" s="230">
        <v>1</v>
      </c>
      <c r="E21" s="237">
        <v>0</v>
      </c>
      <c r="F21" s="231">
        <f>D21*E21</f>
        <v>0</v>
      </c>
    </row>
    <row r="22" spans="1:6" x14ac:dyDescent="0.25">
      <c r="B22" s="222" t="s">
        <v>255</v>
      </c>
      <c r="C22" s="223"/>
      <c r="D22" s="223"/>
      <c r="E22" s="223"/>
      <c r="F22" s="224">
        <f>SUM(F19:F21)</f>
        <v>0</v>
      </c>
    </row>
    <row r="24" spans="1:6" x14ac:dyDescent="0.25">
      <c r="B24" s="228" t="s">
        <v>101</v>
      </c>
      <c r="C24" s="220"/>
      <c r="D24" s="220"/>
      <c r="E24" s="221"/>
      <c r="F24" s="221"/>
    </row>
    <row r="25" spans="1:6" x14ac:dyDescent="0.25">
      <c r="A25" s="218">
        <v>10</v>
      </c>
      <c r="B25" s="232" t="s">
        <v>267</v>
      </c>
      <c r="C25" s="220" t="s">
        <v>110</v>
      </c>
      <c r="D25" s="220">
        <v>19</v>
      </c>
      <c r="E25" s="237">
        <v>0</v>
      </c>
      <c r="F25" s="221">
        <f t="shared" ref="F25:F38" si="0">D25*E25</f>
        <v>0</v>
      </c>
    </row>
    <row r="26" spans="1:6" ht="30" x14ac:dyDescent="0.25">
      <c r="A26" s="218">
        <v>11</v>
      </c>
      <c r="B26" s="227" t="s">
        <v>268</v>
      </c>
      <c r="C26" s="220" t="s">
        <v>99</v>
      </c>
      <c r="D26" s="220">
        <v>1</v>
      </c>
      <c r="E26" s="237">
        <v>0</v>
      </c>
      <c r="F26" s="221">
        <f t="shared" si="0"/>
        <v>0</v>
      </c>
    </row>
    <row r="27" spans="1:6" x14ac:dyDescent="0.25">
      <c r="A27" s="218">
        <v>12</v>
      </c>
      <c r="B27" s="227" t="s">
        <v>269</v>
      </c>
      <c r="C27" s="220" t="s">
        <v>99</v>
      </c>
      <c r="D27" s="220">
        <v>1</v>
      </c>
      <c r="E27" s="237">
        <v>0</v>
      </c>
      <c r="F27" s="221">
        <f t="shared" si="0"/>
        <v>0</v>
      </c>
    </row>
    <row r="28" spans="1:6" x14ac:dyDescent="0.25">
      <c r="A28" s="218">
        <v>13</v>
      </c>
      <c r="B28" s="218" t="s">
        <v>270</v>
      </c>
      <c r="C28" s="220" t="s">
        <v>110</v>
      </c>
      <c r="D28" s="220">
        <v>30</v>
      </c>
      <c r="E28" s="237">
        <v>0</v>
      </c>
      <c r="F28" s="221">
        <f t="shared" si="0"/>
        <v>0</v>
      </c>
    </row>
    <row r="29" spans="1:6" x14ac:dyDescent="0.25">
      <c r="A29" s="218">
        <v>14</v>
      </c>
      <c r="B29" s="218" t="s">
        <v>271</v>
      </c>
      <c r="C29" s="220" t="s">
        <v>110</v>
      </c>
      <c r="D29" s="220">
        <v>30</v>
      </c>
      <c r="E29" s="237">
        <v>0</v>
      </c>
      <c r="F29" s="221">
        <f t="shared" si="0"/>
        <v>0</v>
      </c>
    </row>
    <row r="30" spans="1:6" x14ac:dyDescent="0.25">
      <c r="A30" s="218">
        <v>15</v>
      </c>
      <c r="B30" s="218" t="s">
        <v>272</v>
      </c>
      <c r="C30" s="220" t="s">
        <v>110</v>
      </c>
      <c r="D30" s="220">
        <v>30</v>
      </c>
      <c r="E30" s="237">
        <v>0</v>
      </c>
      <c r="F30" s="221">
        <f t="shared" si="0"/>
        <v>0</v>
      </c>
    </row>
    <row r="31" spans="1:6" ht="30" x14ac:dyDescent="0.25">
      <c r="A31" s="218">
        <v>16</v>
      </c>
      <c r="B31" s="227" t="s">
        <v>273</v>
      </c>
      <c r="C31" s="220" t="s">
        <v>115</v>
      </c>
      <c r="D31" s="220">
        <v>22</v>
      </c>
      <c r="E31" s="237">
        <v>0</v>
      </c>
      <c r="F31" s="221">
        <f t="shared" si="0"/>
        <v>0</v>
      </c>
    </row>
    <row r="32" spans="1:6" ht="30" x14ac:dyDescent="0.25">
      <c r="A32" s="218">
        <v>17</v>
      </c>
      <c r="B32" s="227" t="s">
        <v>274</v>
      </c>
      <c r="C32" s="220" t="s">
        <v>115</v>
      </c>
      <c r="D32" s="220">
        <v>22</v>
      </c>
      <c r="E32" s="237">
        <v>0</v>
      </c>
      <c r="F32" s="221">
        <f t="shared" si="0"/>
        <v>0</v>
      </c>
    </row>
    <row r="33" spans="1:6" ht="30" x14ac:dyDescent="0.25">
      <c r="A33" s="218">
        <v>18</v>
      </c>
      <c r="B33" s="227" t="s">
        <v>275</v>
      </c>
      <c r="C33" s="220" t="s">
        <v>115</v>
      </c>
      <c r="D33" s="220">
        <v>3</v>
      </c>
      <c r="E33" s="237">
        <v>0</v>
      </c>
      <c r="F33" s="221">
        <f t="shared" si="0"/>
        <v>0</v>
      </c>
    </row>
    <row r="34" spans="1:6" ht="30" x14ac:dyDescent="0.25">
      <c r="A34" s="218">
        <v>19</v>
      </c>
      <c r="B34" s="227" t="s">
        <v>276</v>
      </c>
      <c r="C34" s="220" t="s">
        <v>115</v>
      </c>
      <c r="D34" s="220">
        <v>3</v>
      </c>
      <c r="E34" s="237">
        <v>0</v>
      </c>
      <c r="F34" s="221">
        <f t="shared" si="0"/>
        <v>0</v>
      </c>
    </row>
    <row r="35" spans="1:6" x14ac:dyDescent="0.25">
      <c r="A35" s="218">
        <v>20</v>
      </c>
      <c r="B35" s="227" t="s">
        <v>277</v>
      </c>
      <c r="C35" s="220" t="s">
        <v>115</v>
      </c>
      <c r="D35" s="220">
        <v>50</v>
      </c>
      <c r="E35" s="237">
        <v>0</v>
      </c>
      <c r="F35" s="221">
        <f t="shared" si="0"/>
        <v>0</v>
      </c>
    </row>
    <row r="36" spans="1:6" x14ac:dyDescent="0.25">
      <c r="A36" s="218">
        <v>21</v>
      </c>
      <c r="B36" s="227" t="s">
        <v>278</v>
      </c>
      <c r="C36" s="220" t="s">
        <v>110</v>
      </c>
      <c r="D36" s="220">
        <v>30</v>
      </c>
      <c r="E36" s="237">
        <v>0</v>
      </c>
      <c r="F36" s="221">
        <f t="shared" si="0"/>
        <v>0</v>
      </c>
    </row>
    <row r="37" spans="1:6" ht="30" x14ac:dyDescent="0.25">
      <c r="A37" s="218">
        <v>22</v>
      </c>
      <c r="B37" s="227" t="s">
        <v>268</v>
      </c>
      <c r="C37" s="220" t="s">
        <v>99</v>
      </c>
      <c r="D37" s="220">
        <v>1</v>
      </c>
      <c r="E37" s="237">
        <v>0</v>
      </c>
      <c r="F37" s="221">
        <f t="shared" si="0"/>
        <v>0</v>
      </c>
    </row>
    <row r="38" spans="1:6" ht="30" x14ac:dyDescent="0.25">
      <c r="A38" s="218">
        <v>23</v>
      </c>
      <c r="B38" s="227" t="s">
        <v>279</v>
      </c>
      <c r="C38" s="220" t="s">
        <v>182</v>
      </c>
      <c r="D38" s="220">
        <v>0.6</v>
      </c>
      <c r="E38" s="237">
        <v>0</v>
      </c>
      <c r="F38" s="221">
        <f t="shared" si="0"/>
        <v>0</v>
      </c>
    </row>
    <row r="39" spans="1:6" x14ac:dyDescent="0.25">
      <c r="B39" s="222" t="s">
        <v>255</v>
      </c>
      <c r="C39" s="223"/>
      <c r="D39" s="223"/>
      <c r="E39" s="223"/>
      <c r="F39" s="224">
        <f>SUM(F25:F38)</f>
        <v>0</v>
      </c>
    </row>
    <row r="40" spans="1:6" x14ac:dyDescent="0.25">
      <c r="B40" s="228"/>
      <c r="F40" s="229"/>
    </row>
    <row r="41" spans="1:6" x14ac:dyDescent="0.25">
      <c r="B41" s="228" t="s">
        <v>280</v>
      </c>
    </row>
    <row r="42" spans="1:6" x14ac:dyDescent="0.25">
      <c r="A42" s="218">
        <v>13</v>
      </c>
      <c r="B42" s="227" t="s">
        <v>281</v>
      </c>
      <c r="C42" s="230" t="s">
        <v>115</v>
      </c>
      <c r="D42" s="230">
        <v>6</v>
      </c>
      <c r="E42" s="238">
        <v>0</v>
      </c>
      <c r="F42" s="230">
        <f>D42*E42</f>
        <v>0</v>
      </c>
    </row>
    <row r="43" spans="1:6" ht="30" x14ac:dyDescent="0.25">
      <c r="A43" s="218">
        <v>14</v>
      </c>
      <c r="B43" s="227" t="s">
        <v>282</v>
      </c>
      <c r="C43" s="230" t="s">
        <v>283</v>
      </c>
      <c r="D43" s="230">
        <v>2</v>
      </c>
      <c r="E43" s="238">
        <v>0</v>
      </c>
      <c r="F43" s="230">
        <f>D43*E43</f>
        <v>0</v>
      </c>
    </row>
    <row r="44" spans="1:6" x14ac:dyDescent="0.25">
      <c r="A44" s="218">
        <v>15</v>
      </c>
      <c r="B44" s="227" t="s">
        <v>284</v>
      </c>
      <c r="C44" s="230" t="s">
        <v>99</v>
      </c>
      <c r="D44" s="230">
        <v>5</v>
      </c>
      <c r="E44" s="238">
        <v>0</v>
      </c>
      <c r="F44" s="230">
        <f>D44*E44</f>
        <v>0</v>
      </c>
    </row>
    <row r="45" spans="1:6" x14ac:dyDescent="0.25">
      <c r="A45" s="218">
        <v>16</v>
      </c>
      <c r="B45" s="227" t="s">
        <v>285</v>
      </c>
      <c r="C45" s="230" t="s">
        <v>99</v>
      </c>
      <c r="D45" s="230">
        <v>0.8</v>
      </c>
      <c r="E45" s="238">
        <v>0</v>
      </c>
      <c r="F45" s="230">
        <f>D45*E45</f>
        <v>0</v>
      </c>
    </row>
    <row r="46" spans="1:6" x14ac:dyDescent="0.25">
      <c r="B46" s="222" t="s">
        <v>255</v>
      </c>
      <c r="C46" s="223"/>
      <c r="D46" s="223"/>
      <c r="E46" s="223"/>
      <c r="F46" s="224">
        <f>SUM(F42:F45)</f>
        <v>0</v>
      </c>
    </row>
    <row r="47" spans="1:6" x14ac:dyDescent="0.25">
      <c r="B47" s="228"/>
    </row>
    <row r="48" spans="1:6" x14ac:dyDescent="0.25">
      <c r="B48" s="228" t="s">
        <v>286</v>
      </c>
    </row>
    <row r="49" spans="1:6" x14ac:dyDescent="0.25">
      <c r="A49" s="218">
        <v>17</v>
      </c>
      <c r="B49" s="227" t="s">
        <v>287</v>
      </c>
      <c r="C49" s="230" t="s">
        <v>110</v>
      </c>
      <c r="D49" s="230">
        <v>30</v>
      </c>
      <c r="E49" s="238">
        <v>0</v>
      </c>
      <c r="F49" s="230">
        <f>D49*E49</f>
        <v>0</v>
      </c>
    </row>
    <row r="50" spans="1:6" x14ac:dyDescent="0.25">
      <c r="A50" s="218">
        <v>18</v>
      </c>
      <c r="B50" s="227" t="s">
        <v>288</v>
      </c>
      <c r="C50" s="230" t="s">
        <v>110</v>
      </c>
      <c r="D50" s="230">
        <v>30</v>
      </c>
      <c r="E50" s="238">
        <v>0</v>
      </c>
      <c r="F50" s="230">
        <f>D50*E50</f>
        <v>0</v>
      </c>
    </row>
    <row r="51" spans="1:6" x14ac:dyDescent="0.25">
      <c r="A51" s="218">
        <v>19</v>
      </c>
      <c r="B51" s="227" t="s">
        <v>289</v>
      </c>
      <c r="C51" s="230" t="s">
        <v>110</v>
      </c>
      <c r="D51" s="230">
        <v>30</v>
      </c>
      <c r="E51" s="238">
        <v>0</v>
      </c>
      <c r="F51" s="230">
        <f>D51*E51</f>
        <v>0</v>
      </c>
    </row>
    <row r="52" spans="1:6" x14ac:dyDescent="0.25">
      <c r="A52" s="218">
        <v>20</v>
      </c>
      <c r="B52" s="227" t="s">
        <v>290</v>
      </c>
      <c r="C52" s="230" t="s">
        <v>110</v>
      </c>
      <c r="D52" s="230">
        <v>6</v>
      </c>
      <c r="E52" s="238">
        <v>0</v>
      </c>
      <c r="F52" s="230">
        <f>D52*E52</f>
        <v>0</v>
      </c>
    </row>
    <row r="53" spans="1:6" x14ac:dyDescent="0.25">
      <c r="A53" s="218">
        <v>21</v>
      </c>
      <c r="B53" s="222" t="s">
        <v>291</v>
      </c>
      <c r="C53" s="233"/>
      <c r="D53" s="233"/>
      <c r="E53" s="233"/>
      <c r="F53" s="224">
        <f>SUM(F49:F52)</f>
        <v>0</v>
      </c>
    </row>
    <row r="54" spans="1:6" x14ac:dyDescent="0.25">
      <c r="A54" s="218">
        <v>22</v>
      </c>
      <c r="B54" s="222" t="s">
        <v>292</v>
      </c>
      <c r="C54" s="233"/>
      <c r="D54" s="233"/>
      <c r="E54" s="233"/>
      <c r="F54" s="224">
        <f>F53*3</f>
        <v>0</v>
      </c>
    </row>
    <row r="55" spans="1:6" x14ac:dyDescent="0.25">
      <c r="B55" s="227"/>
    </row>
    <row r="56" spans="1:6" x14ac:dyDescent="0.25">
      <c r="B56" s="228" t="s">
        <v>293</v>
      </c>
    </row>
    <row r="57" spans="1:6" x14ac:dyDescent="0.25">
      <c r="B57" s="227" t="s">
        <v>294</v>
      </c>
      <c r="F57" s="231">
        <f>F5+F9+F16+F22</f>
        <v>0</v>
      </c>
    </row>
    <row r="58" spans="1:6" x14ac:dyDescent="0.25">
      <c r="B58" s="227" t="s">
        <v>101</v>
      </c>
      <c r="F58" s="231">
        <f>F39</f>
        <v>0</v>
      </c>
    </row>
    <row r="59" spans="1:6" x14ac:dyDescent="0.25">
      <c r="B59" s="227" t="s">
        <v>295</v>
      </c>
      <c r="F59" s="231">
        <f>F46</f>
        <v>0</v>
      </c>
    </row>
    <row r="60" spans="1:6" x14ac:dyDescent="0.25">
      <c r="B60" s="227" t="s">
        <v>296</v>
      </c>
      <c r="F60" s="231">
        <f>F54</f>
        <v>0</v>
      </c>
    </row>
    <row r="62" spans="1:6" x14ac:dyDescent="0.25">
      <c r="B62" s="227" t="s">
        <v>247</v>
      </c>
      <c r="F62" s="226">
        <f>SUM(F57:F60)</f>
        <v>0</v>
      </c>
    </row>
    <row r="63" spans="1:6" x14ac:dyDescent="0.25">
      <c r="B63" s="227" t="s">
        <v>297</v>
      </c>
      <c r="F63" s="226">
        <f>F62*0.21</f>
        <v>0</v>
      </c>
    </row>
    <row r="64" spans="1:6" x14ac:dyDescent="0.25">
      <c r="B64" s="234" t="s">
        <v>298</v>
      </c>
      <c r="C64" s="235"/>
      <c r="D64" s="235"/>
      <c r="E64" s="235"/>
      <c r="F64" s="236">
        <f>F62+F63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48</vt:i4>
      </vt:variant>
    </vt:vector>
  </HeadingPairs>
  <TitlesOfParts>
    <vt:vector size="54" baseType="lpstr">
      <vt:lpstr>Pokyny pro vyplnění</vt:lpstr>
      <vt:lpstr>Stavba</vt:lpstr>
      <vt:lpstr>VzorPolozky</vt:lpstr>
      <vt:lpstr>01 11297_01-1 Pol</vt:lpstr>
      <vt:lpstr>Zemní vruty</vt:lpstr>
      <vt:lpstr>Sadové úpravy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11297_01-1 Pol'!Názvy_tisku</vt:lpstr>
      <vt:lpstr>oadresa</vt:lpstr>
      <vt:lpstr>Stavba!Objednatel</vt:lpstr>
      <vt:lpstr>Stavba!Objekt</vt:lpstr>
      <vt:lpstr>'01 11297_01-1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Guziur</dc:creator>
  <cp:lastModifiedBy>Miloš Voštera</cp:lastModifiedBy>
  <cp:lastPrinted>2019-03-19T12:27:02Z</cp:lastPrinted>
  <dcterms:created xsi:type="dcterms:W3CDTF">2009-04-08T07:15:50Z</dcterms:created>
  <dcterms:modified xsi:type="dcterms:W3CDTF">2025-05-13T06:29:56Z</dcterms:modified>
</cp:coreProperties>
</file>