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1 DGN, PAU Sever a Střed\Minitender DGN,, PAU 2025 I\01 ke zveřejnění\"/>
    </mc:Choice>
  </mc:AlternateContent>
  <xr:revisionPtr revIDLastSave="0" documentId="13_ncr:1_{790D7423-74C8-43DA-B665-AD5B03C08024}" xr6:coauthVersionLast="47" xr6:coauthVersionMax="47" xr10:uidLastSave="{00000000-0000-0000-0000-000000000000}"/>
  <bookViews>
    <workbookView xWindow="780" yWindow="780" windowWidth="21600" windowHeight="11295" tabRatio="799" xr2:uid="{00000000-000D-0000-FFFF-FFFF00000000}"/>
  </bookViews>
  <sheets>
    <sheet name="Kalkulace celková" sheetId="14" r:id="rId1"/>
    <sheet name="1. III4199 Heršpice-Rašovice" sheetId="17" r:id="rId2"/>
    <sheet name="1. III4197 Nížkovice-průtah" sheetId="15" r:id="rId3"/>
    <sheet name="2. II430 Vyškov, ul. Kroměřížsk" sheetId="19" r:id="rId4"/>
    <sheet name="3. II383 Ochoz u Brna, ul. Náve" sheetId="20" r:id="rId5"/>
    <sheet name="3. III37368 Ochoz u Brna, ul. O" sheetId="22" r:id="rId6"/>
    <sheet name="4. III41611 Měnín, Jalovisko-Bl" sheetId="23" r:id="rId7"/>
    <sheet name="5. III15267 Troubsko, ul. Zámec" sheetId="24" r:id="rId8"/>
    <sheet name="6. III3938 Oslavany-Ivančice, L" sheetId="25" r:id="rId9"/>
    <sheet name="7. III39519 Dolní Kounice-Trbou" sheetId="26" r:id="rId10"/>
    <sheet name="7. III395 Dolní Kounice, ul. Z" sheetId="27" r:id="rId11"/>
  </sheets>
  <definedNames>
    <definedName name="_xlnm.Print_Area" localSheetId="2">'1. III4197 Nížkovice-průtah'!$A$1:$F$18</definedName>
    <definedName name="_xlnm.Print_Area" localSheetId="1">'1. III4199 Heršpice-Rašovice'!$A$1:$F$17</definedName>
    <definedName name="_xlnm.Print_Area" localSheetId="3">'2. II430 Vyškov, ul. Kroměřížsk'!$A$1:$F$17</definedName>
    <definedName name="_xlnm.Print_Area" localSheetId="4">'3. II383 Ochoz u Brna, ul. Náve'!$A$1:$F$17</definedName>
    <definedName name="_xlnm.Print_Area" localSheetId="5">'3. III37368 Ochoz u Brna, ul. O'!$A$1:$F$17</definedName>
    <definedName name="_xlnm.Print_Area" localSheetId="6">'4. III41611 Měnín, Jalovisko-Bl'!$A$1:$F$17</definedName>
    <definedName name="_xlnm.Print_Area" localSheetId="7">'5. III15267 Troubsko, ul. Zámec'!$A$1:$F$17</definedName>
    <definedName name="_xlnm.Print_Area" localSheetId="8">'6. III3938 Oslavany-Ivančice, L'!$A$1:$F$17</definedName>
    <definedName name="_xlnm.Print_Area" localSheetId="10">'7. III395 Dolní Kounice, ul. Z'!$A$1:$F$17</definedName>
    <definedName name="_xlnm.Print_Area" localSheetId="9">'7. III39519 Dolní Kounice-Trbou'!$A$1:$F$17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7" l="1"/>
  <c r="D12" i="25"/>
  <c r="D12" i="24"/>
  <c r="D12" i="23"/>
  <c r="D12" i="22"/>
  <c r="D12" i="20"/>
  <c r="D12" i="15"/>
  <c r="D12" i="19"/>
  <c r="D11" i="25" l="1"/>
  <c r="D11" i="19"/>
  <c r="D10" i="27"/>
  <c r="D9" i="27"/>
  <c r="D11" i="27" s="1"/>
  <c r="D8" i="27"/>
  <c r="D12" i="26"/>
  <c r="D10" i="26"/>
  <c r="D9" i="26"/>
  <c r="D11" i="26" s="1"/>
  <c r="D8" i="26"/>
  <c r="D10" i="25"/>
  <c r="D9" i="25"/>
  <c r="D8" i="25"/>
  <c r="D10" i="24"/>
  <c r="D9" i="24"/>
  <c r="D11" i="24" s="1"/>
  <c r="D8" i="24"/>
  <c r="D10" i="23"/>
  <c r="D9" i="23"/>
  <c r="D11" i="23" s="1"/>
  <c r="D8" i="23"/>
  <c r="D10" i="22"/>
  <c r="D9" i="22"/>
  <c r="D11" i="22" s="1"/>
  <c r="D8" i="22"/>
  <c r="D10" i="20"/>
  <c r="D9" i="20"/>
  <c r="D8" i="20"/>
  <c r="D11" i="20" s="1"/>
  <c r="D8" i="15"/>
  <c r="D9" i="15"/>
  <c r="D11" i="15" s="1"/>
  <c r="D12" i="17"/>
  <c r="D10" i="15"/>
  <c r="D10" i="19"/>
  <c r="D9" i="19"/>
  <c r="D8" i="19"/>
  <c r="D8" i="17"/>
  <c r="D7" i="19"/>
  <c r="D7" i="15"/>
  <c r="D10" i="17" l="1"/>
  <c r="D9" i="17"/>
  <c r="D11" i="17" s="1"/>
  <c r="D7" i="27"/>
  <c r="D7" i="26"/>
  <c r="D7" i="25"/>
  <c r="D7" i="24"/>
  <c r="D7" i="23"/>
  <c r="D7" i="22"/>
  <c r="D7" i="20"/>
  <c r="D7" i="17"/>
  <c r="F10" i="26" l="1"/>
  <c r="F10" i="22"/>
  <c r="F14" i="27" l="1"/>
  <c r="F13" i="27"/>
  <c r="F12" i="27"/>
  <c r="F11" i="27"/>
  <c r="F10" i="27"/>
  <c r="F9" i="27"/>
  <c r="F8" i="27"/>
  <c r="F7" i="27"/>
  <c r="F6" i="27"/>
  <c r="F5" i="27"/>
  <c r="F14" i="26"/>
  <c r="F12" i="26"/>
  <c r="F11" i="26"/>
  <c r="F9" i="26"/>
  <c r="F8" i="26"/>
  <c r="F7" i="26"/>
  <c r="F6" i="26"/>
  <c r="F5" i="26"/>
  <c r="F14" i="25"/>
  <c r="F13" i="25"/>
  <c r="F12" i="25"/>
  <c r="F11" i="25"/>
  <c r="F10" i="25"/>
  <c r="F9" i="25"/>
  <c r="F8" i="25"/>
  <c r="F7" i="25"/>
  <c r="F6" i="25"/>
  <c r="F5" i="25"/>
  <c r="F14" i="24"/>
  <c r="F13" i="24"/>
  <c r="F12" i="24"/>
  <c r="F11" i="24"/>
  <c r="F10" i="24"/>
  <c r="F9" i="24"/>
  <c r="F8" i="24"/>
  <c r="F7" i="24"/>
  <c r="F6" i="24"/>
  <c r="F5" i="24"/>
  <c r="F14" i="23"/>
  <c r="F13" i="23"/>
  <c r="F12" i="23"/>
  <c r="F11" i="23"/>
  <c r="F10" i="23"/>
  <c r="F9" i="23"/>
  <c r="F8" i="23"/>
  <c r="F7" i="23"/>
  <c r="F6" i="23"/>
  <c r="F5" i="23"/>
  <c r="F14" i="22"/>
  <c r="F13" i="22"/>
  <c r="F12" i="22"/>
  <c r="F11" i="22"/>
  <c r="F9" i="22"/>
  <c r="F8" i="22"/>
  <c r="F7" i="22"/>
  <c r="F6" i="22"/>
  <c r="F5" i="22"/>
  <c r="F15" i="27" l="1"/>
  <c r="C16" i="14" s="1"/>
  <c r="D16" i="14" s="1"/>
  <c r="F15" i="26"/>
  <c r="C15" i="14" s="1"/>
  <c r="D15" i="14" s="1"/>
  <c r="F15" i="25"/>
  <c r="C14" i="14" s="1"/>
  <c r="D14" i="14" s="1"/>
  <c r="F15" i="24"/>
  <c r="C13" i="14" s="1"/>
  <c r="D13" i="14" s="1"/>
  <c r="F15" i="23"/>
  <c r="C12" i="14" s="1"/>
  <c r="D12" i="14" s="1"/>
  <c r="F15" i="22"/>
  <c r="C11" i="14" s="1"/>
  <c r="D11" i="14" s="1"/>
  <c r="F6" i="20"/>
  <c r="F7" i="20"/>
  <c r="F8" i="20"/>
  <c r="F9" i="20"/>
  <c r="F10" i="20"/>
  <c r="F11" i="20"/>
  <c r="F12" i="20"/>
  <c r="F13" i="20"/>
  <c r="F14" i="20"/>
  <c r="F5" i="20"/>
  <c r="F6" i="15"/>
  <c r="F7" i="15"/>
  <c r="F8" i="15"/>
  <c r="F9" i="15"/>
  <c r="F10" i="15"/>
  <c r="F11" i="15"/>
  <c r="F12" i="15"/>
  <c r="F13" i="15"/>
  <c r="C8" i="14" s="1"/>
  <c r="D8" i="14" s="1"/>
  <c r="F14" i="15"/>
  <c r="F5" i="15"/>
  <c r="F6" i="19"/>
  <c r="F7" i="19"/>
  <c r="F8" i="19"/>
  <c r="F9" i="19"/>
  <c r="F10" i="19"/>
  <c r="F11" i="19"/>
  <c r="F12" i="19"/>
  <c r="F13" i="19"/>
  <c r="F14" i="19"/>
  <c r="F5" i="19"/>
  <c r="F6" i="17"/>
  <c r="F7" i="17"/>
  <c r="F8" i="17"/>
  <c r="F9" i="17"/>
  <c r="F10" i="17"/>
  <c r="F11" i="17"/>
  <c r="F12" i="17"/>
  <c r="F13" i="17"/>
  <c r="F14" i="17"/>
  <c r="F5" i="17"/>
  <c r="F15" i="20" l="1"/>
  <c r="C10" i="14" s="1"/>
  <c r="D10" i="14" s="1"/>
  <c r="F15" i="19" l="1"/>
  <c r="C9" i="14" s="1"/>
  <c r="D9" i="14" s="1"/>
  <c r="F15" i="17" l="1"/>
  <c r="C7" i="14" s="1"/>
  <c r="D7" i="14" l="1"/>
  <c r="F15" i="15"/>
  <c r="C17" i="14" l="1"/>
  <c r="D17" i="14"/>
</calcChain>
</file>

<file path=xl/sharedStrings.xml><?xml version="1.0" encoding="utf-8"?>
<sst xmlns="http://schemas.openxmlformats.org/spreadsheetml/2006/main" count="417" uniqueCount="68">
  <si>
    <t>ks</t>
  </si>
  <si>
    <t>Cena bez DPH</t>
  </si>
  <si>
    <t>Cena vč. DPH</t>
  </si>
  <si>
    <t>Pol.</t>
  </si>
  <si>
    <t>Název položky</t>
  </si>
  <si>
    <t>Jedn.</t>
  </si>
  <si>
    <t>Výměra</t>
  </si>
  <si>
    <t>Cena/Jedn. (Kč)</t>
  </si>
  <si>
    <t>Cena celkem (Kč)</t>
  </si>
  <si>
    <t>1.</t>
  </si>
  <si>
    <t xml:space="preserve">Vizuální prohlídka se záznamem poruch </t>
  </si>
  <si>
    <t>kpl.</t>
  </si>
  <si>
    <t>2.</t>
  </si>
  <si>
    <t>Fotodokumentace</t>
  </si>
  <si>
    <t>3.</t>
  </si>
  <si>
    <t xml:space="preserve">Rázová zatěžovací zkouška včetně výpočtu zbytkové doby životnosti vozovky a tloušťky zesílení </t>
  </si>
  <si>
    <t>4.</t>
  </si>
  <si>
    <t xml:space="preserve">Jádrový vývrt </t>
  </si>
  <si>
    <t>5.</t>
  </si>
  <si>
    <t xml:space="preserve">Vrtaná sonda </t>
  </si>
  <si>
    <t>6.</t>
  </si>
  <si>
    <t>Kopaná sonda</t>
  </si>
  <si>
    <t>7.</t>
  </si>
  <si>
    <t>8.</t>
  </si>
  <si>
    <t>Rozbor podložní zeminy</t>
  </si>
  <si>
    <t>9.</t>
  </si>
  <si>
    <t>10.</t>
  </si>
  <si>
    <t>Vypracování zprávy a návrh technologie rekonstrukce</t>
  </si>
  <si>
    <t>Dopravní zabezpečení (vč. zajištění potřebných povolení)</t>
  </si>
  <si>
    <t>Cena celkem bez DPH (Kč)</t>
  </si>
  <si>
    <t xml:space="preserve">Část </t>
  </si>
  <si>
    <t>DGN silnic</t>
  </si>
  <si>
    <t>DGN silnic - cena celkem</t>
  </si>
  <si>
    <t>rozbor asfaltové směsi, včetně stanovení obsahu PAU(směsný vzorek) *</t>
  </si>
  <si>
    <t>* viz. vyhláška 283/2023 SB. tab.č. 3.1.</t>
  </si>
  <si>
    <t>REKAPITULACE KALKULACE</t>
  </si>
  <si>
    <t>1. III/4199 Heršpice - Rašovice</t>
  </si>
  <si>
    <t>2. II/430 Vyškov, ulice Kroměřížská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</si>
  <si>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III/4199 Heršpice - Rašovice</t>
    </r>
  </si>
  <si>
    <t>DGN silnice III/4199 od DZ obce Heršpice - po DZ obce Rašovice, v km 12,580 – 14,282 (dl. 1702 m)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</si>
  <si>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II/430 Vyškov, ulice Kroměřížská</t>
    </r>
  </si>
  <si>
    <t>DGN sil. II/430 v úseku od okružní křižovatkyna ul. Tyršova po konec silnice (větev D46), v km 30,449 – 31,270 (dl. 821 m)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</si>
  <si>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III/4197 Nížkovice - průtah</t>
    </r>
  </si>
  <si>
    <t>DGN sil. III/4197 v úseku od I/54 po konec silnice (zaústění do III/4199), v km 0,000 - 0,536 (dl. 536 m)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</si>
  <si>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II/383 Ochoz u Brna, ul. Náves</t>
    </r>
  </si>
  <si>
    <t>DGN silnice II/383, část ul. Náves v intravilánu, v km 12,3400 – 12,660 (dl. 320 m)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</si>
  <si>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III/37368 Ochoz u Brna, ul. Obecká</t>
    </r>
  </si>
  <si>
    <t>DGN silnice III/37368 od ul. Na Bráně - po ul. Brněnská, v km 0,000 – 0,455 (dl. 455 m)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</si>
  <si>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III/41611 Měnín, Jalovisko - Blučina</t>
    </r>
  </si>
  <si>
    <t>DGN silnice III/41611 od DZ Jalovisko - po Blučinu, ul. Hřbitovní , v km 2,270 – 6,700 (dl. 4430 m)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</si>
  <si>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III/15267 Troubsko, ul. Zámecká a Vyšehrad</t>
    </r>
  </si>
  <si>
    <t>DGN silnice III/15267 od ul. Polní - po DZ Troubsko , v km 0,660 – 1,540 (dl. 880 m)</t>
  </si>
  <si>
    <t>DGN silnice III/15267 od DZ Oslavany - po DZ Ivančice , v km 0,600 – 3,200 (dl. 2600 m)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</si>
  <si>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III/39519 Dolní Kounice - Trboušany</t>
    </r>
  </si>
  <si>
    <t>DGN silnice III/15267 od Dolních Kounic, ul. Zámecká  - po DZ Trboušany , v km 0,000 – 2,175 (dl. 2175 m)</t>
  </si>
  <si>
    <r>
      <rPr>
        <sz val="12"/>
        <color theme="1"/>
        <rFont val="Calibri"/>
        <family val="2"/>
        <charset val="238"/>
        <scheme val="minor"/>
      </rPr>
      <t xml:space="preserve">Název stavby: </t>
    </r>
    <r>
      <rPr>
        <b/>
        <sz val="12"/>
        <color theme="1"/>
        <rFont val="Calibri"/>
        <family val="2"/>
        <charset val="238"/>
        <scheme val="minor"/>
      </rPr>
      <t>III/395 Dolní Kounice, ul. Zámecká</t>
    </r>
  </si>
  <si>
    <t>DGN silnice III/15267 od ul. Hlavní  - po DZ Dolní Kounice , v km 31,490 – 32,300 (dl. 810 m)</t>
  </si>
  <si>
    <t>km</t>
  </si>
  <si>
    <t>Diagnostika, PAU silnic Střed 2025 - I</t>
  </si>
  <si>
    <t xml:space="preserve">     III/4197 Nížkovice - průtah</t>
  </si>
  <si>
    <t>3. II/383 Ochoz u Brna, ul. Náves</t>
  </si>
  <si>
    <t xml:space="preserve">   III/37368 Ochoz u Brna, ul. Obecká</t>
  </si>
  <si>
    <t>4. III/41611 Měnín, Jalovisko - Blučina</t>
  </si>
  <si>
    <t>5. III/15267 Troubsko, ul. Zámecká a Vyšehrad</t>
  </si>
  <si>
    <t>6. III/3938 Oslavany - Ivančice, Letkovice</t>
  </si>
  <si>
    <t>7. III/39519 Dolní Kounice - Trboušany</t>
  </si>
  <si>
    <t xml:space="preserve">    II/395 Dolní Kounice, ul. Zámecká</t>
  </si>
  <si>
    <t>Příloha č. 3b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</si>
</sst>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\ &quot;Kč&quot;"/>
    <numFmt numFmtId="166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0" fontId="5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164" fontId="0" fillId="0" borderId="1" xfId="0" applyNumberFormat="1" applyFill="1" applyBorder="1" applyAlignment="1">
      <alignment vertical="center"/>
    </xf>
    <xf numFmtId="0" fontId="6" fillId="0" borderId="0" xfId="0" applyFont="1"/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Fill="1" applyAlignment="1">
      <alignment horizontal="left" vertical="center"/>
    </xf>
    <xf numFmtId="165" fontId="9" fillId="0" borderId="0" xfId="0" applyNumberFormat="1" applyFont="1" applyAlignment="1">
      <alignment vertical="top"/>
    </xf>
    <xf numFmtId="0" fontId="5" fillId="0" borderId="0" xfId="0" applyFont="1" applyAlignment="1">
      <alignment horizontal="left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 inden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right" vertical="center" wrapText="1" indent="1"/>
    </xf>
    <xf numFmtId="0" fontId="0" fillId="0" borderId="1" xfId="0" applyFont="1" applyFill="1" applyBorder="1" applyAlignment="1">
      <alignment horizontal="left" vertical="center" wrapText="1" indent="1"/>
    </xf>
    <xf numFmtId="4" fontId="0" fillId="0" borderId="1" xfId="0" applyNumberFormat="1" applyFont="1" applyFill="1" applyBorder="1" applyAlignment="1">
      <alignment horizontal="right" vertical="center" wrapText="1" inden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 indent="1"/>
    </xf>
    <xf numFmtId="4" fontId="0" fillId="4" borderId="1" xfId="0" applyNumberFormat="1" applyFont="1" applyFill="1" applyBorder="1" applyAlignment="1">
      <alignment horizontal="right" vertical="center" wrapText="1" inden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0" borderId="0" xfId="0" applyFont="1" applyFill="1" applyAlignment="1">
      <alignment horizontal="left" vertical="center"/>
    </xf>
    <xf numFmtId="0" fontId="5" fillId="4" borderId="0" xfId="0" applyFont="1" applyFill="1"/>
    <xf numFmtId="0" fontId="9" fillId="4" borderId="0" xfId="0" applyFont="1" applyFill="1"/>
    <xf numFmtId="0" fontId="5" fillId="4" borderId="0" xfId="0" applyFont="1" applyFill="1" applyAlignment="1">
      <alignment horizontal="left"/>
    </xf>
    <xf numFmtId="0" fontId="0" fillId="4" borderId="0" xfId="0" applyFont="1" applyFill="1" applyAlignment="1">
      <alignment wrapText="1"/>
    </xf>
    <xf numFmtId="0" fontId="5" fillId="4" borderId="0" xfId="0" applyFont="1" applyFill="1" applyAlignment="1">
      <alignment horizontal="left" vertical="center"/>
    </xf>
    <xf numFmtId="0" fontId="0" fillId="4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left" vertical="center" wrapText="1" indent="1"/>
    </xf>
    <xf numFmtId="0" fontId="0" fillId="4" borderId="11" xfId="0" applyFont="1" applyFill="1" applyBorder="1" applyAlignment="1">
      <alignment horizontal="center" vertical="center" wrapText="1"/>
    </xf>
    <xf numFmtId="4" fontId="0" fillId="4" borderId="12" xfId="0" applyNumberFormat="1" applyFont="1" applyFill="1" applyBorder="1" applyAlignment="1">
      <alignment horizontal="right" vertical="center" wrapText="1" indent="1"/>
    </xf>
    <xf numFmtId="0" fontId="0" fillId="4" borderId="5" xfId="0" applyFont="1" applyFill="1" applyBorder="1" applyAlignment="1">
      <alignment horizontal="center" vertical="center" wrapText="1"/>
    </xf>
    <xf numFmtId="4" fontId="0" fillId="4" borderId="6" xfId="0" applyNumberFormat="1" applyFont="1" applyFill="1" applyBorder="1" applyAlignment="1">
      <alignment horizontal="right" vertical="center" wrapText="1" inden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 indent="1"/>
    </xf>
    <xf numFmtId="0" fontId="0" fillId="4" borderId="2" xfId="0" applyFont="1" applyFill="1" applyBorder="1" applyAlignment="1">
      <alignment horizontal="center" vertical="center" wrapText="1"/>
    </xf>
    <xf numFmtId="4" fontId="0" fillId="4" borderId="14" xfId="0" applyNumberFormat="1" applyFont="1" applyFill="1" applyBorder="1" applyAlignment="1">
      <alignment horizontal="right" vertical="center" wrapText="1" inden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right" vertical="center" wrapText="1" indent="1"/>
    </xf>
    <xf numFmtId="0" fontId="3" fillId="2" borderId="17" xfId="0" applyFont="1" applyFill="1" applyBorder="1" applyAlignment="1">
      <alignment horizontal="right" vertical="center" wrapText="1" inden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right" vertical="center" wrapText="1" indent="1"/>
    </xf>
    <xf numFmtId="0" fontId="11" fillId="2" borderId="17" xfId="0" applyFont="1" applyFill="1" applyBorder="1" applyAlignment="1">
      <alignment horizontal="right" vertical="center" wrapText="1" inden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2" fillId="0" borderId="11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right" vertical="center" wrapText="1" indent="1"/>
    </xf>
    <xf numFmtId="0" fontId="12" fillId="0" borderId="5" xfId="0" applyFont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right" vertical="center" wrapText="1" inden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right" vertical="center" wrapText="1" indent="1"/>
    </xf>
    <xf numFmtId="4" fontId="8" fillId="2" borderId="17" xfId="0" applyNumberFormat="1" applyFont="1" applyFill="1" applyBorder="1" applyAlignment="1">
      <alignment horizontal="right" vertical="center" wrapText="1" indent="1"/>
    </xf>
    <xf numFmtId="4" fontId="8" fillId="2" borderId="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left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164" fontId="0" fillId="0" borderId="6" xfId="0" applyNumberForma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164" fontId="3" fillId="3" borderId="22" xfId="0" applyNumberFormat="1" applyFont="1" applyFill="1" applyBorder="1" applyAlignment="1">
      <alignment vertical="center"/>
    </xf>
    <xf numFmtId="164" fontId="3" fillId="3" borderId="23" xfId="0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166" fontId="10" fillId="0" borderId="11" xfId="0" applyNumberFormat="1" applyFont="1" applyFill="1" applyBorder="1" applyAlignment="1">
      <alignment horizontal="center" vertical="center" wrapText="1"/>
    </xf>
    <xf numFmtId="166" fontId="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8" fillId="2" borderId="15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zoomScale="85" zoomScaleNormal="85" workbookViewId="0">
      <selection activeCell="B1" sqref="B1"/>
    </sheetView>
  </sheetViews>
  <sheetFormatPr defaultRowHeight="15" x14ac:dyDescent="0.25"/>
  <cols>
    <col min="2" max="2" width="46.85546875" customWidth="1"/>
    <col min="3" max="3" width="21" customWidth="1"/>
    <col min="4" max="4" width="19.28515625" customWidth="1"/>
  </cols>
  <sheetData>
    <row r="1" spans="2:7" ht="11.25" customHeight="1" x14ac:dyDescent="0.25">
      <c r="B1" s="5" t="s">
        <v>67</v>
      </c>
      <c r="C1" s="5"/>
      <c r="D1" s="5"/>
      <c r="E1" s="5"/>
      <c r="F1" s="5"/>
      <c r="G1" s="5"/>
    </row>
    <row r="2" spans="2:7" ht="15.75" x14ac:dyDescent="0.25">
      <c r="B2" s="7" t="s">
        <v>35</v>
      </c>
    </row>
    <row r="3" spans="2:7" ht="18.75" x14ac:dyDescent="0.3">
      <c r="B3" s="88" t="s">
        <v>58</v>
      </c>
      <c r="C3" s="88"/>
      <c r="D3" s="88"/>
      <c r="E3" s="88"/>
      <c r="F3" s="88"/>
      <c r="G3" s="88"/>
    </row>
    <row r="4" spans="2:7" ht="29.25" customHeight="1" thickBot="1" x14ac:dyDescent="0.35">
      <c r="B4" s="8"/>
      <c r="C4" s="8"/>
      <c r="D4" s="8"/>
      <c r="E4" s="8"/>
      <c r="F4" s="8"/>
      <c r="G4" s="8"/>
    </row>
    <row r="5" spans="2:7" s="1" customFormat="1" ht="20.100000000000001" customHeight="1" x14ac:dyDescent="0.25">
      <c r="B5" s="89" t="s">
        <v>31</v>
      </c>
      <c r="C5" s="90"/>
      <c r="D5" s="91"/>
      <c r="E5" s="9"/>
      <c r="F5" s="9"/>
      <c r="G5" s="9"/>
    </row>
    <row r="6" spans="2:7" ht="20.100000000000001" customHeight="1" x14ac:dyDescent="0.25">
      <c r="B6" s="78" t="s">
        <v>30</v>
      </c>
      <c r="C6" s="79" t="s">
        <v>1</v>
      </c>
      <c r="D6" s="80" t="s">
        <v>2</v>
      </c>
    </row>
    <row r="7" spans="2:7" ht="30" customHeight="1" x14ac:dyDescent="0.25">
      <c r="B7" s="10" t="s">
        <v>36</v>
      </c>
      <c r="C7" s="6">
        <f>'1. III4199 Heršpice-Rašovice'!F15</f>
        <v>0</v>
      </c>
      <c r="D7" s="81">
        <f>ROUND(C7*1.21,2)</f>
        <v>0</v>
      </c>
    </row>
    <row r="8" spans="2:7" ht="30" customHeight="1" x14ac:dyDescent="0.25">
      <c r="B8" s="10" t="s">
        <v>59</v>
      </c>
      <c r="C8" s="6">
        <f>'1. III4197 Nížkovice-průtah'!F13</f>
        <v>0</v>
      </c>
      <c r="D8" s="81">
        <f>ROUND(C8*1.21,2)</f>
        <v>0</v>
      </c>
    </row>
    <row r="9" spans="2:7" ht="30" customHeight="1" x14ac:dyDescent="0.25">
      <c r="B9" s="10" t="s">
        <v>37</v>
      </c>
      <c r="C9" s="6">
        <f>'2. II430 Vyškov, ul. Kroměřížsk'!F15</f>
        <v>0</v>
      </c>
      <c r="D9" s="81">
        <f t="shared" ref="D9" si="0">ROUND(C9*1.21,2)</f>
        <v>0</v>
      </c>
    </row>
    <row r="10" spans="2:7" ht="30" customHeight="1" x14ac:dyDescent="0.25">
      <c r="B10" s="10" t="s">
        <v>60</v>
      </c>
      <c r="C10" s="6">
        <f>'3. II383 Ochoz u Brna, ul. Náve'!F15</f>
        <v>0</v>
      </c>
      <c r="D10" s="81">
        <f>ROUND(C10*1.21,2)</f>
        <v>0</v>
      </c>
    </row>
    <row r="11" spans="2:7" ht="30" customHeight="1" x14ac:dyDescent="0.25">
      <c r="B11" s="10" t="s">
        <v>61</v>
      </c>
      <c r="C11" s="6">
        <f>'3. III37368 Ochoz u Brna, ul. O'!F15</f>
        <v>0</v>
      </c>
      <c r="D11" s="81">
        <f t="shared" ref="D11:D16" si="1">ROUND(C11*1.21,2)</f>
        <v>0</v>
      </c>
    </row>
    <row r="12" spans="2:7" ht="30" customHeight="1" x14ac:dyDescent="0.25">
      <c r="B12" s="10" t="s">
        <v>62</v>
      </c>
      <c r="C12" s="6">
        <f>'4. III41611 Měnín, Jalovisko-Bl'!F15</f>
        <v>0</v>
      </c>
      <c r="D12" s="81">
        <f t="shared" si="1"/>
        <v>0</v>
      </c>
    </row>
    <row r="13" spans="2:7" ht="30" customHeight="1" x14ac:dyDescent="0.25">
      <c r="B13" s="10" t="s">
        <v>63</v>
      </c>
      <c r="C13" s="6">
        <f>'5. III15267 Troubsko, ul. Zámec'!F15</f>
        <v>0</v>
      </c>
      <c r="D13" s="81">
        <f t="shared" si="1"/>
        <v>0</v>
      </c>
    </row>
    <row r="14" spans="2:7" ht="30" customHeight="1" x14ac:dyDescent="0.25">
      <c r="B14" s="10" t="s">
        <v>64</v>
      </c>
      <c r="C14" s="6">
        <f>'6. III3938 Oslavany-Ivančice, L'!F15</f>
        <v>0</v>
      </c>
      <c r="D14" s="81">
        <f t="shared" si="1"/>
        <v>0</v>
      </c>
    </row>
    <row r="15" spans="2:7" ht="30" customHeight="1" x14ac:dyDescent="0.25">
      <c r="B15" s="10" t="s">
        <v>65</v>
      </c>
      <c r="C15" s="6">
        <f>'7. III39519 Dolní Kounice-Trbou'!F15</f>
        <v>0</v>
      </c>
      <c r="D15" s="81">
        <f t="shared" si="1"/>
        <v>0</v>
      </c>
    </row>
    <row r="16" spans="2:7" ht="30" customHeight="1" x14ac:dyDescent="0.25">
      <c r="B16" s="10" t="s">
        <v>66</v>
      </c>
      <c r="C16" s="6">
        <f>'7. III395 Dolní Kounice, ul. Z'!F15</f>
        <v>0</v>
      </c>
      <c r="D16" s="81">
        <f t="shared" si="1"/>
        <v>0</v>
      </c>
    </row>
    <row r="17" spans="2:4" ht="15.75" thickBot="1" x14ac:dyDescent="0.3">
      <c r="B17" s="82" t="s">
        <v>32</v>
      </c>
      <c r="C17" s="83">
        <f>SUM(C7:C16)</f>
        <v>0</v>
      </c>
      <c r="D17" s="84">
        <f>SUM(D7:D16)</f>
        <v>0</v>
      </c>
    </row>
    <row r="18" spans="2:4" x14ac:dyDescent="0.25">
      <c r="C18" s="2"/>
      <c r="D18" s="2"/>
    </row>
  </sheetData>
  <mergeCells count="2">
    <mergeCell ref="B3:G3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7EB7-0520-443E-8235-B17F635AF54B}">
  <dimension ref="A1:P18"/>
  <sheetViews>
    <sheetView view="pageBreakPreview" zoomScale="85" zoomScaleNormal="100" zoomScaleSheetLayoutView="85" workbookViewId="0">
      <selection activeCell="B32" sqref="B32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1.42578125" customWidth="1"/>
  </cols>
  <sheetData>
    <row r="1" spans="1:16" ht="15.75" x14ac:dyDescent="0.25">
      <c r="A1" s="92" t="s">
        <v>53</v>
      </c>
      <c r="B1" s="92"/>
      <c r="C1" s="92"/>
      <c r="D1" s="92"/>
      <c r="E1" s="92"/>
      <c r="F1" s="9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96" t="s">
        <v>54</v>
      </c>
      <c r="B2" s="96"/>
      <c r="C2" s="96"/>
      <c r="D2" s="96"/>
      <c r="E2" s="96"/>
      <c r="F2" s="96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3" customFormat="1" ht="27" customHeight="1" x14ac:dyDescent="0.25">
      <c r="A3" s="93"/>
      <c r="B3" s="93"/>
      <c r="C3" s="93"/>
      <c r="D3" s="93"/>
      <c r="E3" s="93"/>
      <c r="F3" s="93"/>
      <c r="G3" s="12"/>
      <c r="H3" s="13"/>
      <c r="I3" s="13"/>
      <c r="J3" s="14"/>
      <c r="K3" s="14"/>
      <c r="L3" s="14"/>
      <c r="M3" s="14"/>
      <c r="N3" s="14"/>
      <c r="O3" s="14"/>
      <c r="P3" s="14"/>
    </row>
    <row r="4" spans="1:16" s="3" customFormat="1" ht="30.75" thickBot="1" x14ac:dyDescent="0.25">
      <c r="A4" s="4" t="s">
        <v>3</v>
      </c>
      <c r="B4" s="19" t="s">
        <v>4</v>
      </c>
      <c r="C4" s="4" t="s">
        <v>5</v>
      </c>
      <c r="D4" s="4" t="s">
        <v>6</v>
      </c>
      <c r="E4" s="20" t="s">
        <v>7</v>
      </c>
      <c r="F4" s="20" t="s">
        <v>8</v>
      </c>
      <c r="G4" s="14"/>
      <c r="H4" s="14"/>
      <c r="I4" s="15"/>
      <c r="J4" s="14"/>
      <c r="K4" s="14"/>
      <c r="L4" s="14"/>
      <c r="M4" s="14"/>
      <c r="N4" s="14"/>
      <c r="O4" s="14"/>
      <c r="P4" s="14"/>
    </row>
    <row r="5" spans="1:16" s="3" customFormat="1" ht="30" x14ac:dyDescent="0.2">
      <c r="A5" s="21" t="s">
        <v>9</v>
      </c>
      <c r="B5" s="22" t="s">
        <v>10</v>
      </c>
      <c r="C5" s="23" t="s">
        <v>57</v>
      </c>
      <c r="D5" s="21">
        <v>2.1749999999999998</v>
      </c>
      <c r="E5" s="24"/>
      <c r="F5" s="24">
        <f>ROUND(D5*E5,2)</f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3" customFormat="1" x14ac:dyDescent="0.2">
      <c r="A6" s="23" t="s">
        <v>12</v>
      </c>
      <c r="B6" s="25" t="s">
        <v>13</v>
      </c>
      <c r="C6" s="23" t="s">
        <v>11</v>
      </c>
      <c r="D6" s="23">
        <v>1</v>
      </c>
      <c r="E6" s="26"/>
      <c r="F6" s="24">
        <f t="shared" ref="F6:F14" si="0">ROUND(D6*E6,2)</f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3" customFormat="1" ht="45" x14ac:dyDescent="0.2">
      <c r="A7" s="23" t="s">
        <v>14</v>
      </c>
      <c r="B7" s="25" t="s">
        <v>15</v>
      </c>
      <c r="C7" s="23" t="s">
        <v>0</v>
      </c>
      <c r="D7" s="23">
        <f>CEILING((D5*1000/30),1)</f>
        <v>73</v>
      </c>
      <c r="E7" s="26"/>
      <c r="F7" s="24">
        <f t="shared" si="0"/>
        <v>0</v>
      </c>
      <c r="G7" s="16"/>
      <c r="H7" s="14"/>
      <c r="I7" s="14"/>
      <c r="J7" s="14"/>
      <c r="K7" s="14"/>
      <c r="L7" s="14"/>
      <c r="M7" s="14"/>
      <c r="N7" s="14"/>
      <c r="O7" s="14"/>
      <c r="P7" s="14"/>
    </row>
    <row r="8" spans="1:16" s="3" customFormat="1" x14ac:dyDescent="0.2">
      <c r="A8" s="23" t="s">
        <v>16</v>
      </c>
      <c r="B8" s="25" t="s">
        <v>17</v>
      </c>
      <c r="C8" s="23" t="s">
        <v>0</v>
      </c>
      <c r="D8" s="23">
        <f>CEILING((D5*1000/200),1)</f>
        <v>11</v>
      </c>
      <c r="E8" s="26"/>
      <c r="F8" s="24">
        <f t="shared" si="0"/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3" customFormat="1" ht="24" customHeight="1" x14ac:dyDescent="0.2">
      <c r="A9" s="23" t="s">
        <v>18</v>
      </c>
      <c r="B9" s="25" t="s">
        <v>19</v>
      </c>
      <c r="C9" s="23" t="s">
        <v>0</v>
      </c>
      <c r="D9" s="23">
        <f>CEILING((D5*1000/500),1)</f>
        <v>5</v>
      </c>
      <c r="E9" s="26"/>
      <c r="F9" s="24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3" customFormat="1" x14ac:dyDescent="0.2">
      <c r="A10" s="23" t="s">
        <v>20</v>
      </c>
      <c r="B10" s="25" t="s">
        <v>21</v>
      </c>
      <c r="C10" s="23" t="s">
        <v>0</v>
      </c>
      <c r="D10" s="23">
        <f>CEILING((D5*1000/1500),1)</f>
        <v>2</v>
      </c>
      <c r="E10" s="26"/>
      <c r="F10" s="24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3" customFormat="1" x14ac:dyDescent="0.2">
      <c r="A11" s="23" t="s">
        <v>22</v>
      </c>
      <c r="B11" s="25" t="s">
        <v>24</v>
      </c>
      <c r="C11" s="23" t="s">
        <v>0</v>
      </c>
      <c r="D11" s="23">
        <f>D9</f>
        <v>5</v>
      </c>
      <c r="E11" s="26"/>
      <c r="F11" s="24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3" customFormat="1" ht="45" x14ac:dyDescent="0.2">
      <c r="A12" s="27" t="s">
        <v>23</v>
      </c>
      <c r="B12" s="28" t="s">
        <v>33</v>
      </c>
      <c r="C12" s="27" t="s">
        <v>0</v>
      </c>
      <c r="D12" s="23">
        <f>CEILING(((D5*6*1000)/10000),1)</f>
        <v>2</v>
      </c>
      <c r="E12" s="29"/>
      <c r="F12" s="24">
        <f t="shared" si="0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s="3" customFormat="1" ht="30" x14ac:dyDescent="0.2">
      <c r="A13" s="27" t="s">
        <v>25</v>
      </c>
      <c r="B13" s="25" t="s">
        <v>27</v>
      </c>
      <c r="C13" s="23" t="s">
        <v>0</v>
      </c>
      <c r="D13" s="23">
        <v>1</v>
      </c>
      <c r="E13" s="26"/>
      <c r="F13" s="24">
        <v>0</v>
      </c>
    </row>
    <row r="14" spans="1:16" s="3" customFormat="1" ht="30" x14ac:dyDescent="0.2">
      <c r="A14" s="27" t="s">
        <v>26</v>
      </c>
      <c r="B14" s="25" t="s">
        <v>28</v>
      </c>
      <c r="C14" s="23" t="s">
        <v>11</v>
      </c>
      <c r="D14" s="23">
        <v>1</v>
      </c>
      <c r="E14" s="26"/>
      <c r="F14" s="24">
        <f t="shared" si="0"/>
        <v>0</v>
      </c>
    </row>
    <row r="15" spans="1:16" s="3" customFormat="1" ht="30.2" customHeight="1" x14ac:dyDescent="0.2">
      <c r="A15" s="94" t="s">
        <v>29</v>
      </c>
      <c r="B15" s="94"/>
      <c r="C15" s="94"/>
      <c r="D15" s="94"/>
      <c r="E15" s="94"/>
      <c r="F15" s="76">
        <f>SUM(F5:F14)</f>
        <v>0</v>
      </c>
    </row>
    <row r="16" spans="1:16" s="3" customFormat="1" ht="12.75" x14ac:dyDescent="0.2">
      <c r="A16" s="95"/>
      <c r="B16" s="95"/>
      <c r="C16" s="95"/>
      <c r="D16" s="95"/>
      <c r="E16" s="95"/>
      <c r="F16" s="95"/>
    </row>
    <row r="17" spans="1:6" ht="16.350000000000001" customHeight="1" x14ac:dyDescent="0.25">
      <c r="A17" s="77"/>
      <c r="B17" s="30" t="s">
        <v>34</v>
      </c>
      <c r="C17" s="30"/>
      <c r="D17" s="77"/>
      <c r="E17" s="77"/>
      <c r="F17" s="77"/>
    </row>
    <row r="18" spans="1:6" x14ac:dyDescent="0.25">
      <c r="A18" s="30"/>
      <c r="B18" s="30"/>
      <c r="C18" s="30"/>
      <c r="D18" s="30"/>
      <c r="E18" s="30"/>
      <c r="F18" s="30"/>
    </row>
  </sheetData>
  <mergeCells count="5">
    <mergeCell ref="A1:F1"/>
    <mergeCell ref="A2:F2"/>
    <mergeCell ref="A3:F3"/>
    <mergeCell ref="A15:E15"/>
    <mergeCell ref="A16:F16"/>
  </mergeCells>
  <pageMargins left="0.7" right="0.7" top="0.78740157499999996" bottom="0.78740157499999996" header="0.3" footer="0.3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04E2-2FED-4E46-B3E3-BC0184A4C007}">
  <dimension ref="A1:P18"/>
  <sheetViews>
    <sheetView view="pageBreakPreview" zoomScale="85" zoomScaleNormal="100" zoomScaleSheetLayoutView="85" workbookViewId="0">
      <selection activeCell="U27" sqref="U27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1.42578125" customWidth="1"/>
  </cols>
  <sheetData>
    <row r="1" spans="1:16" ht="15.75" x14ac:dyDescent="0.25">
      <c r="A1" s="92" t="s">
        <v>55</v>
      </c>
      <c r="B1" s="92"/>
      <c r="C1" s="92"/>
      <c r="D1" s="92"/>
      <c r="E1" s="92"/>
      <c r="F1" s="9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96" t="s">
        <v>56</v>
      </c>
      <c r="B2" s="96"/>
      <c r="C2" s="96"/>
      <c r="D2" s="96"/>
      <c r="E2" s="96"/>
      <c r="F2" s="96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3" customFormat="1" ht="27" customHeight="1" x14ac:dyDescent="0.25">
      <c r="A3" s="93"/>
      <c r="B3" s="93"/>
      <c r="C3" s="93"/>
      <c r="D3" s="93"/>
      <c r="E3" s="93"/>
      <c r="F3" s="93"/>
      <c r="G3" s="12"/>
      <c r="H3" s="13"/>
      <c r="I3" s="13"/>
      <c r="J3" s="14"/>
      <c r="K3" s="14"/>
      <c r="L3" s="14"/>
      <c r="M3" s="14"/>
      <c r="N3" s="14"/>
      <c r="O3" s="14"/>
      <c r="P3" s="14"/>
    </row>
    <row r="4" spans="1:16" s="3" customFormat="1" ht="30.75" thickBot="1" x14ac:dyDescent="0.25">
      <c r="A4" s="4" t="s">
        <v>3</v>
      </c>
      <c r="B4" s="19" t="s">
        <v>4</v>
      </c>
      <c r="C4" s="4" t="s">
        <v>5</v>
      </c>
      <c r="D4" s="4" t="s">
        <v>6</v>
      </c>
      <c r="E4" s="20" t="s">
        <v>7</v>
      </c>
      <c r="F4" s="20" t="s">
        <v>8</v>
      </c>
      <c r="G4" s="14"/>
      <c r="H4" s="14"/>
      <c r="I4" s="15"/>
      <c r="J4" s="14"/>
      <c r="K4" s="14"/>
      <c r="L4" s="14"/>
      <c r="M4" s="14"/>
      <c r="N4" s="14"/>
      <c r="O4" s="14"/>
      <c r="P4" s="14"/>
    </row>
    <row r="5" spans="1:16" s="3" customFormat="1" ht="30" x14ac:dyDescent="0.2">
      <c r="A5" s="21" t="s">
        <v>9</v>
      </c>
      <c r="B5" s="22" t="s">
        <v>10</v>
      </c>
      <c r="C5" s="23" t="s">
        <v>57</v>
      </c>
      <c r="D5" s="87">
        <v>0.81</v>
      </c>
      <c r="E5" s="24"/>
      <c r="F5" s="24">
        <f>ROUND(D5*E5,2)</f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3" customFormat="1" x14ac:dyDescent="0.2">
      <c r="A6" s="23" t="s">
        <v>12</v>
      </c>
      <c r="B6" s="25" t="s">
        <v>13</v>
      </c>
      <c r="C6" s="23" t="s">
        <v>11</v>
      </c>
      <c r="D6" s="23">
        <v>1</v>
      </c>
      <c r="E6" s="26"/>
      <c r="F6" s="24">
        <f t="shared" ref="F6:F14" si="0">ROUND(D6*E6,2)</f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3" customFormat="1" ht="45" x14ac:dyDescent="0.2">
      <c r="A7" s="23" t="s">
        <v>14</v>
      </c>
      <c r="B7" s="25" t="s">
        <v>15</v>
      </c>
      <c r="C7" s="23" t="s">
        <v>0</v>
      </c>
      <c r="D7" s="23">
        <f>CEILING((D5*1000/30),1)</f>
        <v>27</v>
      </c>
      <c r="E7" s="26"/>
      <c r="F7" s="24">
        <f t="shared" si="0"/>
        <v>0</v>
      </c>
      <c r="G7" s="16"/>
      <c r="H7" s="14"/>
      <c r="I7" s="14"/>
      <c r="J7" s="14"/>
      <c r="K7" s="14"/>
      <c r="L7" s="14"/>
      <c r="M7" s="14"/>
      <c r="N7" s="14"/>
      <c r="O7" s="14"/>
      <c r="P7" s="14"/>
    </row>
    <row r="8" spans="1:16" s="3" customFormat="1" x14ac:dyDescent="0.2">
      <c r="A8" s="23" t="s">
        <v>16</v>
      </c>
      <c r="B8" s="25" t="s">
        <v>17</v>
      </c>
      <c r="C8" s="23" t="s">
        <v>0</v>
      </c>
      <c r="D8" s="23">
        <f>CEILING((D5*1000/200),1)</f>
        <v>5</v>
      </c>
      <c r="E8" s="26"/>
      <c r="F8" s="24">
        <f t="shared" si="0"/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3" customFormat="1" ht="24" customHeight="1" x14ac:dyDescent="0.2">
      <c r="A9" s="23" t="s">
        <v>18</v>
      </c>
      <c r="B9" s="25" t="s">
        <v>19</v>
      </c>
      <c r="C9" s="23" t="s">
        <v>0</v>
      </c>
      <c r="D9" s="23">
        <f>CEILING((D5*1000/500),1)</f>
        <v>2</v>
      </c>
      <c r="E9" s="26"/>
      <c r="F9" s="24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3" customFormat="1" x14ac:dyDescent="0.2">
      <c r="A10" s="23" t="s">
        <v>20</v>
      </c>
      <c r="B10" s="25" t="s">
        <v>21</v>
      </c>
      <c r="C10" s="23" t="s">
        <v>0</v>
      </c>
      <c r="D10" s="23">
        <f>CEILING((D5*1000/1500),1)</f>
        <v>1</v>
      </c>
      <c r="E10" s="26"/>
      <c r="F10" s="24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3" customFormat="1" x14ac:dyDescent="0.2">
      <c r="A11" s="23" t="s">
        <v>22</v>
      </c>
      <c r="B11" s="25" t="s">
        <v>24</v>
      </c>
      <c r="C11" s="23" t="s">
        <v>0</v>
      </c>
      <c r="D11" s="23">
        <f>D9</f>
        <v>2</v>
      </c>
      <c r="E11" s="26"/>
      <c r="F11" s="24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3" customFormat="1" ht="45" x14ac:dyDescent="0.2">
      <c r="A12" s="27" t="s">
        <v>23</v>
      </c>
      <c r="B12" s="28" t="s">
        <v>33</v>
      </c>
      <c r="C12" s="27" t="s">
        <v>0</v>
      </c>
      <c r="D12" s="23">
        <f>CEILING(((D5*8*1000)/10000),1)</f>
        <v>1</v>
      </c>
      <c r="E12" s="29"/>
      <c r="F12" s="24">
        <f t="shared" si="0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s="3" customFormat="1" ht="30" x14ac:dyDescent="0.2">
      <c r="A13" s="27" t="s">
        <v>25</v>
      </c>
      <c r="B13" s="25" t="s">
        <v>27</v>
      </c>
      <c r="C13" s="23" t="s">
        <v>0</v>
      </c>
      <c r="D13" s="23">
        <v>1</v>
      </c>
      <c r="E13" s="26"/>
      <c r="F13" s="24">
        <f t="shared" si="0"/>
        <v>0</v>
      </c>
    </row>
    <row r="14" spans="1:16" s="3" customFormat="1" ht="30" x14ac:dyDescent="0.2">
      <c r="A14" s="27" t="s">
        <v>26</v>
      </c>
      <c r="B14" s="25" t="s">
        <v>28</v>
      </c>
      <c r="C14" s="23" t="s">
        <v>11</v>
      </c>
      <c r="D14" s="23">
        <v>1</v>
      </c>
      <c r="E14" s="26"/>
      <c r="F14" s="24">
        <f t="shared" si="0"/>
        <v>0</v>
      </c>
    </row>
    <row r="15" spans="1:16" s="3" customFormat="1" ht="30.2" customHeight="1" x14ac:dyDescent="0.2">
      <c r="A15" s="94" t="s">
        <v>29</v>
      </c>
      <c r="B15" s="94"/>
      <c r="C15" s="94"/>
      <c r="D15" s="94"/>
      <c r="E15" s="94"/>
      <c r="F15" s="76">
        <f>SUM(F5:F14)</f>
        <v>0</v>
      </c>
    </row>
    <row r="16" spans="1:16" s="3" customFormat="1" ht="12.75" x14ac:dyDescent="0.2">
      <c r="A16" s="95"/>
      <c r="B16" s="95"/>
      <c r="C16" s="95"/>
      <c r="D16" s="95"/>
      <c r="E16" s="95"/>
      <c r="F16" s="95"/>
    </row>
    <row r="17" spans="1:6" ht="16.350000000000001" customHeight="1" x14ac:dyDescent="0.25">
      <c r="A17" s="77"/>
      <c r="B17" s="30" t="s">
        <v>34</v>
      </c>
      <c r="C17" s="30"/>
      <c r="D17" s="77"/>
      <c r="E17" s="77"/>
      <c r="F17" s="77"/>
    </row>
    <row r="18" spans="1:6" x14ac:dyDescent="0.25">
      <c r="A18" s="30"/>
      <c r="B18" s="30"/>
      <c r="C18" s="30"/>
      <c r="D18" s="30"/>
      <c r="E18" s="30"/>
      <c r="F18" s="30"/>
    </row>
  </sheetData>
  <mergeCells count="5">
    <mergeCell ref="A1:F1"/>
    <mergeCell ref="A2:F2"/>
    <mergeCell ref="A3:F3"/>
    <mergeCell ref="A15:E15"/>
    <mergeCell ref="A16:F16"/>
  </mergeCells>
  <pageMargins left="0.7" right="0.7" top="0.78740157499999996" bottom="0.78740157499999996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zoomScaleNormal="100" zoomScaleSheetLayoutView="85" workbookViewId="0">
      <selection activeCell="I13" sqref="I13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1.42578125" customWidth="1"/>
    <col min="8" max="8" width="10.7109375" style="30" bestFit="1" customWidth="1"/>
  </cols>
  <sheetData>
    <row r="1" spans="1:16" ht="15.75" x14ac:dyDescent="0.25">
      <c r="A1" s="92" t="s">
        <v>38</v>
      </c>
      <c r="B1" s="92"/>
      <c r="C1" s="92"/>
      <c r="D1" s="92"/>
      <c r="E1" s="92"/>
      <c r="F1" s="92"/>
      <c r="G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96" t="s">
        <v>39</v>
      </c>
      <c r="B2" s="96"/>
      <c r="C2" s="96"/>
      <c r="D2" s="96"/>
      <c r="E2" s="96"/>
      <c r="F2" s="96"/>
      <c r="G2" s="11"/>
      <c r="I2" s="11"/>
      <c r="J2" s="11"/>
      <c r="K2" s="11"/>
      <c r="L2" s="11"/>
      <c r="M2" s="11"/>
      <c r="N2" s="11"/>
      <c r="O2" s="11"/>
      <c r="P2" s="11"/>
    </row>
    <row r="3" spans="1:16" s="3" customFormat="1" ht="27" customHeight="1" x14ac:dyDescent="0.25">
      <c r="A3" s="93"/>
      <c r="B3" s="93"/>
      <c r="C3" s="93"/>
      <c r="D3" s="93"/>
      <c r="E3" s="93"/>
      <c r="F3" s="93"/>
      <c r="G3" s="12"/>
      <c r="H3" s="85"/>
      <c r="I3" s="13"/>
      <c r="J3" s="14"/>
      <c r="K3" s="14"/>
      <c r="L3" s="14"/>
      <c r="M3" s="14"/>
      <c r="N3" s="14"/>
      <c r="O3" s="14"/>
      <c r="P3" s="14"/>
    </row>
    <row r="4" spans="1:16" s="3" customFormat="1" ht="30.75" thickBot="1" x14ac:dyDescent="0.25">
      <c r="A4" s="4" t="s">
        <v>3</v>
      </c>
      <c r="B4" s="19" t="s">
        <v>4</v>
      </c>
      <c r="C4" s="4" t="s">
        <v>5</v>
      </c>
      <c r="D4" s="4" t="s">
        <v>6</v>
      </c>
      <c r="E4" s="20" t="s">
        <v>7</v>
      </c>
      <c r="F4" s="20" t="s">
        <v>8</v>
      </c>
      <c r="G4" s="14"/>
      <c r="I4" s="15"/>
      <c r="J4" s="14"/>
      <c r="K4" s="14"/>
      <c r="L4" s="14"/>
      <c r="M4" s="14"/>
      <c r="N4" s="14"/>
      <c r="O4" s="14"/>
      <c r="P4" s="14"/>
    </row>
    <row r="5" spans="1:16" s="3" customFormat="1" ht="30" x14ac:dyDescent="0.2">
      <c r="A5" s="21" t="s">
        <v>9</v>
      </c>
      <c r="B5" s="22" t="s">
        <v>10</v>
      </c>
      <c r="C5" s="23" t="s">
        <v>57</v>
      </c>
      <c r="D5" s="21">
        <v>1.702</v>
      </c>
      <c r="E5" s="24"/>
      <c r="F5" s="24">
        <f>ROUND(D5*E5,2)</f>
        <v>0</v>
      </c>
      <c r="G5" s="14"/>
      <c r="I5" s="14"/>
      <c r="J5" s="14"/>
      <c r="K5" s="14"/>
      <c r="L5" s="14"/>
      <c r="M5" s="14"/>
      <c r="N5" s="14"/>
      <c r="O5" s="14"/>
      <c r="P5" s="14"/>
    </row>
    <row r="6" spans="1:16" s="3" customFormat="1" x14ac:dyDescent="0.2">
      <c r="A6" s="23" t="s">
        <v>12</v>
      </c>
      <c r="B6" s="25" t="s">
        <v>13</v>
      </c>
      <c r="C6" s="23" t="s">
        <v>11</v>
      </c>
      <c r="D6" s="23">
        <v>1</v>
      </c>
      <c r="E6" s="26"/>
      <c r="F6" s="24">
        <f t="shared" ref="F6:F14" si="0">ROUND(D6*E6,2)</f>
        <v>0</v>
      </c>
      <c r="G6" s="14"/>
      <c r="I6" s="14"/>
      <c r="J6" s="14"/>
      <c r="K6" s="14"/>
      <c r="L6" s="14"/>
      <c r="M6" s="14"/>
      <c r="N6" s="14"/>
      <c r="O6" s="14"/>
      <c r="P6" s="14"/>
    </row>
    <row r="7" spans="1:16" s="3" customFormat="1" ht="45" x14ac:dyDescent="0.2">
      <c r="A7" s="23" t="s">
        <v>14</v>
      </c>
      <c r="B7" s="25" t="s">
        <v>15</v>
      </c>
      <c r="C7" s="23" t="s">
        <v>0</v>
      </c>
      <c r="D7" s="23">
        <f>CEILING((D5*1000/30),1)</f>
        <v>57</v>
      </c>
      <c r="E7" s="26"/>
      <c r="F7" s="24">
        <f t="shared" si="0"/>
        <v>0</v>
      </c>
      <c r="G7" s="16"/>
      <c r="I7" s="14"/>
      <c r="J7" s="14"/>
      <c r="K7" s="14"/>
      <c r="L7" s="14"/>
      <c r="M7" s="14"/>
      <c r="N7" s="14"/>
      <c r="O7" s="14"/>
      <c r="P7" s="14"/>
    </row>
    <row r="8" spans="1:16" s="3" customFormat="1" x14ac:dyDescent="0.2">
      <c r="A8" s="23" t="s">
        <v>16</v>
      </c>
      <c r="B8" s="25" t="s">
        <v>17</v>
      </c>
      <c r="C8" s="23" t="s">
        <v>0</v>
      </c>
      <c r="D8" s="23">
        <f>CEILING((D5*1000/200),1)</f>
        <v>9</v>
      </c>
      <c r="E8" s="26"/>
      <c r="F8" s="24">
        <f t="shared" si="0"/>
        <v>0</v>
      </c>
      <c r="G8" s="14"/>
      <c r="I8" s="14"/>
      <c r="J8" s="14"/>
      <c r="K8" s="14"/>
      <c r="L8" s="14"/>
      <c r="M8" s="14"/>
      <c r="N8" s="14"/>
      <c r="O8" s="14"/>
      <c r="P8" s="14"/>
    </row>
    <row r="9" spans="1:16" s="3" customFormat="1" ht="24" customHeight="1" x14ac:dyDescent="0.2">
      <c r="A9" s="23" t="s">
        <v>18</v>
      </c>
      <c r="B9" s="25" t="s">
        <v>19</v>
      </c>
      <c r="C9" s="23" t="s">
        <v>0</v>
      </c>
      <c r="D9" s="23">
        <f>CEILING((D5*1000/500),1)</f>
        <v>4</v>
      </c>
      <c r="E9" s="26"/>
      <c r="F9" s="24">
        <f t="shared" si="0"/>
        <v>0</v>
      </c>
      <c r="G9" s="14"/>
      <c r="I9" s="14"/>
      <c r="J9" s="14"/>
      <c r="K9" s="14"/>
      <c r="L9" s="14"/>
      <c r="M9" s="14"/>
      <c r="N9" s="14"/>
      <c r="O9" s="14"/>
      <c r="P9" s="14"/>
    </row>
    <row r="10" spans="1:16" s="3" customFormat="1" x14ac:dyDescent="0.2">
      <c r="A10" s="23" t="s">
        <v>20</v>
      </c>
      <c r="B10" s="25" t="s">
        <v>21</v>
      </c>
      <c r="C10" s="23" t="s">
        <v>0</v>
      </c>
      <c r="D10" s="23">
        <f>CEILING((D5*1000/1500),1)</f>
        <v>2</v>
      </c>
      <c r="E10" s="26"/>
      <c r="F10" s="24">
        <f t="shared" si="0"/>
        <v>0</v>
      </c>
      <c r="G10" s="14"/>
      <c r="I10" s="14"/>
      <c r="J10" s="14"/>
      <c r="K10" s="14"/>
      <c r="L10" s="14"/>
      <c r="M10" s="14"/>
      <c r="N10" s="14"/>
      <c r="O10" s="14"/>
      <c r="P10" s="14"/>
    </row>
    <row r="11" spans="1:16" s="3" customFormat="1" x14ac:dyDescent="0.2">
      <c r="A11" s="23" t="s">
        <v>22</v>
      </c>
      <c r="B11" s="25" t="s">
        <v>24</v>
      </c>
      <c r="C11" s="23" t="s">
        <v>0</v>
      </c>
      <c r="D11" s="23">
        <f>D9</f>
        <v>4</v>
      </c>
      <c r="E11" s="26"/>
      <c r="F11" s="24">
        <f t="shared" si="0"/>
        <v>0</v>
      </c>
      <c r="G11" s="14"/>
      <c r="I11" s="14"/>
      <c r="J11" s="14"/>
      <c r="K11" s="14"/>
      <c r="L11" s="14"/>
      <c r="M11" s="14"/>
      <c r="N11" s="14"/>
      <c r="O11" s="14"/>
      <c r="P11" s="14"/>
    </row>
    <row r="12" spans="1:16" s="3" customFormat="1" ht="45" x14ac:dyDescent="0.2">
      <c r="A12" s="27" t="s">
        <v>23</v>
      </c>
      <c r="B12" s="28" t="s">
        <v>33</v>
      </c>
      <c r="C12" s="27" t="s">
        <v>0</v>
      </c>
      <c r="D12" s="27">
        <f>CEILING(((D5*6*1000)/10000),1)</f>
        <v>2</v>
      </c>
      <c r="E12" s="29"/>
      <c r="F12" s="24">
        <f t="shared" si="0"/>
        <v>0</v>
      </c>
      <c r="G12" s="14"/>
      <c r="I12" s="14"/>
      <c r="J12" s="14"/>
      <c r="K12" s="14"/>
      <c r="L12" s="14"/>
      <c r="M12" s="14"/>
      <c r="N12" s="14"/>
      <c r="O12" s="14"/>
      <c r="P12" s="14"/>
    </row>
    <row r="13" spans="1:16" s="3" customFormat="1" ht="30" x14ac:dyDescent="0.2">
      <c r="A13" s="27" t="s">
        <v>25</v>
      </c>
      <c r="B13" s="25" t="s">
        <v>27</v>
      </c>
      <c r="C13" s="23" t="s">
        <v>0</v>
      </c>
      <c r="D13" s="23">
        <v>1</v>
      </c>
      <c r="E13" s="26"/>
      <c r="F13" s="24">
        <f t="shared" si="0"/>
        <v>0</v>
      </c>
    </row>
    <row r="14" spans="1:16" s="3" customFormat="1" ht="30" x14ac:dyDescent="0.2">
      <c r="A14" s="27" t="s">
        <v>26</v>
      </c>
      <c r="B14" s="25" t="s">
        <v>28</v>
      </c>
      <c r="C14" s="23" t="s">
        <v>11</v>
      </c>
      <c r="D14" s="23">
        <v>1</v>
      </c>
      <c r="E14" s="26"/>
      <c r="F14" s="24">
        <f t="shared" si="0"/>
        <v>0</v>
      </c>
    </row>
    <row r="15" spans="1:16" s="3" customFormat="1" ht="30.2" customHeight="1" x14ac:dyDescent="0.2">
      <c r="A15" s="94" t="s">
        <v>29</v>
      </c>
      <c r="B15" s="94"/>
      <c r="C15" s="94"/>
      <c r="D15" s="94"/>
      <c r="E15" s="94"/>
      <c r="F15" s="76">
        <f>SUM(F5:F14)</f>
        <v>0</v>
      </c>
    </row>
    <row r="16" spans="1:16" s="3" customFormat="1" ht="12.75" x14ac:dyDescent="0.2">
      <c r="A16" s="95"/>
      <c r="B16" s="95"/>
      <c r="C16" s="95"/>
      <c r="D16" s="95"/>
      <c r="E16" s="95"/>
      <c r="F16" s="95"/>
    </row>
    <row r="17" spans="1:6" ht="16.350000000000001" customHeight="1" x14ac:dyDescent="0.25">
      <c r="A17" s="18"/>
      <c r="B17" s="30" t="s">
        <v>34</v>
      </c>
      <c r="C17" s="30"/>
      <c r="D17" s="18"/>
      <c r="E17" s="18"/>
      <c r="F17" s="18"/>
    </row>
    <row r="18" spans="1:6" x14ac:dyDescent="0.25">
      <c r="A18" s="30"/>
      <c r="B18" s="30"/>
      <c r="C18" s="30"/>
      <c r="D18" s="30"/>
      <c r="E18" s="30"/>
      <c r="F18" s="30"/>
    </row>
  </sheetData>
  <mergeCells count="5">
    <mergeCell ref="A1:F1"/>
    <mergeCell ref="A3:F3"/>
    <mergeCell ref="A15:E15"/>
    <mergeCell ref="A16:F16"/>
    <mergeCell ref="A2:F2"/>
  </mergeCells>
  <pageMargins left="0.7" right="0.7" top="0.78740157499999996" bottom="0.78740157499999996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view="pageBreakPreview" zoomScaleNormal="100" zoomScaleSheetLayoutView="100" workbookViewId="0">
      <selection activeCell="I13" sqref="I13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1.42578125" customWidth="1"/>
    <col min="7" max="7" width="11.42578125" customWidth="1"/>
  </cols>
  <sheetData>
    <row r="1" spans="1:9" ht="15.75" x14ac:dyDescent="0.25">
      <c r="A1" s="92" t="s">
        <v>42</v>
      </c>
      <c r="B1" s="92"/>
      <c r="C1" s="92"/>
      <c r="D1" s="92"/>
      <c r="E1" s="92"/>
      <c r="F1" s="92"/>
    </row>
    <row r="2" spans="1:9" x14ac:dyDescent="0.25">
      <c r="A2" s="101" t="s">
        <v>43</v>
      </c>
      <c r="B2" s="101"/>
      <c r="C2" s="101"/>
      <c r="D2" s="101"/>
      <c r="E2" s="101"/>
      <c r="F2" s="101"/>
    </row>
    <row r="3" spans="1:9" s="3" customFormat="1" ht="31.5" customHeight="1" thickBot="1" x14ac:dyDescent="0.3">
      <c r="A3" s="97"/>
      <c r="B3" s="97"/>
      <c r="C3" s="97"/>
      <c r="D3" s="97"/>
      <c r="E3" s="97"/>
      <c r="F3" s="97"/>
      <c r="G3" s="36"/>
      <c r="H3" s="13"/>
      <c r="I3" s="13"/>
    </row>
    <row r="4" spans="1:9" s="3" customFormat="1" ht="30.75" thickBot="1" x14ac:dyDescent="0.25">
      <c r="A4" s="53" t="s">
        <v>3</v>
      </c>
      <c r="B4" s="54" t="s">
        <v>4</v>
      </c>
      <c r="C4" s="55" t="s">
        <v>5</v>
      </c>
      <c r="D4" s="55" t="s">
        <v>6</v>
      </c>
      <c r="E4" s="56" t="s">
        <v>7</v>
      </c>
      <c r="F4" s="57" t="s">
        <v>8</v>
      </c>
      <c r="G4" s="33"/>
      <c r="H4" s="14"/>
      <c r="I4" s="15"/>
    </row>
    <row r="5" spans="1:9" s="3" customFormat="1" ht="30" x14ac:dyDescent="0.2">
      <c r="A5" s="43" t="s">
        <v>9</v>
      </c>
      <c r="B5" s="44" t="s">
        <v>10</v>
      </c>
      <c r="C5" s="45" t="s">
        <v>57</v>
      </c>
      <c r="D5" s="45">
        <v>0.53600000000000003</v>
      </c>
      <c r="E5" s="24"/>
      <c r="F5" s="46">
        <f>ROUND(D5*E5,2)</f>
        <v>0</v>
      </c>
      <c r="G5" s="33"/>
      <c r="H5" s="14"/>
      <c r="I5" s="14"/>
    </row>
    <row r="6" spans="1:9" s="3" customFormat="1" x14ac:dyDescent="0.2">
      <c r="A6" s="47" t="s">
        <v>12</v>
      </c>
      <c r="B6" s="28" t="s">
        <v>13</v>
      </c>
      <c r="C6" s="27" t="s">
        <v>11</v>
      </c>
      <c r="D6" s="27">
        <v>1</v>
      </c>
      <c r="E6" s="26"/>
      <c r="F6" s="48">
        <f t="shared" ref="F6:F14" si="0">ROUND(D6*E6,2)</f>
        <v>0</v>
      </c>
      <c r="G6" s="33"/>
      <c r="H6" s="14"/>
      <c r="I6" s="14"/>
    </row>
    <row r="7" spans="1:9" s="3" customFormat="1" ht="45" x14ac:dyDescent="0.2">
      <c r="A7" s="47" t="s">
        <v>14</v>
      </c>
      <c r="B7" s="28" t="s">
        <v>15</v>
      </c>
      <c r="C7" s="27" t="s">
        <v>0</v>
      </c>
      <c r="D7" s="27">
        <f>CEILING((D5*1000/30),1)</f>
        <v>18</v>
      </c>
      <c r="E7" s="26"/>
      <c r="F7" s="48">
        <f t="shared" si="0"/>
        <v>0</v>
      </c>
      <c r="G7" s="37"/>
      <c r="H7" s="14"/>
      <c r="I7" s="14"/>
    </row>
    <row r="8" spans="1:9" s="3" customFormat="1" x14ac:dyDescent="0.2">
      <c r="A8" s="47" t="s">
        <v>16</v>
      </c>
      <c r="B8" s="28" t="s">
        <v>17</v>
      </c>
      <c r="C8" s="27" t="s">
        <v>0</v>
      </c>
      <c r="D8" s="27">
        <f>CEILING((D5*1000/200),1)</f>
        <v>3</v>
      </c>
      <c r="E8" s="26"/>
      <c r="F8" s="48">
        <f t="shared" si="0"/>
        <v>0</v>
      </c>
      <c r="G8" s="33"/>
      <c r="H8" s="14"/>
      <c r="I8" s="14"/>
    </row>
    <row r="9" spans="1:9" s="3" customFormat="1" x14ac:dyDescent="0.2">
      <c r="A9" s="47" t="s">
        <v>18</v>
      </c>
      <c r="B9" s="28" t="s">
        <v>19</v>
      </c>
      <c r="C9" s="27" t="s">
        <v>0</v>
      </c>
      <c r="D9" s="27">
        <f>CEILING((D5*1000/500),1)</f>
        <v>2</v>
      </c>
      <c r="E9" s="26"/>
      <c r="F9" s="48">
        <f t="shared" si="0"/>
        <v>0</v>
      </c>
      <c r="G9" s="33"/>
      <c r="H9" s="14"/>
      <c r="I9" s="14"/>
    </row>
    <row r="10" spans="1:9" s="3" customFormat="1" x14ac:dyDescent="0.2">
      <c r="A10" s="47" t="s">
        <v>20</v>
      </c>
      <c r="B10" s="28" t="s">
        <v>21</v>
      </c>
      <c r="C10" s="27" t="s">
        <v>0</v>
      </c>
      <c r="D10" s="27">
        <f>CEILING((D5*1000/1500),1)</f>
        <v>1</v>
      </c>
      <c r="E10" s="26"/>
      <c r="F10" s="48">
        <f t="shared" si="0"/>
        <v>0</v>
      </c>
      <c r="G10" s="33"/>
      <c r="H10" s="14"/>
      <c r="I10" s="14"/>
    </row>
    <row r="11" spans="1:9" s="3" customFormat="1" x14ac:dyDescent="0.2">
      <c r="A11" s="47" t="s">
        <v>22</v>
      </c>
      <c r="B11" s="28" t="s">
        <v>24</v>
      </c>
      <c r="C11" s="27" t="s">
        <v>0</v>
      </c>
      <c r="D11" s="27">
        <f>D9</f>
        <v>2</v>
      </c>
      <c r="E11" s="26"/>
      <c r="F11" s="48">
        <f t="shared" si="0"/>
        <v>0</v>
      </c>
      <c r="G11" s="33"/>
      <c r="H11" s="14"/>
      <c r="I11" s="14"/>
    </row>
    <row r="12" spans="1:9" s="3" customFormat="1" ht="45" x14ac:dyDescent="0.2">
      <c r="A12" s="47" t="s">
        <v>23</v>
      </c>
      <c r="B12" s="28" t="s">
        <v>33</v>
      </c>
      <c r="C12" s="27" t="s">
        <v>0</v>
      </c>
      <c r="D12" s="27">
        <f>CEILING(((D5*8*1000)/10000),1)</f>
        <v>1</v>
      </c>
      <c r="E12" s="29"/>
      <c r="F12" s="48">
        <f t="shared" si="0"/>
        <v>0</v>
      </c>
      <c r="G12" s="33"/>
      <c r="H12" s="14"/>
      <c r="I12" s="14"/>
    </row>
    <row r="13" spans="1:9" s="3" customFormat="1" ht="30" x14ac:dyDescent="0.2">
      <c r="A13" s="47" t="s">
        <v>25</v>
      </c>
      <c r="B13" s="28" t="s">
        <v>27</v>
      </c>
      <c r="C13" s="27" t="s">
        <v>0</v>
      </c>
      <c r="D13" s="27">
        <v>1</v>
      </c>
      <c r="E13" s="26"/>
      <c r="F13" s="48">
        <f t="shared" si="0"/>
        <v>0</v>
      </c>
      <c r="G13" s="33"/>
      <c r="H13" s="17"/>
    </row>
    <row r="14" spans="1:9" s="3" customFormat="1" ht="30.75" thickBot="1" x14ac:dyDescent="0.25">
      <c r="A14" s="49" t="s">
        <v>26</v>
      </c>
      <c r="B14" s="50" t="s">
        <v>28</v>
      </c>
      <c r="C14" s="51" t="s">
        <v>11</v>
      </c>
      <c r="D14" s="51">
        <v>1</v>
      </c>
      <c r="E14" s="26"/>
      <c r="F14" s="52">
        <f t="shared" si="0"/>
        <v>0</v>
      </c>
      <c r="G14" s="33"/>
    </row>
    <row r="15" spans="1:9" s="3" customFormat="1" ht="30.2" customHeight="1" thickBot="1" x14ac:dyDescent="0.25">
      <c r="A15" s="98" t="s">
        <v>29</v>
      </c>
      <c r="B15" s="99"/>
      <c r="C15" s="99"/>
      <c r="D15" s="99"/>
      <c r="E15" s="99"/>
      <c r="F15" s="75">
        <f>SUM(F5:F14)</f>
        <v>0</v>
      </c>
      <c r="G15" s="33"/>
    </row>
    <row r="16" spans="1:9" s="3" customFormat="1" ht="12.75" x14ac:dyDescent="0.2">
      <c r="A16" s="100"/>
      <c r="B16" s="100"/>
      <c r="C16" s="100"/>
      <c r="D16" s="100"/>
      <c r="E16" s="100"/>
      <c r="F16" s="100"/>
      <c r="G16" s="33"/>
    </row>
    <row r="17" spans="1:7" ht="16.350000000000001" customHeight="1" x14ac:dyDescent="0.25">
      <c r="A17" s="35"/>
      <c r="B17" s="38" t="s">
        <v>34</v>
      </c>
      <c r="C17" s="35"/>
      <c r="D17" s="35"/>
      <c r="E17" s="35"/>
      <c r="F17" s="35"/>
      <c r="G17" s="38"/>
    </row>
    <row r="18" spans="1:7" x14ac:dyDescent="0.25">
      <c r="A18" s="38"/>
      <c r="B18" s="38"/>
      <c r="C18" s="38"/>
      <c r="D18" s="38"/>
      <c r="E18" s="38"/>
      <c r="F18" s="38"/>
      <c r="G18" s="38"/>
    </row>
    <row r="19" spans="1:7" x14ac:dyDescent="0.25">
      <c r="A19" s="38"/>
      <c r="B19" s="38"/>
      <c r="C19" s="38"/>
      <c r="D19" s="38"/>
      <c r="E19" s="38"/>
      <c r="F19" s="38"/>
      <c r="G19" s="38"/>
    </row>
    <row r="20" spans="1:7" x14ac:dyDescent="0.25">
      <c r="A20" s="38"/>
      <c r="B20" s="38"/>
      <c r="C20" s="38"/>
      <c r="D20" s="38"/>
      <c r="E20" s="38"/>
      <c r="F20" s="38"/>
      <c r="G20" s="38"/>
    </row>
    <row r="21" spans="1:7" x14ac:dyDescent="0.25">
      <c r="A21" s="38"/>
      <c r="B21" s="38"/>
      <c r="C21" s="38"/>
      <c r="D21" s="38"/>
      <c r="E21" s="38"/>
      <c r="F21" s="38"/>
      <c r="G21" s="38"/>
    </row>
  </sheetData>
  <mergeCells count="5">
    <mergeCell ref="A1:F1"/>
    <mergeCell ref="A3:F3"/>
    <mergeCell ref="A15:E15"/>
    <mergeCell ref="A16:F16"/>
    <mergeCell ref="A2:F2"/>
  </mergeCells>
  <pageMargins left="0.7" right="0.7" top="0.78740157499999996" bottom="0.78740157499999996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view="pageBreakPreview" zoomScaleNormal="100" zoomScaleSheetLayoutView="100" workbookViewId="0">
      <selection activeCell="I13" sqref="I13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2.7109375" customWidth="1"/>
    <col min="7" max="7" width="11.42578125" customWidth="1"/>
  </cols>
  <sheetData>
    <row r="1" spans="1:12" ht="15.75" x14ac:dyDescent="0.25">
      <c r="A1" s="92" t="s">
        <v>40</v>
      </c>
      <c r="B1" s="92"/>
      <c r="C1" s="92"/>
      <c r="D1" s="92"/>
      <c r="E1" s="92"/>
      <c r="F1" s="92"/>
    </row>
    <row r="2" spans="1:12" x14ac:dyDescent="0.25">
      <c r="A2" s="101" t="s">
        <v>41</v>
      </c>
      <c r="B2" s="101"/>
      <c r="C2" s="101"/>
      <c r="D2" s="101"/>
      <c r="E2" s="101"/>
      <c r="F2" s="101"/>
    </row>
    <row r="3" spans="1:12" s="3" customFormat="1" ht="41.25" customHeight="1" x14ac:dyDescent="0.25">
      <c r="A3" s="93"/>
      <c r="B3" s="93"/>
      <c r="C3" s="93"/>
      <c r="D3" s="93"/>
      <c r="E3" s="93"/>
      <c r="F3" s="93"/>
      <c r="G3" s="31"/>
      <c r="H3" s="13"/>
      <c r="I3" s="13"/>
      <c r="J3" s="14"/>
      <c r="K3" s="14"/>
      <c r="L3" s="14"/>
    </row>
    <row r="4" spans="1:12" s="3" customFormat="1" ht="30.75" thickBot="1" x14ac:dyDescent="0.25">
      <c r="A4" s="4" t="s">
        <v>3</v>
      </c>
      <c r="B4" s="19" t="s">
        <v>4</v>
      </c>
      <c r="C4" s="4" t="s">
        <v>5</v>
      </c>
      <c r="D4" s="4" t="s">
        <v>6</v>
      </c>
      <c r="E4" s="20" t="s">
        <v>7</v>
      </c>
      <c r="F4" s="20" t="s">
        <v>8</v>
      </c>
      <c r="H4" s="14"/>
      <c r="I4" s="15"/>
      <c r="J4" s="14"/>
      <c r="K4" s="14"/>
      <c r="L4" s="14"/>
    </row>
    <row r="5" spans="1:12" s="3" customFormat="1" ht="30" x14ac:dyDescent="0.2">
      <c r="A5" s="21" t="s">
        <v>9</v>
      </c>
      <c r="B5" s="22" t="s">
        <v>10</v>
      </c>
      <c r="C5" s="23" t="s">
        <v>57</v>
      </c>
      <c r="D5" s="21">
        <v>0.82099999999999995</v>
      </c>
      <c r="E5" s="24"/>
      <c r="F5" s="24">
        <f>ROUND(D5*E5,2)</f>
        <v>0</v>
      </c>
      <c r="H5" s="14"/>
      <c r="I5" s="14"/>
      <c r="J5" s="14"/>
      <c r="K5" s="14"/>
      <c r="L5" s="14"/>
    </row>
    <row r="6" spans="1:12" s="3" customFormat="1" x14ac:dyDescent="0.2">
      <c r="A6" s="23" t="s">
        <v>12</v>
      </c>
      <c r="B6" s="25" t="s">
        <v>13</v>
      </c>
      <c r="C6" s="23" t="s">
        <v>11</v>
      </c>
      <c r="D6" s="23">
        <v>1</v>
      </c>
      <c r="E6" s="26"/>
      <c r="F6" s="24">
        <f t="shared" ref="F6:F14" si="0">ROUND(D6*E6,2)</f>
        <v>0</v>
      </c>
      <c r="H6" s="14"/>
      <c r="I6" s="14"/>
      <c r="J6" s="14"/>
      <c r="K6" s="14"/>
      <c r="L6" s="14"/>
    </row>
    <row r="7" spans="1:12" s="3" customFormat="1" ht="45" x14ac:dyDescent="0.2">
      <c r="A7" s="23" t="s">
        <v>14</v>
      </c>
      <c r="B7" s="25" t="s">
        <v>15</v>
      </c>
      <c r="C7" s="23" t="s">
        <v>0</v>
      </c>
      <c r="D7" s="23">
        <f>CEILING((D5*1000/30),1)</f>
        <v>28</v>
      </c>
      <c r="E7" s="26"/>
      <c r="F7" s="24">
        <f t="shared" si="0"/>
        <v>0</v>
      </c>
      <c r="G7" s="32"/>
      <c r="H7" s="14"/>
      <c r="I7" s="14"/>
      <c r="J7" s="14"/>
      <c r="K7" s="14"/>
      <c r="L7" s="14"/>
    </row>
    <row r="8" spans="1:12" s="3" customFormat="1" x14ac:dyDescent="0.2">
      <c r="A8" s="23" t="s">
        <v>16</v>
      </c>
      <c r="B8" s="25" t="s">
        <v>17</v>
      </c>
      <c r="C8" s="23" t="s">
        <v>0</v>
      </c>
      <c r="D8" s="23">
        <f>CEILING((D5*1000/200),1)</f>
        <v>5</v>
      </c>
      <c r="E8" s="26"/>
      <c r="F8" s="24">
        <f t="shared" si="0"/>
        <v>0</v>
      </c>
      <c r="H8" s="14"/>
      <c r="I8" s="14"/>
      <c r="J8" s="14"/>
      <c r="K8" s="14"/>
      <c r="L8" s="14"/>
    </row>
    <row r="9" spans="1:12" s="3" customFormat="1" x14ac:dyDescent="0.2">
      <c r="A9" s="23" t="s">
        <v>18</v>
      </c>
      <c r="B9" s="25" t="s">
        <v>19</v>
      </c>
      <c r="C9" s="23" t="s">
        <v>0</v>
      </c>
      <c r="D9" s="23">
        <f>CEILING((D5*1000/500),1)</f>
        <v>2</v>
      </c>
      <c r="E9" s="26"/>
      <c r="F9" s="24">
        <f t="shared" si="0"/>
        <v>0</v>
      </c>
      <c r="H9" s="14"/>
      <c r="I9" s="14"/>
      <c r="J9" s="14"/>
      <c r="K9" s="14"/>
      <c r="L9" s="14"/>
    </row>
    <row r="10" spans="1:12" s="3" customFormat="1" x14ac:dyDescent="0.2">
      <c r="A10" s="23" t="s">
        <v>20</v>
      </c>
      <c r="B10" s="25" t="s">
        <v>21</v>
      </c>
      <c r="C10" s="23" t="s">
        <v>0</v>
      </c>
      <c r="D10" s="23">
        <f>CEILING((D5*1000/1500),1)</f>
        <v>1</v>
      </c>
      <c r="E10" s="26"/>
      <c r="F10" s="24">
        <f t="shared" si="0"/>
        <v>0</v>
      </c>
      <c r="H10" s="14"/>
      <c r="I10" s="14"/>
      <c r="J10" s="14"/>
      <c r="K10" s="14"/>
      <c r="L10" s="14"/>
    </row>
    <row r="11" spans="1:12" s="3" customFormat="1" x14ac:dyDescent="0.2">
      <c r="A11" s="23" t="s">
        <v>22</v>
      </c>
      <c r="B11" s="25" t="s">
        <v>24</v>
      </c>
      <c r="C11" s="23" t="s">
        <v>0</v>
      </c>
      <c r="D11" s="23">
        <f>D9</f>
        <v>2</v>
      </c>
      <c r="E11" s="26"/>
      <c r="F11" s="24">
        <f t="shared" si="0"/>
        <v>0</v>
      </c>
      <c r="H11" s="14"/>
      <c r="I11" s="14"/>
      <c r="J11" s="14"/>
      <c r="K11" s="14"/>
      <c r="L11" s="14"/>
    </row>
    <row r="12" spans="1:12" s="3" customFormat="1" ht="45" x14ac:dyDescent="0.2">
      <c r="A12" s="27" t="s">
        <v>23</v>
      </c>
      <c r="B12" s="28" t="s">
        <v>33</v>
      </c>
      <c r="C12" s="27" t="s">
        <v>0</v>
      </c>
      <c r="D12" s="23">
        <f>CEILING(((D5*8*1000)/10000),1)</f>
        <v>1</v>
      </c>
      <c r="E12" s="29"/>
      <c r="F12" s="24">
        <f t="shared" si="0"/>
        <v>0</v>
      </c>
      <c r="G12" s="33"/>
      <c r="H12" s="34"/>
      <c r="I12" s="34"/>
      <c r="J12" s="34"/>
      <c r="K12" s="34"/>
      <c r="L12" s="14"/>
    </row>
    <row r="13" spans="1:12" s="3" customFormat="1" ht="30" x14ac:dyDescent="0.2">
      <c r="A13" s="23" t="s">
        <v>25</v>
      </c>
      <c r="B13" s="25" t="s">
        <v>27</v>
      </c>
      <c r="C13" s="23" t="s">
        <v>0</v>
      </c>
      <c r="D13" s="23">
        <v>1</v>
      </c>
      <c r="E13" s="26"/>
      <c r="F13" s="24">
        <f t="shared" si="0"/>
        <v>0</v>
      </c>
      <c r="H13" s="17"/>
    </row>
    <row r="14" spans="1:12" s="3" customFormat="1" ht="30" x14ac:dyDescent="0.2">
      <c r="A14" s="23" t="s">
        <v>26</v>
      </c>
      <c r="B14" s="25" t="s">
        <v>28</v>
      </c>
      <c r="C14" s="23" t="s">
        <v>11</v>
      </c>
      <c r="D14" s="23">
        <v>1</v>
      </c>
      <c r="E14" s="26"/>
      <c r="F14" s="24">
        <f t="shared" si="0"/>
        <v>0</v>
      </c>
    </row>
    <row r="15" spans="1:12" s="3" customFormat="1" ht="30.2" customHeight="1" x14ac:dyDescent="0.2">
      <c r="A15" s="94" t="s">
        <v>29</v>
      </c>
      <c r="B15" s="94"/>
      <c r="C15" s="94"/>
      <c r="D15" s="94"/>
      <c r="E15" s="94"/>
      <c r="F15" s="76">
        <f>SUM(F5:F14)</f>
        <v>0</v>
      </c>
    </row>
    <row r="16" spans="1:12" s="3" customFormat="1" ht="12.75" x14ac:dyDescent="0.2">
      <c r="A16" s="95"/>
      <c r="B16" s="95"/>
      <c r="C16" s="95"/>
      <c r="D16" s="95"/>
      <c r="E16" s="95"/>
      <c r="F16" s="95"/>
    </row>
    <row r="17" spans="1:7" ht="16.350000000000001" customHeight="1" x14ac:dyDescent="0.25">
      <c r="A17" s="18"/>
      <c r="B17" s="30" t="s">
        <v>34</v>
      </c>
      <c r="C17" s="18"/>
      <c r="D17" s="18"/>
      <c r="E17" s="18"/>
      <c r="F17" s="18"/>
      <c r="G17" s="30"/>
    </row>
    <row r="18" spans="1:7" x14ac:dyDescent="0.25">
      <c r="A18" s="30"/>
      <c r="B18" s="30"/>
      <c r="C18" s="30"/>
      <c r="D18" s="30"/>
      <c r="E18" s="30"/>
      <c r="F18" s="30"/>
      <c r="G18" s="30"/>
    </row>
    <row r="19" spans="1:7" x14ac:dyDescent="0.25">
      <c r="A19" s="30"/>
      <c r="B19" s="30"/>
      <c r="C19" s="30"/>
      <c r="D19" s="30"/>
      <c r="E19" s="30"/>
      <c r="F19" s="30"/>
      <c r="G19" s="30"/>
    </row>
    <row r="20" spans="1:7" x14ac:dyDescent="0.25">
      <c r="A20" s="30"/>
      <c r="B20" s="30"/>
      <c r="C20" s="30"/>
      <c r="D20" s="30"/>
      <c r="E20" s="30"/>
      <c r="F20" s="30"/>
      <c r="G20" s="30"/>
    </row>
  </sheetData>
  <mergeCells count="5">
    <mergeCell ref="A1:F1"/>
    <mergeCell ref="A2:F2"/>
    <mergeCell ref="A3:F3"/>
    <mergeCell ref="A15:E15"/>
    <mergeCell ref="A16:F16"/>
  </mergeCells>
  <pageMargins left="0.7" right="0.7" top="0.78740157499999996" bottom="0.78740157499999996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view="pageBreakPreview" zoomScale="115" zoomScaleNormal="70" zoomScaleSheetLayoutView="115" workbookViewId="0">
      <selection activeCell="K13" sqref="K13"/>
    </sheetView>
  </sheetViews>
  <sheetFormatPr defaultRowHeight="15" x14ac:dyDescent="0.25"/>
  <cols>
    <col min="1" max="1" width="6.42578125" customWidth="1"/>
    <col min="2" max="2" width="33.140625" customWidth="1"/>
    <col min="4" max="5" width="12.7109375" customWidth="1"/>
    <col min="6" max="6" width="18.85546875" customWidth="1"/>
  </cols>
  <sheetData>
    <row r="1" spans="1:6" ht="15.75" x14ac:dyDescent="0.25">
      <c r="A1" s="92" t="s">
        <v>44</v>
      </c>
      <c r="B1" s="92"/>
      <c r="C1" s="92"/>
      <c r="D1" s="92"/>
      <c r="E1" s="92"/>
      <c r="F1" s="92"/>
    </row>
    <row r="2" spans="1:6" x14ac:dyDescent="0.25">
      <c r="A2" s="96" t="s">
        <v>45</v>
      </c>
      <c r="B2" s="96"/>
      <c r="C2" s="96"/>
      <c r="D2" s="96"/>
      <c r="E2" s="96"/>
      <c r="F2" s="96"/>
    </row>
    <row r="3" spans="1:6" ht="31.9" customHeight="1" thickBot="1" x14ac:dyDescent="0.3">
      <c r="A3" s="93"/>
      <c r="B3" s="93"/>
      <c r="C3" s="93"/>
      <c r="D3" s="93"/>
      <c r="E3" s="93"/>
      <c r="F3" s="93"/>
    </row>
    <row r="4" spans="1:6" ht="30" customHeight="1" thickBot="1" x14ac:dyDescent="0.3">
      <c r="A4" s="58" t="s">
        <v>3</v>
      </c>
      <c r="B4" s="59" t="s">
        <v>4</v>
      </c>
      <c r="C4" s="60" t="s">
        <v>5</v>
      </c>
      <c r="D4" s="55" t="s">
        <v>6</v>
      </c>
      <c r="E4" s="61" t="s">
        <v>7</v>
      </c>
      <c r="F4" s="62" t="s">
        <v>8</v>
      </c>
    </row>
    <row r="5" spans="1:6" ht="27.75" customHeight="1" x14ac:dyDescent="0.25">
      <c r="A5" s="63" t="s">
        <v>9</v>
      </c>
      <c r="B5" s="64" t="s">
        <v>10</v>
      </c>
      <c r="C5" s="65" t="s">
        <v>57</v>
      </c>
      <c r="D5" s="86">
        <v>0.32</v>
      </c>
      <c r="E5" s="24"/>
      <c r="F5" s="66">
        <f>ROUND(D5*E5,2)</f>
        <v>0</v>
      </c>
    </row>
    <row r="6" spans="1:6" ht="15" customHeight="1" x14ac:dyDescent="0.25">
      <c r="A6" s="67" t="s">
        <v>12</v>
      </c>
      <c r="B6" s="40" t="s">
        <v>13</v>
      </c>
      <c r="C6" s="39" t="s">
        <v>11</v>
      </c>
      <c r="D6" s="41">
        <v>1</v>
      </c>
      <c r="E6" s="26"/>
      <c r="F6" s="68">
        <f t="shared" ref="F6:F14" si="0">ROUND(D6*E6,2)</f>
        <v>0</v>
      </c>
    </row>
    <row r="7" spans="1:6" ht="42.75" customHeight="1" x14ac:dyDescent="0.25">
      <c r="A7" s="67" t="s">
        <v>14</v>
      </c>
      <c r="B7" s="40" t="s">
        <v>15</v>
      </c>
      <c r="C7" s="39" t="s">
        <v>0</v>
      </c>
      <c r="D7" s="41">
        <f>CEILING((D5*1000/30),1)</f>
        <v>11</v>
      </c>
      <c r="E7" s="26"/>
      <c r="F7" s="68">
        <f t="shared" si="0"/>
        <v>0</v>
      </c>
    </row>
    <row r="8" spans="1:6" ht="15" customHeight="1" x14ac:dyDescent="0.25">
      <c r="A8" s="69" t="s">
        <v>16</v>
      </c>
      <c r="B8" s="42" t="s">
        <v>17</v>
      </c>
      <c r="C8" s="39" t="s">
        <v>0</v>
      </c>
      <c r="D8" s="41">
        <f>CEILING((D5*1000/200),1)</f>
        <v>2</v>
      </c>
      <c r="E8" s="26"/>
      <c r="F8" s="68">
        <f t="shared" si="0"/>
        <v>0</v>
      </c>
    </row>
    <row r="9" spans="1:6" ht="15" customHeight="1" x14ac:dyDescent="0.25">
      <c r="A9" s="69" t="s">
        <v>18</v>
      </c>
      <c r="B9" s="42" t="s">
        <v>19</v>
      </c>
      <c r="C9" s="39" t="s">
        <v>0</v>
      </c>
      <c r="D9" s="41">
        <f>CEILING((D5*1000/500),1)</f>
        <v>1</v>
      </c>
      <c r="E9" s="26"/>
      <c r="F9" s="68">
        <f t="shared" si="0"/>
        <v>0</v>
      </c>
    </row>
    <row r="10" spans="1:6" ht="15" customHeight="1" x14ac:dyDescent="0.25">
      <c r="A10" s="69" t="s">
        <v>20</v>
      </c>
      <c r="B10" s="42" t="s">
        <v>21</v>
      </c>
      <c r="C10" s="39" t="s">
        <v>0</v>
      </c>
      <c r="D10" s="41">
        <f>CEILING((D5*1000/1500),1)</f>
        <v>1</v>
      </c>
      <c r="E10" s="26"/>
      <c r="F10" s="68">
        <f t="shared" si="0"/>
        <v>0</v>
      </c>
    </row>
    <row r="11" spans="1:6" ht="15" customHeight="1" x14ac:dyDescent="0.25">
      <c r="A11" s="69" t="s">
        <v>22</v>
      </c>
      <c r="B11" s="42" t="s">
        <v>24</v>
      </c>
      <c r="C11" s="39" t="s">
        <v>0</v>
      </c>
      <c r="D11" s="41">
        <f>D8</f>
        <v>2</v>
      </c>
      <c r="E11" s="26"/>
      <c r="F11" s="68">
        <f t="shared" si="0"/>
        <v>0</v>
      </c>
    </row>
    <row r="12" spans="1:6" ht="45.75" customHeight="1" x14ac:dyDescent="0.25">
      <c r="A12" s="69" t="s">
        <v>23</v>
      </c>
      <c r="B12" s="42" t="s">
        <v>33</v>
      </c>
      <c r="C12" s="39" t="s">
        <v>0</v>
      </c>
      <c r="D12" s="41">
        <f>CEILING(((D5*8*1000)/10000),1)</f>
        <v>1</v>
      </c>
      <c r="E12" s="29"/>
      <c r="F12" s="68">
        <f t="shared" si="0"/>
        <v>0</v>
      </c>
    </row>
    <row r="13" spans="1:6" ht="30" customHeight="1" x14ac:dyDescent="0.25">
      <c r="A13" s="69" t="s">
        <v>25</v>
      </c>
      <c r="B13" s="42" t="s">
        <v>27</v>
      </c>
      <c r="C13" s="39" t="s">
        <v>0</v>
      </c>
      <c r="D13" s="41">
        <v>1</v>
      </c>
      <c r="E13" s="26"/>
      <c r="F13" s="68">
        <f t="shared" si="0"/>
        <v>0</v>
      </c>
    </row>
    <row r="14" spans="1:6" ht="33.75" customHeight="1" thickBot="1" x14ac:dyDescent="0.3">
      <c r="A14" s="70" t="s">
        <v>26</v>
      </c>
      <c r="B14" s="71" t="s">
        <v>28</v>
      </c>
      <c r="C14" s="72" t="s">
        <v>11</v>
      </c>
      <c r="D14" s="73">
        <v>1</v>
      </c>
      <c r="E14" s="26"/>
      <c r="F14" s="74">
        <f t="shared" si="0"/>
        <v>0</v>
      </c>
    </row>
    <row r="15" spans="1:6" ht="27.75" customHeight="1" thickBot="1" x14ac:dyDescent="0.3">
      <c r="A15" s="102" t="s">
        <v>29</v>
      </c>
      <c r="B15" s="103"/>
      <c r="C15" s="103"/>
      <c r="D15" s="103"/>
      <c r="E15" s="103"/>
      <c r="F15" s="75">
        <f>SUM(F5:F14)</f>
        <v>0</v>
      </c>
    </row>
    <row r="16" spans="1:6" ht="15" customHeight="1" x14ac:dyDescent="0.25"/>
    <row r="17" spans="2:2" x14ac:dyDescent="0.25">
      <c r="B17" s="30" t="s">
        <v>34</v>
      </c>
    </row>
  </sheetData>
  <mergeCells count="4">
    <mergeCell ref="A15:E15"/>
    <mergeCell ref="A1:F1"/>
    <mergeCell ref="A2:F2"/>
    <mergeCell ref="A3:F3"/>
  </mergeCells>
  <pageMargins left="0.7" right="0.7" top="0.78740157499999996" bottom="0.78740157499999996" header="0.3" footer="0.3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25EC-D268-4AB7-B9E3-C74E8911FA51}">
  <dimension ref="A1:P18"/>
  <sheetViews>
    <sheetView view="pageBreakPreview" zoomScale="85" zoomScaleNormal="100" zoomScaleSheetLayoutView="85" workbookViewId="0">
      <selection activeCell="Y26" sqref="Y26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1.42578125" customWidth="1"/>
  </cols>
  <sheetData>
    <row r="1" spans="1:16" ht="15.75" x14ac:dyDescent="0.25">
      <c r="A1" s="92" t="s">
        <v>46</v>
      </c>
      <c r="B1" s="92"/>
      <c r="C1" s="92"/>
      <c r="D1" s="92"/>
      <c r="E1" s="92"/>
      <c r="F1" s="9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96" t="s">
        <v>47</v>
      </c>
      <c r="B2" s="96"/>
      <c r="C2" s="96"/>
      <c r="D2" s="96"/>
      <c r="E2" s="96"/>
      <c r="F2" s="96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3" customFormat="1" ht="27" customHeight="1" x14ac:dyDescent="0.25">
      <c r="A3" s="93"/>
      <c r="B3" s="93"/>
      <c r="C3" s="93"/>
      <c r="D3" s="93"/>
      <c r="E3" s="93"/>
      <c r="F3" s="93"/>
      <c r="G3" s="12"/>
      <c r="H3" s="13"/>
      <c r="I3" s="13"/>
      <c r="J3" s="14"/>
      <c r="K3" s="14"/>
      <c r="L3" s="14"/>
      <c r="M3" s="14"/>
      <c r="N3" s="14"/>
      <c r="O3" s="14"/>
      <c r="P3" s="14"/>
    </row>
    <row r="4" spans="1:16" s="3" customFormat="1" ht="30.75" thickBot="1" x14ac:dyDescent="0.25">
      <c r="A4" s="4" t="s">
        <v>3</v>
      </c>
      <c r="B4" s="19" t="s">
        <v>4</v>
      </c>
      <c r="C4" s="4" t="s">
        <v>5</v>
      </c>
      <c r="D4" s="4" t="s">
        <v>6</v>
      </c>
      <c r="E4" s="20" t="s">
        <v>7</v>
      </c>
      <c r="F4" s="20" t="s">
        <v>8</v>
      </c>
      <c r="G4" s="14"/>
      <c r="H4" s="14"/>
      <c r="I4" s="15"/>
      <c r="J4" s="14"/>
      <c r="K4" s="14"/>
      <c r="L4" s="14"/>
      <c r="M4" s="14"/>
      <c r="N4" s="14"/>
      <c r="O4" s="14"/>
      <c r="P4" s="14"/>
    </row>
    <row r="5" spans="1:16" s="3" customFormat="1" ht="30" x14ac:dyDescent="0.2">
      <c r="A5" s="21" t="s">
        <v>9</v>
      </c>
      <c r="B5" s="22" t="s">
        <v>10</v>
      </c>
      <c r="C5" s="23" t="s">
        <v>57</v>
      </c>
      <c r="D5" s="21">
        <v>0.45500000000000002</v>
      </c>
      <c r="E5" s="24"/>
      <c r="F5" s="24">
        <f>ROUND(D5*E5,2)</f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3" customFormat="1" x14ac:dyDescent="0.2">
      <c r="A6" s="23" t="s">
        <v>12</v>
      </c>
      <c r="B6" s="25" t="s">
        <v>13</v>
      </c>
      <c r="C6" s="23" t="s">
        <v>11</v>
      </c>
      <c r="D6" s="23">
        <v>1</v>
      </c>
      <c r="E6" s="26"/>
      <c r="F6" s="24">
        <f t="shared" ref="F6:F14" si="0">ROUND(D6*E6,2)</f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3" customFormat="1" ht="45" x14ac:dyDescent="0.2">
      <c r="A7" s="23" t="s">
        <v>14</v>
      </c>
      <c r="B7" s="25" t="s">
        <v>15</v>
      </c>
      <c r="C7" s="23" t="s">
        <v>0</v>
      </c>
      <c r="D7" s="23">
        <f>CEILING((D5*1000/30),1)</f>
        <v>16</v>
      </c>
      <c r="E7" s="26"/>
      <c r="F7" s="24">
        <f t="shared" si="0"/>
        <v>0</v>
      </c>
      <c r="G7" s="16"/>
      <c r="H7" s="14"/>
      <c r="I7" s="14"/>
      <c r="J7" s="14"/>
      <c r="K7" s="14"/>
      <c r="L7" s="14"/>
      <c r="M7" s="14"/>
      <c r="N7" s="14"/>
      <c r="O7" s="14"/>
      <c r="P7" s="14"/>
    </row>
    <row r="8" spans="1:16" s="3" customFormat="1" x14ac:dyDescent="0.2">
      <c r="A8" s="23" t="s">
        <v>16</v>
      </c>
      <c r="B8" s="25" t="s">
        <v>17</v>
      </c>
      <c r="C8" s="23" t="s">
        <v>0</v>
      </c>
      <c r="D8" s="23">
        <f>CEILING((D5*1000/200),1)</f>
        <v>3</v>
      </c>
      <c r="E8" s="26"/>
      <c r="F8" s="24">
        <f t="shared" si="0"/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3" customFormat="1" ht="24" customHeight="1" x14ac:dyDescent="0.2">
      <c r="A9" s="23" t="s">
        <v>18</v>
      </c>
      <c r="B9" s="25" t="s">
        <v>19</v>
      </c>
      <c r="C9" s="23" t="s">
        <v>0</v>
      </c>
      <c r="D9" s="23">
        <f>CEILING((D5*1000/500),1)</f>
        <v>1</v>
      </c>
      <c r="E9" s="26"/>
      <c r="F9" s="24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3" customFormat="1" x14ac:dyDescent="0.2">
      <c r="A10" s="23" t="s">
        <v>20</v>
      </c>
      <c r="B10" s="25" t="s">
        <v>21</v>
      </c>
      <c r="C10" s="23" t="s">
        <v>0</v>
      </c>
      <c r="D10" s="23">
        <f>CEILING((D5*1000/1500),1)</f>
        <v>1</v>
      </c>
      <c r="E10" s="26"/>
      <c r="F10" s="24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3" customFormat="1" x14ac:dyDescent="0.2">
      <c r="A11" s="23" t="s">
        <v>22</v>
      </c>
      <c r="B11" s="25" t="s">
        <v>24</v>
      </c>
      <c r="C11" s="23" t="s">
        <v>0</v>
      </c>
      <c r="D11" s="23">
        <f>D9</f>
        <v>1</v>
      </c>
      <c r="E11" s="26"/>
      <c r="F11" s="24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3" customFormat="1" ht="45" x14ac:dyDescent="0.2">
      <c r="A12" s="27" t="s">
        <v>23</v>
      </c>
      <c r="B12" s="28" t="s">
        <v>33</v>
      </c>
      <c r="C12" s="27" t="s">
        <v>0</v>
      </c>
      <c r="D12" s="23">
        <f>CEILING(((D5*7*1000)/10000),1)</f>
        <v>1</v>
      </c>
      <c r="E12" s="29"/>
      <c r="F12" s="24">
        <f t="shared" si="0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s="3" customFormat="1" ht="30" x14ac:dyDescent="0.2">
      <c r="A13" s="27" t="s">
        <v>25</v>
      </c>
      <c r="B13" s="25" t="s">
        <v>27</v>
      </c>
      <c r="C13" s="23" t="s">
        <v>0</v>
      </c>
      <c r="D13" s="23">
        <v>1</v>
      </c>
      <c r="E13" s="26"/>
      <c r="F13" s="24">
        <f t="shared" si="0"/>
        <v>0</v>
      </c>
    </row>
    <row r="14" spans="1:16" s="3" customFormat="1" ht="30" x14ac:dyDescent="0.2">
      <c r="A14" s="27" t="s">
        <v>26</v>
      </c>
      <c r="B14" s="25" t="s">
        <v>28</v>
      </c>
      <c r="C14" s="23" t="s">
        <v>11</v>
      </c>
      <c r="D14" s="23">
        <v>1</v>
      </c>
      <c r="E14" s="26"/>
      <c r="F14" s="24">
        <f t="shared" si="0"/>
        <v>0</v>
      </c>
    </row>
    <row r="15" spans="1:16" s="3" customFormat="1" ht="30.2" customHeight="1" x14ac:dyDescent="0.2">
      <c r="A15" s="94" t="s">
        <v>29</v>
      </c>
      <c r="B15" s="94"/>
      <c r="C15" s="94"/>
      <c r="D15" s="94"/>
      <c r="E15" s="94"/>
      <c r="F15" s="76">
        <f>SUM(F5:F14)</f>
        <v>0</v>
      </c>
    </row>
    <row r="16" spans="1:16" s="3" customFormat="1" ht="12.75" x14ac:dyDescent="0.2">
      <c r="A16" s="95"/>
      <c r="B16" s="95"/>
      <c r="C16" s="95"/>
      <c r="D16" s="95"/>
      <c r="E16" s="95"/>
      <c r="F16" s="95"/>
    </row>
    <row r="17" spans="1:6" ht="16.350000000000001" customHeight="1" x14ac:dyDescent="0.25">
      <c r="A17" s="77"/>
      <c r="B17" s="30" t="s">
        <v>34</v>
      </c>
      <c r="C17" s="30"/>
      <c r="D17" s="77"/>
      <c r="E17" s="77"/>
      <c r="F17" s="77"/>
    </row>
    <row r="18" spans="1:6" x14ac:dyDescent="0.25">
      <c r="A18" s="30"/>
      <c r="B18" s="30"/>
      <c r="C18" s="30"/>
      <c r="D18" s="30"/>
      <c r="E18" s="30"/>
      <c r="F18" s="30"/>
    </row>
  </sheetData>
  <mergeCells count="5">
    <mergeCell ref="A1:F1"/>
    <mergeCell ref="A2:F2"/>
    <mergeCell ref="A3:F3"/>
    <mergeCell ref="A15:E15"/>
    <mergeCell ref="A16:F16"/>
  </mergeCells>
  <pageMargins left="0.7" right="0.7" top="0.78740157499999996" bottom="0.78740157499999996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A68B-437A-41FD-BCDE-BB3958B372DE}">
  <dimension ref="A1:P18"/>
  <sheetViews>
    <sheetView view="pageBreakPreview" zoomScale="85" zoomScaleNormal="100" zoomScaleSheetLayoutView="85" workbookViewId="0">
      <selection activeCell="U27" sqref="U27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1.42578125" customWidth="1"/>
  </cols>
  <sheetData>
    <row r="1" spans="1:16" ht="15.75" x14ac:dyDescent="0.25">
      <c r="A1" s="92" t="s">
        <v>48</v>
      </c>
      <c r="B1" s="92"/>
      <c r="C1" s="92"/>
      <c r="D1" s="92"/>
      <c r="E1" s="92"/>
      <c r="F1" s="9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96" t="s">
        <v>49</v>
      </c>
      <c r="B2" s="96"/>
      <c r="C2" s="96"/>
      <c r="D2" s="96"/>
      <c r="E2" s="96"/>
      <c r="F2" s="96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3" customFormat="1" ht="27" customHeight="1" x14ac:dyDescent="0.25">
      <c r="A3" s="93"/>
      <c r="B3" s="93"/>
      <c r="C3" s="93"/>
      <c r="D3" s="93"/>
      <c r="E3" s="93"/>
      <c r="F3" s="93"/>
      <c r="G3" s="12"/>
      <c r="H3" s="13"/>
      <c r="I3" s="13"/>
      <c r="J3" s="14"/>
      <c r="K3" s="14"/>
      <c r="L3" s="14"/>
      <c r="M3" s="14"/>
      <c r="N3" s="14"/>
      <c r="O3" s="14"/>
      <c r="P3" s="14"/>
    </row>
    <row r="4" spans="1:16" s="3" customFormat="1" ht="30.75" thickBot="1" x14ac:dyDescent="0.25">
      <c r="A4" s="4" t="s">
        <v>3</v>
      </c>
      <c r="B4" s="19" t="s">
        <v>4</v>
      </c>
      <c r="C4" s="4" t="s">
        <v>5</v>
      </c>
      <c r="D4" s="4" t="s">
        <v>6</v>
      </c>
      <c r="E4" s="20" t="s">
        <v>7</v>
      </c>
      <c r="F4" s="20" t="s">
        <v>8</v>
      </c>
      <c r="G4" s="14"/>
      <c r="H4" s="14"/>
      <c r="I4" s="15"/>
      <c r="J4" s="14"/>
      <c r="K4" s="14"/>
      <c r="L4" s="14"/>
      <c r="M4" s="14"/>
      <c r="N4" s="14"/>
      <c r="O4" s="14"/>
      <c r="P4" s="14"/>
    </row>
    <row r="5" spans="1:16" s="3" customFormat="1" ht="30" x14ac:dyDescent="0.2">
      <c r="A5" s="21" t="s">
        <v>9</v>
      </c>
      <c r="B5" s="22" t="s">
        <v>10</v>
      </c>
      <c r="C5" s="23" t="s">
        <v>57</v>
      </c>
      <c r="D5" s="87">
        <v>4.43</v>
      </c>
      <c r="E5" s="24"/>
      <c r="F5" s="24">
        <f>ROUND(D5*E5,2)</f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3" customFormat="1" x14ac:dyDescent="0.2">
      <c r="A6" s="23" t="s">
        <v>12</v>
      </c>
      <c r="B6" s="25" t="s">
        <v>13</v>
      </c>
      <c r="C6" s="23" t="s">
        <v>11</v>
      </c>
      <c r="D6" s="23">
        <v>1</v>
      </c>
      <c r="E6" s="26"/>
      <c r="F6" s="24">
        <f t="shared" ref="F6:F14" si="0">ROUND(D6*E6,2)</f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3" customFormat="1" ht="45" x14ac:dyDescent="0.2">
      <c r="A7" s="23" t="s">
        <v>14</v>
      </c>
      <c r="B7" s="25" t="s">
        <v>15</v>
      </c>
      <c r="C7" s="23" t="s">
        <v>0</v>
      </c>
      <c r="D7" s="23">
        <f>CEILING((D5*1000/30),1)</f>
        <v>148</v>
      </c>
      <c r="E7" s="26"/>
      <c r="F7" s="24">
        <f t="shared" si="0"/>
        <v>0</v>
      </c>
      <c r="G7" s="16"/>
      <c r="H7" s="14"/>
      <c r="I7" s="14"/>
      <c r="J7" s="14"/>
      <c r="K7" s="14"/>
      <c r="L7" s="14"/>
      <c r="M7" s="14"/>
      <c r="N7" s="14"/>
      <c r="O7" s="14"/>
      <c r="P7" s="14"/>
    </row>
    <row r="8" spans="1:16" s="3" customFormat="1" x14ac:dyDescent="0.2">
      <c r="A8" s="23" t="s">
        <v>16</v>
      </c>
      <c r="B8" s="25" t="s">
        <v>17</v>
      </c>
      <c r="C8" s="23" t="s">
        <v>0</v>
      </c>
      <c r="D8" s="23">
        <f>CEILING((D5*1000/200),1)</f>
        <v>23</v>
      </c>
      <c r="E8" s="26"/>
      <c r="F8" s="24">
        <f t="shared" si="0"/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3" customFormat="1" ht="24" customHeight="1" x14ac:dyDescent="0.2">
      <c r="A9" s="23" t="s">
        <v>18</v>
      </c>
      <c r="B9" s="25" t="s">
        <v>19</v>
      </c>
      <c r="C9" s="23" t="s">
        <v>0</v>
      </c>
      <c r="D9" s="23">
        <f>CEILING((D5*1000/500),1)</f>
        <v>9</v>
      </c>
      <c r="E9" s="26"/>
      <c r="F9" s="24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3" customFormat="1" x14ac:dyDescent="0.2">
      <c r="A10" s="23" t="s">
        <v>20</v>
      </c>
      <c r="B10" s="25" t="s">
        <v>21</v>
      </c>
      <c r="C10" s="23" t="s">
        <v>0</v>
      </c>
      <c r="D10" s="23">
        <f>CEILING((D5*1000/1500),1)</f>
        <v>3</v>
      </c>
      <c r="E10" s="26"/>
      <c r="F10" s="24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3" customFormat="1" x14ac:dyDescent="0.2">
      <c r="A11" s="23" t="s">
        <v>22</v>
      </c>
      <c r="B11" s="25" t="s">
        <v>24</v>
      </c>
      <c r="C11" s="23" t="s">
        <v>0</v>
      </c>
      <c r="D11" s="23">
        <f>D9</f>
        <v>9</v>
      </c>
      <c r="E11" s="26"/>
      <c r="F11" s="24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3" customFormat="1" ht="45" x14ac:dyDescent="0.2">
      <c r="A12" s="27" t="s">
        <v>23</v>
      </c>
      <c r="B12" s="28" t="s">
        <v>33</v>
      </c>
      <c r="C12" s="27" t="s">
        <v>0</v>
      </c>
      <c r="D12" s="23">
        <f>CEILING(((D5*7*1000)/10000),1)</f>
        <v>4</v>
      </c>
      <c r="E12" s="29"/>
      <c r="F12" s="24">
        <f t="shared" si="0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s="3" customFormat="1" ht="30" x14ac:dyDescent="0.2">
      <c r="A13" s="27" t="s">
        <v>25</v>
      </c>
      <c r="B13" s="25" t="s">
        <v>27</v>
      </c>
      <c r="C13" s="23" t="s">
        <v>0</v>
      </c>
      <c r="D13" s="23">
        <v>1</v>
      </c>
      <c r="E13" s="26"/>
      <c r="F13" s="24">
        <f t="shared" si="0"/>
        <v>0</v>
      </c>
    </row>
    <row r="14" spans="1:16" s="3" customFormat="1" ht="30" x14ac:dyDescent="0.2">
      <c r="A14" s="27" t="s">
        <v>26</v>
      </c>
      <c r="B14" s="25" t="s">
        <v>28</v>
      </c>
      <c r="C14" s="23" t="s">
        <v>11</v>
      </c>
      <c r="D14" s="23">
        <v>1</v>
      </c>
      <c r="E14" s="26"/>
      <c r="F14" s="24">
        <f t="shared" si="0"/>
        <v>0</v>
      </c>
    </row>
    <row r="15" spans="1:16" s="3" customFormat="1" ht="30.2" customHeight="1" x14ac:dyDescent="0.2">
      <c r="A15" s="94" t="s">
        <v>29</v>
      </c>
      <c r="B15" s="94"/>
      <c r="C15" s="94"/>
      <c r="D15" s="94"/>
      <c r="E15" s="94"/>
      <c r="F15" s="76">
        <f>SUM(F5:F14)</f>
        <v>0</v>
      </c>
    </row>
    <row r="16" spans="1:16" s="3" customFormat="1" ht="12.75" x14ac:dyDescent="0.2">
      <c r="A16" s="95"/>
      <c r="B16" s="95"/>
      <c r="C16" s="95"/>
      <c r="D16" s="95"/>
      <c r="E16" s="95"/>
      <c r="F16" s="95"/>
    </row>
    <row r="17" spans="1:6" ht="16.350000000000001" customHeight="1" x14ac:dyDescent="0.25">
      <c r="A17" s="77"/>
      <c r="B17" s="30" t="s">
        <v>34</v>
      </c>
      <c r="C17" s="30"/>
      <c r="D17" s="77"/>
      <c r="E17" s="77"/>
      <c r="F17" s="77"/>
    </row>
    <row r="18" spans="1:6" x14ac:dyDescent="0.25">
      <c r="A18" s="30"/>
      <c r="B18" s="30"/>
      <c r="C18" s="30"/>
      <c r="D18" s="30"/>
      <c r="E18" s="30"/>
      <c r="F18" s="30"/>
    </row>
  </sheetData>
  <mergeCells count="5">
    <mergeCell ref="A1:F1"/>
    <mergeCell ref="A2:F2"/>
    <mergeCell ref="A3:F3"/>
    <mergeCell ref="A15:E15"/>
    <mergeCell ref="A16:F16"/>
  </mergeCells>
  <pageMargins left="0.7" right="0.7" top="0.78740157499999996" bottom="0.78740157499999996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5DD47-C427-4D6E-A03F-34D8E8FCD363}">
  <dimension ref="A1:P18"/>
  <sheetViews>
    <sheetView view="pageBreakPreview" zoomScale="85" zoomScaleNormal="100" zoomScaleSheetLayoutView="85" workbookViewId="0">
      <selection activeCell="S25" sqref="S25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1.42578125" customWidth="1"/>
  </cols>
  <sheetData>
    <row r="1" spans="1:16" ht="15.75" x14ac:dyDescent="0.25">
      <c r="A1" s="92" t="s">
        <v>50</v>
      </c>
      <c r="B1" s="92"/>
      <c r="C1" s="92"/>
      <c r="D1" s="92"/>
      <c r="E1" s="92"/>
      <c r="F1" s="9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96" t="s">
        <v>51</v>
      </c>
      <c r="B2" s="96"/>
      <c r="C2" s="96"/>
      <c r="D2" s="96"/>
      <c r="E2" s="96"/>
      <c r="F2" s="96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3" customFormat="1" ht="27" customHeight="1" x14ac:dyDescent="0.25">
      <c r="A3" s="93"/>
      <c r="B3" s="93"/>
      <c r="C3" s="93"/>
      <c r="D3" s="93"/>
      <c r="E3" s="93"/>
      <c r="F3" s="93"/>
      <c r="G3" s="12"/>
      <c r="H3" s="13"/>
      <c r="I3" s="13"/>
      <c r="J3" s="14"/>
      <c r="K3" s="14"/>
      <c r="L3" s="14"/>
      <c r="M3" s="14"/>
      <c r="N3" s="14"/>
      <c r="O3" s="14"/>
      <c r="P3" s="14"/>
    </row>
    <row r="4" spans="1:16" s="3" customFormat="1" ht="30.75" thickBot="1" x14ac:dyDescent="0.25">
      <c r="A4" s="4" t="s">
        <v>3</v>
      </c>
      <c r="B4" s="19" t="s">
        <v>4</v>
      </c>
      <c r="C4" s="4" t="s">
        <v>5</v>
      </c>
      <c r="D4" s="4" t="s">
        <v>6</v>
      </c>
      <c r="E4" s="20" t="s">
        <v>7</v>
      </c>
      <c r="F4" s="20" t="s">
        <v>8</v>
      </c>
      <c r="G4" s="14"/>
      <c r="H4" s="14"/>
      <c r="I4" s="15"/>
      <c r="J4" s="14"/>
      <c r="K4" s="14"/>
      <c r="L4" s="14"/>
      <c r="M4" s="14"/>
      <c r="N4" s="14"/>
      <c r="O4" s="14"/>
      <c r="P4" s="14"/>
    </row>
    <row r="5" spans="1:16" s="3" customFormat="1" ht="30" x14ac:dyDescent="0.2">
      <c r="A5" s="21" t="s">
        <v>9</v>
      </c>
      <c r="B5" s="22" t="s">
        <v>10</v>
      </c>
      <c r="C5" s="23" t="s">
        <v>57</v>
      </c>
      <c r="D5" s="87">
        <v>0.88</v>
      </c>
      <c r="E5" s="24"/>
      <c r="F5" s="24">
        <f>ROUND(D5*E5,2)</f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3" customFormat="1" x14ac:dyDescent="0.2">
      <c r="A6" s="23" t="s">
        <v>12</v>
      </c>
      <c r="B6" s="25" t="s">
        <v>13</v>
      </c>
      <c r="C6" s="23" t="s">
        <v>11</v>
      </c>
      <c r="D6" s="23">
        <v>1</v>
      </c>
      <c r="E6" s="26"/>
      <c r="F6" s="24">
        <f t="shared" ref="F6:F14" si="0">ROUND(D6*E6,2)</f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3" customFormat="1" ht="45" x14ac:dyDescent="0.2">
      <c r="A7" s="23" t="s">
        <v>14</v>
      </c>
      <c r="B7" s="25" t="s">
        <v>15</v>
      </c>
      <c r="C7" s="23" t="s">
        <v>0</v>
      </c>
      <c r="D7" s="23">
        <f>CEILING((D5*1000/30),1)</f>
        <v>30</v>
      </c>
      <c r="E7" s="26"/>
      <c r="F7" s="24">
        <f t="shared" si="0"/>
        <v>0</v>
      </c>
      <c r="G7" s="16"/>
      <c r="H7" s="14"/>
      <c r="I7" s="14"/>
      <c r="J7" s="14"/>
      <c r="K7" s="14"/>
      <c r="L7" s="14"/>
      <c r="M7" s="14"/>
      <c r="N7" s="14"/>
      <c r="O7" s="14"/>
      <c r="P7" s="14"/>
    </row>
    <row r="8" spans="1:16" s="3" customFormat="1" x14ac:dyDescent="0.2">
      <c r="A8" s="23" t="s">
        <v>16</v>
      </c>
      <c r="B8" s="25" t="s">
        <v>17</v>
      </c>
      <c r="C8" s="23" t="s">
        <v>0</v>
      </c>
      <c r="D8" s="23">
        <f>CEILING((D5*1000/200),1)</f>
        <v>5</v>
      </c>
      <c r="E8" s="26"/>
      <c r="F8" s="24">
        <f t="shared" si="0"/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3" customFormat="1" ht="24" customHeight="1" x14ac:dyDescent="0.2">
      <c r="A9" s="23" t="s">
        <v>18</v>
      </c>
      <c r="B9" s="25" t="s">
        <v>19</v>
      </c>
      <c r="C9" s="23" t="s">
        <v>0</v>
      </c>
      <c r="D9" s="23">
        <f>CEILING((D5*1000/500),1)</f>
        <v>2</v>
      </c>
      <c r="E9" s="26"/>
      <c r="F9" s="24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3" customFormat="1" x14ac:dyDescent="0.2">
      <c r="A10" s="23" t="s">
        <v>20</v>
      </c>
      <c r="B10" s="25" t="s">
        <v>21</v>
      </c>
      <c r="C10" s="23" t="s">
        <v>0</v>
      </c>
      <c r="D10" s="23">
        <f>CEILING((D5*1000/1500),1)</f>
        <v>1</v>
      </c>
      <c r="E10" s="26"/>
      <c r="F10" s="24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3" customFormat="1" x14ac:dyDescent="0.2">
      <c r="A11" s="23" t="s">
        <v>22</v>
      </c>
      <c r="B11" s="25" t="s">
        <v>24</v>
      </c>
      <c r="C11" s="23" t="s">
        <v>0</v>
      </c>
      <c r="D11" s="23">
        <f>D9</f>
        <v>2</v>
      </c>
      <c r="E11" s="26"/>
      <c r="F11" s="24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3" customFormat="1" ht="45" x14ac:dyDescent="0.2">
      <c r="A12" s="27" t="s">
        <v>23</v>
      </c>
      <c r="B12" s="28" t="s">
        <v>33</v>
      </c>
      <c r="C12" s="27" t="s">
        <v>0</v>
      </c>
      <c r="D12" s="23">
        <f>CEILING(((D5*8*1000)/10000),1)</f>
        <v>1</v>
      </c>
      <c r="E12" s="29"/>
      <c r="F12" s="24">
        <f t="shared" si="0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s="3" customFormat="1" ht="30" x14ac:dyDescent="0.2">
      <c r="A13" s="27" t="s">
        <v>25</v>
      </c>
      <c r="B13" s="25" t="s">
        <v>27</v>
      </c>
      <c r="C13" s="23" t="s">
        <v>0</v>
      </c>
      <c r="D13" s="23">
        <v>1</v>
      </c>
      <c r="E13" s="26"/>
      <c r="F13" s="24">
        <f t="shared" si="0"/>
        <v>0</v>
      </c>
    </row>
    <row r="14" spans="1:16" s="3" customFormat="1" ht="30" x14ac:dyDescent="0.2">
      <c r="A14" s="27" t="s">
        <v>26</v>
      </c>
      <c r="B14" s="25" t="s">
        <v>28</v>
      </c>
      <c r="C14" s="23" t="s">
        <v>11</v>
      </c>
      <c r="D14" s="23">
        <v>1</v>
      </c>
      <c r="E14" s="26"/>
      <c r="F14" s="24">
        <f t="shared" si="0"/>
        <v>0</v>
      </c>
    </row>
    <row r="15" spans="1:16" s="3" customFormat="1" ht="30.2" customHeight="1" x14ac:dyDescent="0.2">
      <c r="A15" s="94" t="s">
        <v>29</v>
      </c>
      <c r="B15" s="94"/>
      <c r="C15" s="94"/>
      <c r="D15" s="94"/>
      <c r="E15" s="94"/>
      <c r="F15" s="76">
        <f>SUM(F5:F14)</f>
        <v>0</v>
      </c>
    </row>
    <row r="16" spans="1:16" s="3" customFormat="1" ht="12.75" x14ac:dyDescent="0.2">
      <c r="A16" s="95"/>
      <c r="B16" s="95"/>
      <c r="C16" s="95"/>
      <c r="D16" s="95"/>
      <c r="E16" s="95"/>
      <c r="F16" s="95"/>
    </row>
    <row r="17" spans="1:6" ht="16.350000000000001" customHeight="1" x14ac:dyDescent="0.25">
      <c r="A17" s="77"/>
      <c r="B17" s="30" t="s">
        <v>34</v>
      </c>
      <c r="C17" s="30"/>
      <c r="D17" s="77"/>
      <c r="E17" s="77"/>
      <c r="F17" s="77"/>
    </row>
    <row r="18" spans="1:6" x14ac:dyDescent="0.25">
      <c r="A18" s="30"/>
      <c r="B18" s="30"/>
      <c r="C18" s="30"/>
      <c r="D18" s="30"/>
      <c r="E18" s="30"/>
      <c r="F18" s="30"/>
    </row>
  </sheetData>
  <mergeCells count="5">
    <mergeCell ref="A1:F1"/>
    <mergeCell ref="A2:F2"/>
    <mergeCell ref="A3:F3"/>
    <mergeCell ref="A15:E15"/>
    <mergeCell ref="A16:F16"/>
  </mergeCells>
  <pageMargins left="0.7" right="0.7" top="0.78740157499999996" bottom="0.78740157499999996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50D9-A9C2-42E1-B315-C56AA3DB8CE2}">
  <dimension ref="A1:P18"/>
  <sheetViews>
    <sheetView view="pageBreakPreview" zoomScale="85" zoomScaleNormal="100" zoomScaleSheetLayoutView="85" workbookViewId="0">
      <selection activeCell="X25" sqref="X25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8.42578125" customWidth="1"/>
    <col min="5" max="5" width="15.42578125" customWidth="1"/>
    <col min="6" max="6" width="21.42578125" customWidth="1"/>
  </cols>
  <sheetData>
    <row r="1" spans="1:16" ht="15.75" x14ac:dyDescent="0.25">
      <c r="A1" s="92">
        <v>9</v>
      </c>
      <c r="B1" s="92"/>
      <c r="C1" s="92"/>
      <c r="D1" s="92"/>
      <c r="E1" s="92"/>
      <c r="F1" s="9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96" t="s">
        <v>52</v>
      </c>
      <c r="B2" s="96"/>
      <c r="C2" s="96"/>
      <c r="D2" s="96"/>
      <c r="E2" s="96"/>
      <c r="F2" s="96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3" customFormat="1" ht="27" customHeight="1" x14ac:dyDescent="0.25">
      <c r="A3" s="93"/>
      <c r="B3" s="93"/>
      <c r="C3" s="93"/>
      <c r="D3" s="93"/>
      <c r="E3" s="93"/>
      <c r="F3" s="93"/>
      <c r="G3" s="12"/>
      <c r="H3" s="13"/>
      <c r="I3" s="13"/>
      <c r="J3" s="14"/>
      <c r="K3" s="14"/>
      <c r="L3" s="14"/>
      <c r="M3" s="14"/>
      <c r="N3" s="14"/>
      <c r="O3" s="14"/>
      <c r="P3" s="14"/>
    </row>
    <row r="4" spans="1:16" s="3" customFormat="1" ht="30.75" thickBot="1" x14ac:dyDescent="0.25">
      <c r="A4" s="4" t="s">
        <v>3</v>
      </c>
      <c r="B4" s="19" t="s">
        <v>4</v>
      </c>
      <c r="C4" s="4" t="s">
        <v>5</v>
      </c>
      <c r="D4" s="4" t="s">
        <v>6</v>
      </c>
      <c r="E4" s="20" t="s">
        <v>7</v>
      </c>
      <c r="F4" s="20" t="s">
        <v>8</v>
      </c>
      <c r="G4" s="14"/>
      <c r="H4" s="14"/>
      <c r="I4" s="15"/>
      <c r="J4" s="14"/>
      <c r="K4" s="14"/>
      <c r="L4" s="14"/>
      <c r="M4" s="14"/>
      <c r="N4" s="14"/>
      <c r="O4" s="14"/>
      <c r="P4" s="14"/>
    </row>
    <row r="5" spans="1:16" s="3" customFormat="1" ht="30" x14ac:dyDescent="0.2">
      <c r="A5" s="21" t="s">
        <v>9</v>
      </c>
      <c r="B5" s="22" t="s">
        <v>10</v>
      </c>
      <c r="C5" s="23" t="s">
        <v>57</v>
      </c>
      <c r="D5" s="87">
        <v>2.6</v>
      </c>
      <c r="E5" s="24"/>
      <c r="F5" s="24">
        <f>ROUND(D5*E5,2)</f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3" customFormat="1" x14ac:dyDescent="0.2">
      <c r="A6" s="23" t="s">
        <v>12</v>
      </c>
      <c r="B6" s="25" t="s">
        <v>13</v>
      </c>
      <c r="C6" s="23" t="s">
        <v>11</v>
      </c>
      <c r="D6" s="23">
        <v>1</v>
      </c>
      <c r="E6" s="26"/>
      <c r="F6" s="24">
        <f t="shared" ref="F6:F14" si="0">ROUND(D6*E6,2)</f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3" customFormat="1" ht="45" x14ac:dyDescent="0.2">
      <c r="A7" s="23" t="s">
        <v>14</v>
      </c>
      <c r="B7" s="25" t="s">
        <v>15</v>
      </c>
      <c r="C7" s="23" t="s">
        <v>0</v>
      </c>
      <c r="D7" s="23">
        <f>CEILING((D5*1000/30),1)</f>
        <v>87</v>
      </c>
      <c r="E7" s="26"/>
      <c r="F7" s="24">
        <f t="shared" si="0"/>
        <v>0</v>
      </c>
      <c r="G7" s="16"/>
      <c r="H7" s="14"/>
      <c r="I7" s="14"/>
      <c r="J7" s="14"/>
      <c r="K7" s="14"/>
      <c r="L7" s="14"/>
      <c r="M7" s="14"/>
      <c r="N7" s="14"/>
      <c r="O7" s="14"/>
      <c r="P7" s="14"/>
    </row>
    <row r="8" spans="1:16" s="3" customFormat="1" x14ac:dyDescent="0.2">
      <c r="A8" s="23" t="s">
        <v>16</v>
      </c>
      <c r="B8" s="25" t="s">
        <v>17</v>
      </c>
      <c r="C8" s="23" t="s">
        <v>0</v>
      </c>
      <c r="D8" s="23">
        <f>CEILING((D5*1000/200),1)</f>
        <v>13</v>
      </c>
      <c r="E8" s="26"/>
      <c r="F8" s="24">
        <f t="shared" si="0"/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3" customFormat="1" ht="24" customHeight="1" x14ac:dyDescent="0.2">
      <c r="A9" s="23" t="s">
        <v>18</v>
      </c>
      <c r="B9" s="25" t="s">
        <v>19</v>
      </c>
      <c r="C9" s="23" t="s">
        <v>0</v>
      </c>
      <c r="D9" s="23">
        <f>CEILING((D5*1000/500),1)</f>
        <v>6</v>
      </c>
      <c r="E9" s="26"/>
      <c r="F9" s="24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3" customFormat="1" x14ac:dyDescent="0.2">
      <c r="A10" s="23" t="s">
        <v>20</v>
      </c>
      <c r="B10" s="25" t="s">
        <v>21</v>
      </c>
      <c r="C10" s="23" t="s">
        <v>0</v>
      </c>
      <c r="D10" s="23">
        <f>CEILING((D5*1000/1500),1)</f>
        <v>2</v>
      </c>
      <c r="E10" s="26"/>
      <c r="F10" s="24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3" customFormat="1" x14ac:dyDescent="0.2">
      <c r="A11" s="23" t="s">
        <v>22</v>
      </c>
      <c r="B11" s="25" t="s">
        <v>24</v>
      </c>
      <c r="C11" s="23" t="s">
        <v>0</v>
      </c>
      <c r="D11" s="23">
        <f>D9</f>
        <v>6</v>
      </c>
      <c r="E11" s="26"/>
      <c r="F11" s="24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3" customFormat="1" ht="45" x14ac:dyDescent="0.2">
      <c r="A12" s="27" t="s">
        <v>23</v>
      </c>
      <c r="B12" s="28" t="s">
        <v>33</v>
      </c>
      <c r="C12" s="27" t="s">
        <v>0</v>
      </c>
      <c r="D12" s="23">
        <f>CEILING(((D5*7*1000)/10000),1)</f>
        <v>2</v>
      </c>
      <c r="E12" s="29"/>
      <c r="F12" s="24">
        <f t="shared" si="0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s="3" customFormat="1" ht="30" x14ac:dyDescent="0.2">
      <c r="A13" s="27" t="s">
        <v>25</v>
      </c>
      <c r="B13" s="25" t="s">
        <v>27</v>
      </c>
      <c r="C13" s="23" t="s">
        <v>0</v>
      </c>
      <c r="D13" s="23">
        <v>1</v>
      </c>
      <c r="E13" s="26"/>
      <c r="F13" s="24">
        <f t="shared" si="0"/>
        <v>0</v>
      </c>
    </row>
    <row r="14" spans="1:16" s="3" customFormat="1" ht="30" x14ac:dyDescent="0.2">
      <c r="A14" s="27" t="s">
        <v>26</v>
      </c>
      <c r="B14" s="25" t="s">
        <v>28</v>
      </c>
      <c r="C14" s="23" t="s">
        <v>11</v>
      </c>
      <c r="D14" s="23">
        <v>1</v>
      </c>
      <c r="E14" s="26"/>
      <c r="F14" s="24">
        <f t="shared" si="0"/>
        <v>0</v>
      </c>
    </row>
    <row r="15" spans="1:16" s="3" customFormat="1" ht="30.2" customHeight="1" x14ac:dyDescent="0.2">
      <c r="A15" s="94" t="s">
        <v>29</v>
      </c>
      <c r="B15" s="94"/>
      <c r="C15" s="94"/>
      <c r="D15" s="94"/>
      <c r="E15" s="94"/>
      <c r="F15" s="76">
        <f>SUM(F5:F14)</f>
        <v>0</v>
      </c>
    </row>
    <row r="16" spans="1:16" s="3" customFormat="1" ht="12.75" x14ac:dyDescent="0.2">
      <c r="A16" s="95"/>
      <c r="B16" s="95"/>
      <c r="C16" s="95"/>
      <c r="D16" s="95"/>
      <c r="E16" s="95"/>
      <c r="F16" s="95"/>
    </row>
    <row r="17" spans="1:6" ht="16.350000000000001" customHeight="1" x14ac:dyDescent="0.25">
      <c r="A17" s="77"/>
      <c r="B17" s="30" t="s">
        <v>34</v>
      </c>
      <c r="C17" s="30"/>
      <c r="D17" s="77"/>
      <c r="E17" s="77"/>
      <c r="F17" s="77"/>
    </row>
    <row r="18" spans="1:6" x14ac:dyDescent="0.25">
      <c r="A18" s="30"/>
      <c r="B18" s="30"/>
      <c r="C18" s="30"/>
      <c r="D18" s="30"/>
      <c r="E18" s="30"/>
      <c r="F18" s="30"/>
    </row>
  </sheetData>
  <mergeCells count="5">
    <mergeCell ref="A1:F1"/>
    <mergeCell ref="A2:F2"/>
    <mergeCell ref="A3:F3"/>
    <mergeCell ref="A15:E15"/>
    <mergeCell ref="A16:F16"/>
  </mergeCells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10</vt:i4>
      </vt:variant>
    </vt:vector>
  </HeadingPairs>
  <TitlesOfParts>
    <vt:vector size="21" baseType="lpstr">
      <vt:lpstr>Kalkulace celková</vt:lpstr>
      <vt:lpstr>1. III4199 Heršpice-Rašovice</vt:lpstr>
      <vt:lpstr>1. III4197 Nížkovice-průtah</vt:lpstr>
      <vt:lpstr>2. II430 Vyškov, ul. Kroměřížsk</vt:lpstr>
      <vt:lpstr>3. II383 Ochoz u Brna, ul. Náve</vt:lpstr>
      <vt:lpstr>3. III37368 Ochoz u Brna, ul. O</vt:lpstr>
      <vt:lpstr>4. III41611 Měnín, Jalovisko-Bl</vt:lpstr>
      <vt:lpstr>5. III15267 Troubsko, ul. Zámec</vt:lpstr>
      <vt:lpstr>6. III3938 Oslavany-Ivančice, L</vt:lpstr>
      <vt:lpstr>7. III39519 Dolní Kounice-Trbou</vt:lpstr>
      <vt:lpstr>7. III395 Dolní Kounice, ul. Z</vt:lpstr>
      <vt:lpstr>'1. III4197 Nížkovice-průtah'!Oblast_tisku</vt:lpstr>
      <vt:lpstr>'1. III4199 Heršpice-Rašovice'!Oblast_tisku</vt:lpstr>
      <vt:lpstr>'2. II430 Vyškov, ul. Kroměřížsk'!Oblast_tisku</vt:lpstr>
      <vt:lpstr>'3. II383 Ochoz u Brna, ul. Náve'!Oblast_tisku</vt:lpstr>
      <vt:lpstr>'3. III37368 Ochoz u Brna, ul. O'!Oblast_tisku</vt:lpstr>
      <vt:lpstr>'4. III41611 Měnín, Jalovisko-Bl'!Oblast_tisku</vt:lpstr>
      <vt:lpstr>'5. III15267 Troubsko, ul. Zámec'!Oblast_tisku</vt:lpstr>
      <vt:lpstr>'6. III3938 Oslavany-Ivančice, L'!Oblast_tisku</vt:lpstr>
      <vt:lpstr>'7. III395 Dolní Kounice, ul. Z'!Oblast_tisku</vt:lpstr>
      <vt:lpstr>'7. III39519 Dolní Kounice-Trbou'!Oblast_tisku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Křivánková Martina</dc:creator>
  <cp:lastModifiedBy>Hauke Eva</cp:lastModifiedBy>
  <cp:lastPrinted>2024-11-28T11:53:21Z</cp:lastPrinted>
  <dcterms:created xsi:type="dcterms:W3CDTF">2018-02-14T06:02:16Z</dcterms:created>
  <dcterms:modified xsi:type="dcterms:W3CDTF">2025-05-20T08:05:52Z</dcterms:modified>
</cp:coreProperties>
</file>