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1\data_cteni\EKONOMIKA SŠP Kyjov\Veřejné zakázky\2025_SDK podhledy Za Humny\Veřejná zakázka\"/>
    </mc:Choice>
  </mc:AlternateContent>
  <bookViews>
    <workbookView xWindow="0" yWindow="0" windowWidth="19200" windowHeight="7535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Pol'!$A$1:$U$90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80" i="12" l="1"/>
  <c r="F39" i="1" s="1"/>
  <c r="F9" i="12"/>
  <c r="G9" i="12" s="1"/>
  <c r="I9" i="12"/>
  <c r="K9" i="12"/>
  <c r="O9" i="12"/>
  <c r="Q9" i="12"/>
  <c r="Q8" i="12" s="1"/>
  <c r="U9" i="12"/>
  <c r="U8" i="12" s="1"/>
  <c r="F24" i="12"/>
  <c r="G24" i="12" s="1"/>
  <c r="M24" i="12" s="1"/>
  <c r="I24" i="12"/>
  <c r="K24" i="12"/>
  <c r="O24" i="12"/>
  <c r="Q24" i="12"/>
  <c r="U24" i="12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46" i="12"/>
  <c r="G46" i="12" s="1"/>
  <c r="I46" i="12"/>
  <c r="I45" i="12" s="1"/>
  <c r="K46" i="12"/>
  <c r="K45" i="12" s="1"/>
  <c r="O46" i="12"/>
  <c r="O45" i="12" s="1"/>
  <c r="Q46" i="12"/>
  <c r="Q45" i="12" s="1"/>
  <c r="U46" i="12"/>
  <c r="F48" i="12"/>
  <c r="G48" i="12" s="1"/>
  <c r="M48" i="12" s="1"/>
  <c r="I48" i="12"/>
  <c r="K48" i="12"/>
  <c r="O48" i="12"/>
  <c r="Q48" i="12"/>
  <c r="U48" i="12"/>
  <c r="G49" i="12"/>
  <c r="I49" i="1" s="1"/>
  <c r="F50" i="12"/>
  <c r="G50" i="12"/>
  <c r="M50" i="12" s="1"/>
  <c r="M49" i="12" s="1"/>
  <c r="I50" i="12"/>
  <c r="I49" i="12" s="1"/>
  <c r="K50" i="12"/>
  <c r="K49" i="12" s="1"/>
  <c r="O50" i="12"/>
  <c r="O49" i="12" s="1"/>
  <c r="Q50" i="12"/>
  <c r="Q49" i="12" s="1"/>
  <c r="U50" i="12"/>
  <c r="U49" i="12" s="1"/>
  <c r="F52" i="12"/>
  <c r="G52" i="12" s="1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4" i="12"/>
  <c r="G54" i="12"/>
  <c r="M54" i="12" s="1"/>
  <c r="I54" i="12"/>
  <c r="K54" i="12"/>
  <c r="O54" i="12"/>
  <c r="Q54" i="12"/>
  <c r="U54" i="12"/>
  <c r="F56" i="12"/>
  <c r="G56" i="12" s="1"/>
  <c r="G55" i="12" s="1"/>
  <c r="I51" i="1" s="1"/>
  <c r="I56" i="12"/>
  <c r="I55" i="12" s="1"/>
  <c r="K56" i="12"/>
  <c r="K55" i="12" s="1"/>
  <c r="O56" i="12"/>
  <c r="Q56" i="12"/>
  <c r="U56" i="12"/>
  <c r="F58" i="12"/>
  <c r="G58" i="12"/>
  <c r="M58" i="12" s="1"/>
  <c r="I58" i="12"/>
  <c r="K58" i="12"/>
  <c r="O58" i="12"/>
  <c r="Q58" i="12"/>
  <c r="U58" i="12"/>
  <c r="F59" i="12"/>
  <c r="G59" i="12" s="1"/>
  <c r="M59" i="12" s="1"/>
  <c r="I59" i="12"/>
  <c r="K59" i="12"/>
  <c r="O59" i="12"/>
  <c r="Q59" i="12"/>
  <c r="U59" i="12"/>
  <c r="F60" i="12"/>
  <c r="G60" i="12" s="1"/>
  <c r="M60" i="12" s="1"/>
  <c r="I60" i="12"/>
  <c r="K60" i="12"/>
  <c r="O60" i="12"/>
  <c r="Q60" i="12"/>
  <c r="U60" i="12"/>
  <c r="F62" i="12"/>
  <c r="G62" i="12"/>
  <c r="M62" i="12" s="1"/>
  <c r="I62" i="12"/>
  <c r="K62" i="12"/>
  <c r="O62" i="12"/>
  <c r="Q62" i="12"/>
  <c r="U62" i="12"/>
  <c r="F65" i="12"/>
  <c r="G65" i="12" s="1"/>
  <c r="I65" i="12"/>
  <c r="K65" i="12"/>
  <c r="O65" i="12"/>
  <c r="Q65" i="12"/>
  <c r="U65" i="12"/>
  <c r="U64" i="12" s="1"/>
  <c r="F68" i="12"/>
  <c r="G68" i="12" s="1"/>
  <c r="M68" i="12" s="1"/>
  <c r="I68" i="12"/>
  <c r="K68" i="12"/>
  <c r="O68" i="12"/>
  <c r="Q68" i="12"/>
  <c r="U68" i="12"/>
  <c r="F71" i="12"/>
  <c r="G71" i="12" s="1"/>
  <c r="I71" i="12"/>
  <c r="I70" i="12" s="1"/>
  <c r="K71" i="12"/>
  <c r="K70" i="12" s="1"/>
  <c r="O71" i="12"/>
  <c r="O70" i="12" s="1"/>
  <c r="Q71" i="12"/>
  <c r="Q70" i="12" s="1"/>
  <c r="U71" i="12"/>
  <c r="U70" i="12" s="1"/>
  <c r="F73" i="12"/>
  <c r="G73" i="12"/>
  <c r="M73" i="12" s="1"/>
  <c r="M72" i="12" s="1"/>
  <c r="I73" i="12"/>
  <c r="I72" i="12" s="1"/>
  <c r="K73" i="12"/>
  <c r="K72" i="12" s="1"/>
  <c r="O73" i="12"/>
  <c r="O72" i="12" s="1"/>
  <c r="Q73" i="12"/>
  <c r="Q72" i="12" s="1"/>
  <c r="U73" i="12"/>
  <c r="U72" i="12" s="1"/>
  <c r="F75" i="12"/>
  <c r="G75" i="12"/>
  <c r="I75" i="12"/>
  <c r="I74" i="12" s="1"/>
  <c r="K75" i="12"/>
  <c r="O75" i="12"/>
  <c r="O74" i="12" s="1"/>
  <c r="Q75" i="12"/>
  <c r="Q74" i="12" s="1"/>
  <c r="U75" i="12"/>
  <c r="F76" i="12"/>
  <c r="G76" i="12" s="1"/>
  <c r="M76" i="12" s="1"/>
  <c r="I76" i="12"/>
  <c r="K76" i="12"/>
  <c r="O76" i="12"/>
  <c r="Q76" i="12"/>
  <c r="U76" i="12"/>
  <c r="F77" i="12"/>
  <c r="G77" i="12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I20" i="1"/>
  <c r="I19" i="1"/>
  <c r="I18" i="1"/>
  <c r="G27" i="1"/>
  <c r="J28" i="1"/>
  <c r="J26" i="1"/>
  <c r="G38" i="1"/>
  <c r="F38" i="1"/>
  <c r="H32" i="1"/>
  <c r="J23" i="1"/>
  <c r="J24" i="1"/>
  <c r="J25" i="1"/>
  <c r="J27" i="1"/>
  <c r="E24" i="1"/>
  <c r="E26" i="1"/>
  <c r="M71" i="12" l="1"/>
  <c r="M70" i="12" s="1"/>
  <c r="G70" i="12"/>
  <c r="I53" i="1" s="1"/>
  <c r="G8" i="12"/>
  <c r="AD80" i="12"/>
  <c r="G39" i="1" s="1"/>
  <c r="G40" i="1" s="1"/>
  <c r="G25" i="1" s="1"/>
  <c r="G26" i="1" s="1"/>
  <c r="F40" i="1"/>
  <c r="G23" i="1" s="1"/>
  <c r="G74" i="12"/>
  <c r="I55" i="1" s="1"/>
  <c r="I17" i="1" s="1"/>
  <c r="K64" i="12"/>
  <c r="Q55" i="12"/>
  <c r="I51" i="12"/>
  <c r="U74" i="12"/>
  <c r="I64" i="12"/>
  <c r="O55" i="12"/>
  <c r="U45" i="12"/>
  <c r="K74" i="12"/>
  <c r="U51" i="12"/>
  <c r="O8" i="12"/>
  <c r="Q64" i="12"/>
  <c r="Q51" i="12"/>
  <c r="O51" i="12"/>
  <c r="K8" i="12"/>
  <c r="O64" i="12"/>
  <c r="U55" i="12"/>
  <c r="K51" i="12"/>
  <c r="I8" i="12"/>
  <c r="G24" i="1"/>
  <c r="M65" i="12"/>
  <c r="M64" i="12" s="1"/>
  <c r="G64" i="12"/>
  <c r="I52" i="1" s="1"/>
  <c r="M46" i="12"/>
  <c r="M45" i="12" s="1"/>
  <c r="G45" i="12"/>
  <c r="I48" i="1" s="1"/>
  <c r="M51" i="12"/>
  <c r="M75" i="12"/>
  <c r="M74" i="12" s="1"/>
  <c r="M56" i="12"/>
  <c r="M55" i="12" s="1"/>
  <c r="M9" i="12"/>
  <c r="M8" i="12" s="1"/>
  <c r="G72" i="12"/>
  <c r="I54" i="1" s="1"/>
  <c r="G51" i="12"/>
  <c r="I50" i="1" s="1"/>
  <c r="H39" i="1" l="1"/>
  <c r="I47" i="1"/>
  <c r="I56" i="1" s="1"/>
  <c r="G80" i="12"/>
  <c r="I16" i="1"/>
  <c r="I21" i="1" s="1"/>
  <c r="G29" i="1"/>
  <c r="G28" i="1"/>
  <c r="H40" i="1" l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<sst xmlns="http://schemas.openxmlformats.org/spreadsheetml/2006/main" count="355" uniqueCount="200">
  <si>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</si>
  <si>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</si>
  <si>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</si>
  <si>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</si>
  <si>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</si>
  <si>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</si>
  <si>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</si>
  <si>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</si>
  <si>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</si>
  <si>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</si>
  <si>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</si>
  <si>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</si>
  <si>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</si>
  <si>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</si>
  <si>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</si>
  <si>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</si>
  <si>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</si>
  <si>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</si>
  <si>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</si>
  <si>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</si>
  <si>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</si>
  <si>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</si>
  <si>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</si>
  <si>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</si>
  <si>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</si>
  <si>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</si>
  <si>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</si>
  <si>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</si>
  <si>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</si>
  <si>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</si>
  <si>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</si>
  <si>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</si>
  <si>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</si>
  <si>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</si>
  <si>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</si>
  <si>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</si>
  <si>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</si>
  <si>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</si>
  <si>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</si>
  <si>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</si>
  <si>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</si>
  <si>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</si>
  <si>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</si>
  <si>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</si>
  <si>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</si>
  <si>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RNDr. Petr Koiš, Ph.D.</t>
  </si>
  <si>
    <t>Oprava sádrokartonového podhledu, MPV Za Humny</t>
  </si>
  <si>
    <t>Havlíčkova 1223/17</t>
  </si>
  <si>
    <t>Rozpočet</t>
  </si>
  <si>
    <t>Celkem za stavbu</t>
  </si>
  <si>
    <t>CZK</t>
  </si>
  <si>
    <t>Rekapitulace dílů</t>
  </si>
  <si>
    <t>Typ dílu</t>
  </si>
  <si>
    <t>4</t>
  </si>
  <si>
    <t>Vodorovné konstrukce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</si>
  <si>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</si>
  <si>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</si>
  <si>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</si>
  <si>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</si>
  <si>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</si>
  <si>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</si>
  <si>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</si>
  <si>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</si>
  <si>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</si>
  <si>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</si>
  <si>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</si>
  <si>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</si>
  <si>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</si>
  <si>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</si>
  <si>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</si>
  <si>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</si>
  <si>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</si>
  <si>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</si>
  <si>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</si>
  <si>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</si>
  <si>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</si>
  <si>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</si>
  <si>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</si>
  <si>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</si>
  <si>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</si>
  <si>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</si>
  <si>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</si>
  <si>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</si>
  <si>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</si>
  <si>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</si>
  <si>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</si>
  <si>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</si>
  <si>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</si>
  <si>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</si>
  <si>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</si>
  <si>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</si>
  <si>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</si>
  <si>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</si>
  <si>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</si>
  <si>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</si>
  <si>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</si>
  <si>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</si>
  <si>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</si>
  <si>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</si>
  <si>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</si>
  <si>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41603</t>
  </si>
  <si>
    <t>Podhled protipožární - požární odolnost 60min, komplet</t>
  </si>
  <si>
    <t>m2</t>
  </si>
  <si>
    <t>POL1_0</t>
  </si>
  <si>
    <t>2.08:18</t>
  </si>
  <si>
    <t>VV</t>
  </si>
  <si>
    <t>2.07:17,2</t>
  </si>
  <si>
    <t>2.06:35,1</t>
  </si>
  <si>
    <t>2.05:54,4</t>
  </si>
  <si>
    <t>2.19:27,2</t>
  </si>
  <si>
    <t>2.09:17</t>
  </si>
  <si>
    <t>2.10:17.4</t>
  </si>
  <si>
    <t>2.11:15,7</t>
  </si>
  <si>
    <t>2.12:16,5</t>
  </si>
  <si>
    <t>2.13:16,5</t>
  </si>
  <si>
    <t>2.14:16,5</t>
  </si>
  <si>
    <t>"sociální zázemí":5,8*(2,7+0,1+3,15)</t>
  </si>
  <si>
    <t>2.04:8,9</t>
  </si>
  <si>
    <t>schodiště:2,7*(6,05-0,3)</t>
  </si>
  <si>
    <t>416091081R00</t>
  </si>
  <si>
    <t>Příplatek k podhledu sádrokart. za plochu do 2 m2</t>
  </si>
  <si>
    <t>sociální zázemí:34,51</t>
  </si>
  <si>
    <t>342264516RT4</t>
  </si>
  <si>
    <t>Revizní dvířka Promat do SDK podhledu, 600x600 mm, typ SP, požární odolnost EI 60</t>
  </si>
  <si>
    <t>kus</t>
  </si>
  <si>
    <t>ind</t>
  </si>
  <si>
    <t>Provedení a utěsnění prostupu kabelu přes podhled, Stávající kabely ke svítidlům</t>
  </si>
  <si>
    <t>416091211R00</t>
  </si>
  <si>
    <t>Úprava napojovací spáry SDK s jinou stavební konstrukcí akrylovým tmelem, šířka spáry do 2 mm</t>
  </si>
  <si>
    <t>m</t>
  </si>
  <si>
    <t>2.08:2*(2,925+6,055)</t>
  </si>
  <si>
    <t>2.07:2*(2,85+6,055)</t>
  </si>
  <si>
    <t>2.06:2*(5,85+6,055)</t>
  </si>
  <si>
    <t>2.05:2*(9,075+6,055)</t>
  </si>
  <si>
    <t>schodiště:2*(2,7+6,055)</t>
  </si>
  <si>
    <t>2.04:2*(1,345+4,0)</t>
  </si>
  <si>
    <t>2.19:2*(1,345+15)</t>
  </si>
  <si>
    <t>2.09:2*(2,925+5,8)</t>
  </si>
  <si>
    <t>2.10:2*(3+5,8)</t>
  </si>
  <si>
    <t>2.11:2*(2,7+5,8)</t>
  </si>
  <si>
    <t>2.12:2*(2,85+5,8)</t>
  </si>
  <si>
    <t>2.13:2*(2,85+5,8)</t>
  </si>
  <si>
    <t>2.14:2*(2,85+5,8)</t>
  </si>
  <si>
    <t>2.15:2+2+2,1+3+0,9</t>
  </si>
  <si>
    <t>2.16:2*(1,7+2,675)+2*(1,9+2,675)</t>
  </si>
  <si>
    <t>2.17, 2.18:4*3,27+2*3,15+2*2+2*3,15+2*2,43</t>
  </si>
  <si>
    <t>941955001R00</t>
  </si>
  <si>
    <t>Lešení lehké pomocné, výška podlahy do 1,2 m, plocha místností bez schodiště</t>
  </si>
  <si>
    <t>310,435-15,525</t>
  </si>
  <si>
    <t>941955004R00</t>
  </si>
  <si>
    <t>Lešení lehké pomocné, výška podlahy do 3,5 m, schodiště</t>
  </si>
  <si>
    <t>952901111R00</t>
  </si>
  <si>
    <t>Vyčištění budov o výšce podlaží do 4 m</t>
  </si>
  <si>
    <t>963016113R00</t>
  </si>
  <si>
    <t>Demontáž podhledu SDK, kovová kce., 2xoplášť.12,5 mm</t>
  </si>
  <si>
    <t>Ochrana stávajících podlah</t>
  </si>
  <si>
    <t>Provizorní podepření stropu při bourání</t>
  </si>
  <si>
    <t>979990110R00</t>
  </si>
  <si>
    <t>Poplatek za uložení suti - sádrokartonové desky, skupina odpadu 170802</t>
  </si>
  <si>
    <t>t</t>
  </si>
  <si>
    <t>sádrokartonové desky (81% hmotnosti podhledu):0,81*6,86</t>
  </si>
  <si>
    <t>979990144R00</t>
  </si>
  <si>
    <t>Poplatek za uložení suti - minerální vata, skupina odpadu 170604</t>
  </si>
  <si>
    <t>979990191R00</t>
  </si>
  <si>
    <t>Poplatek za uložení suti - plastové výrobky, skupina odpadu 170203, parozábrana</t>
  </si>
  <si>
    <t>979081111R00</t>
  </si>
  <si>
    <t>Odvoz suti a vybour. hmot na skládku do 1 km</t>
  </si>
  <si>
    <t>6,861+0,465+1,242</t>
  </si>
  <si>
    <t>979081121R00</t>
  </si>
  <si>
    <t>Příplatek k odvozu za každý další 1 km, +15km</t>
  </si>
  <si>
    <t>8,568*15</t>
  </si>
  <si>
    <t>998981123R00</t>
  </si>
  <si>
    <t>Přesun hmot demolice postup. rozebíráním v. do 21 m</t>
  </si>
  <si>
    <t>SDK vč. kontrukce:6,861</t>
  </si>
  <si>
    <t>Minerální vata:1,242</t>
  </si>
  <si>
    <t>998011001R00</t>
  </si>
  <si>
    <t>Přesun hmot pro budovy zděné výšky do 6 m</t>
  </si>
  <si>
    <t>0,0606+4,3213</t>
  </si>
  <si>
    <t>71117</t>
  </si>
  <si>
    <t>Odstranění izolace proti vlhkosti vodorovné, parozábrana</t>
  </si>
  <si>
    <t>7131008</t>
  </si>
  <si>
    <t>Odstranění tepelné izolace tl. 80mm</t>
  </si>
  <si>
    <t>784011222RT2</t>
  </si>
  <si>
    <t>Zakrytí podlah, včetně odstranění, včetně papírové lepenky</t>
  </si>
  <si>
    <t>784011221RT2</t>
  </si>
  <si>
    <t>Zakrytí předmětů, včetně odstranění, včetně dodávky fólie tl. 0,04 mm</t>
  </si>
  <si>
    <t>784191201R00</t>
  </si>
  <si>
    <t>Penetrace podkladu hloubková Primalex 1x</t>
  </si>
  <si>
    <t>784195212R00</t>
  </si>
  <si>
    <t>Malba Primalex Plus, bílá, bez penetrace, 2 x</t>
  </si>
  <si>
    <t/>
  </si>
  <si>
    <t>SUM</t>
  </si>
  <si>
    <t>Poznámky uchazeče k zadání</t>
  </si>
  <si>
    <t>POPUZIV</t>
  </si>
  <si>
    <t>END</t>
  </si>
  <si>
    <t>697 01 Kyjov</t>
  </si>
  <si>
    <t>00053163</t>
  </si>
  <si>
    <t>CZ00053163</t>
  </si>
  <si>
    <t>Havárie - sádrokartonový podhled</t>
  </si>
  <si>
    <t>Střední škola polytechnická Kyjov,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</si>
</sst>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5" x14ac:dyDescent="0.5"/>
  <sheetData>
    <row r="1" spans="1:7" x14ac:dyDescent="0.5">
      <c r="A1" s="35" t="s">
        <v>38</v>
      </c>
    </row>
    <row r="2" spans="1:7" ht="57.75" customHeight="1" x14ac:dyDescent="0.5">
      <c r="A2" s="200" t="s">
        <v>39</v>
      </c>
      <c r="B2" s="200"/>
      <c r="C2" s="200"/>
      <c r="D2" s="200"/>
      <c r="E2" s="200"/>
      <c r="F2" s="200"/>
      <c r="G2" s="20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9"/>
  <sheetViews>
    <sheetView showGridLines="0" topLeftCell="B1" zoomScaleNormal="100" zoomScaleSheetLayoutView="75" workbookViewId="0">
      <selection activeCell="P16" sqref="P16"/>
    </sheetView>
  </sheetViews>
  <sheetFormatPr defaultColWidth="9" defaultRowHeight="12.5" x14ac:dyDescent="0.5"/>
  <cols>
    <col min="1" max="1" width="8.40625" hidden="1" customWidth="1"/>
    <col min="2" max="2" width="9.1328125" customWidth="1"/>
    <col min="3" max="3" width="7.40625" customWidth="1"/>
    <col min="4" max="4" width="13.40625" customWidth="1"/>
    <col min="5" max="5" width="12.1328125" customWidth="1"/>
    <col min="6" max="6" width="11.40625" customWidth="1"/>
    <col min="7" max="7" width="12.7265625" style="1" customWidth="1"/>
    <col min="8" max="8" width="12.7265625" customWidth="1"/>
    <col min="9" max="9" width="12.7265625" style="1" customWidth="1"/>
    <col min="10" max="10" width="6.7265625" style="1" customWidth="1"/>
    <col min="11" max="11" width="4.26953125" customWidth="1"/>
    <col min="12" max="15" width="10.7265625" customWidth="1"/>
  </cols>
  <sheetData>
    <row r="1" spans="1:15" ht="33.75" customHeight="1" x14ac:dyDescent="0.5">
      <c r="A1" s="71" t="s">
        <v>36</v>
      </c>
      <c r="B1" s="209" t="s">
        <v>42</v>
      </c>
      <c r="C1" s="210"/>
      <c r="D1" s="210"/>
      <c r="E1" s="210"/>
      <c r="F1" s="210"/>
      <c r="G1" s="210"/>
      <c r="H1" s="210"/>
      <c r="I1" s="210"/>
      <c r="J1" s="211"/>
    </row>
    <row r="2" spans="1:15" ht="23.25" customHeight="1" x14ac:dyDescent="0.5">
      <c r="A2" s="4"/>
      <c r="B2" s="79" t="s">
        <v>40</v>
      </c>
      <c r="C2" s="80"/>
      <c r="D2" s="202" t="s">
        <v>198</v>
      </c>
      <c r="E2" s="203"/>
      <c r="F2" s="203"/>
      <c r="G2" s="203"/>
      <c r="H2" s="203"/>
      <c r="I2" s="203"/>
      <c r="J2" s="204"/>
      <c r="O2" s="2"/>
    </row>
    <row r="3" spans="1:15" ht="23.25" hidden="1" customHeight="1" x14ac:dyDescent="0.5">
      <c r="A3" s="4"/>
      <c r="B3" s="81" t="s">
        <v>43</v>
      </c>
      <c r="C3" s="82"/>
      <c r="D3" s="224"/>
      <c r="E3" s="225"/>
      <c r="F3" s="225"/>
      <c r="G3" s="225"/>
      <c r="H3" s="225"/>
      <c r="I3" s="225"/>
      <c r="J3" s="226"/>
    </row>
    <row r="4" spans="1:15" ht="23.25" hidden="1" customHeight="1" x14ac:dyDescent="0.5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5">
      <c r="A5" s="4"/>
      <c r="B5" s="45" t="s">
        <v>21</v>
      </c>
      <c r="C5" s="5"/>
      <c r="D5" s="89" t="s">
        <v>199</v>
      </c>
      <c r="E5" s="25"/>
      <c r="F5" s="25"/>
      <c r="G5" s="25"/>
      <c r="H5" s="27" t="s">
        <v>33</v>
      </c>
      <c r="I5" s="89" t="s">
        <v>196</v>
      </c>
      <c r="J5" s="11"/>
    </row>
    <row r="6" spans="1:15" ht="15.75" customHeight="1" x14ac:dyDescent="0.5">
      <c r="A6" s="4"/>
      <c r="B6" s="39"/>
      <c r="C6" s="25"/>
      <c r="D6" s="89" t="s">
        <v>47</v>
      </c>
      <c r="E6" s="25"/>
      <c r="F6" s="25"/>
      <c r="G6" s="25"/>
      <c r="H6" s="27" t="s">
        <v>34</v>
      </c>
      <c r="I6" s="89" t="s">
        <v>197</v>
      </c>
      <c r="J6" s="11"/>
    </row>
    <row r="7" spans="1:15" ht="15.75" customHeight="1" x14ac:dyDescent="0.5">
      <c r="A7" s="4"/>
      <c r="B7" s="40"/>
      <c r="C7" s="90"/>
      <c r="D7" s="78" t="s">
        <v>195</v>
      </c>
      <c r="E7" s="32"/>
      <c r="F7" s="32"/>
      <c r="G7" s="32"/>
      <c r="H7" s="34"/>
      <c r="I7" s="32"/>
      <c r="J7" s="49"/>
    </row>
    <row r="8" spans="1:15" ht="24" hidden="1" customHeight="1" x14ac:dyDescent="0.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5">
      <c r="A11" s="4"/>
      <c r="B11" s="45" t="s">
        <v>18</v>
      </c>
      <c r="C11" s="5"/>
      <c r="D11" s="220"/>
      <c r="E11" s="220"/>
      <c r="F11" s="220"/>
      <c r="G11" s="220"/>
      <c r="H11" s="27" t="s">
        <v>33</v>
      </c>
      <c r="I11" s="92"/>
      <c r="J11" s="11"/>
    </row>
    <row r="12" spans="1:15" ht="15.75" customHeight="1" x14ac:dyDescent="0.5">
      <c r="A12" s="4"/>
      <c r="B12" s="39"/>
      <c r="C12" s="25"/>
      <c r="D12" s="239"/>
      <c r="E12" s="239"/>
      <c r="F12" s="239"/>
      <c r="G12" s="239"/>
      <c r="H12" s="27" t="s">
        <v>34</v>
      </c>
      <c r="I12" s="92"/>
      <c r="J12" s="11"/>
    </row>
    <row r="13" spans="1:15" ht="15.75" customHeight="1" x14ac:dyDescent="0.5">
      <c r="A13" s="4"/>
      <c r="B13" s="40"/>
      <c r="C13" s="91"/>
      <c r="D13" s="240"/>
      <c r="E13" s="240"/>
      <c r="F13" s="240"/>
      <c r="G13" s="240"/>
      <c r="H13" s="28"/>
      <c r="I13" s="32"/>
      <c r="J13" s="49"/>
    </row>
    <row r="14" spans="1:15" ht="24" hidden="1" customHeight="1" x14ac:dyDescent="0.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5">
      <c r="A15" s="4"/>
      <c r="B15" s="50" t="s">
        <v>31</v>
      </c>
      <c r="C15" s="70"/>
      <c r="D15" s="51"/>
      <c r="E15" s="208"/>
      <c r="F15" s="208"/>
      <c r="G15" s="237"/>
      <c r="H15" s="237"/>
      <c r="I15" s="237" t="s">
        <v>28</v>
      </c>
      <c r="J15" s="238"/>
    </row>
    <row r="16" spans="1:15" ht="23.25" customHeight="1" x14ac:dyDescent="0.5">
      <c r="A16" s="139" t="s">
        <v>23</v>
      </c>
      <c r="B16" s="140" t="s">
        <v>23</v>
      </c>
      <c r="C16" s="56"/>
      <c r="D16" s="57"/>
      <c r="E16" s="205"/>
      <c r="F16" s="206"/>
      <c r="G16" s="205"/>
      <c r="H16" s="206"/>
      <c r="I16" s="205">
        <f>SUMIF(F47:F55,A16,I47:I55)+SUMIF(F47:F55,"PSU",I47:I55)</f>
        <v>0</v>
      </c>
      <c r="J16" s="207"/>
    </row>
    <row r="17" spans="1:10" ht="23.25" customHeight="1" x14ac:dyDescent="0.5">
      <c r="A17" s="139" t="s">
        <v>24</v>
      </c>
      <c r="B17" s="140" t="s">
        <v>24</v>
      </c>
      <c r="C17" s="56"/>
      <c r="D17" s="57"/>
      <c r="E17" s="205"/>
      <c r="F17" s="206"/>
      <c r="G17" s="205"/>
      <c r="H17" s="206"/>
      <c r="I17" s="205">
        <f>SUMIF(F47:F55,A17,I47:I55)</f>
        <v>0</v>
      </c>
      <c r="J17" s="207"/>
    </row>
    <row r="18" spans="1:10" ht="23.25" customHeight="1" x14ac:dyDescent="0.5">
      <c r="A18" s="139" t="s">
        <v>25</v>
      </c>
      <c r="B18" s="140" t="s">
        <v>25</v>
      </c>
      <c r="C18" s="56"/>
      <c r="D18" s="57"/>
      <c r="E18" s="205"/>
      <c r="F18" s="206"/>
      <c r="G18" s="205"/>
      <c r="H18" s="206"/>
      <c r="I18" s="205">
        <f>SUMIF(F47:F55,A18,I47:I55)</f>
        <v>0</v>
      </c>
      <c r="J18" s="207"/>
    </row>
    <row r="19" spans="1:10" ht="23.25" customHeight="1" x14ac:dyDescent="0.5">
      <c r="A19" s="139" t="s">
        <v>71</v>
      </c>
      <c r="B19" s="140" t="s">
        <v>26</v>
      </c>
      <c r="C19" s="56"/>
      <c r="D19" s="57"/>
      <c r="E19" s="205"/>
      <c r="F19" s="206"/>
      <c r="G19" s="205"/>
      <c r="H19" s="206"/>
      <c r="I19" s="205">
        <f>SUMIF(F47:F55,A19,I47:I55)</f>
        <v>0</v>
      </c>
      <c r="J19" s="207"/>
    </row>
    <row r="20" spans="1:10" ht="23.25" customHeight="1" x14ac:dyDescent="0.5">
      <c r="A20" s="139" t="s">
        <v>72</v>
      </c>
      <c r="B20" s="140" t="s">
        <v>27</v>
      </c>
      <c r="C20" s="56"/>
      <c r="D20" s="57"/>
      <c r="E20" s="205"/>
      <c r="F20" s="206"/>
      <c r="G20" s="205"/>
      <c r="H20" s="206"/>
      <c r="I20" s="205">
        <f>SUMIF(F47:F55,A20,I47:I55)</f>
        <v>0</v>
      </c>
      <c r="J20" s="207"/>
    </row>
    <row r="21" spans="1:10" ht="23.25" customHeight="1" x14ac:dyDescent="0.5">
      <c r="A21" s="4"/>
      <c r="B21" s="72" t="s">
        <v>28</v>
      </c>
      <c r="C21" s="73"/>
      <c r="D21" s="74"/>
      <c r="E21" s="218"/>
      <c r="F21" s="219"/>
      <c r="G21" s="218"/>
      <c r="H21" s="219"/>
      <c r="I21" s="218">
        <f>SUM(I16:J20)</f>
        <v>0</v>
      </c>
      <c r="J21" s="223"/>
    </row>
    <row r="22" spans="1:10" ht="33" customHeight="1" x14ac:dyDescent="0.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5">
      <c r="A23" s="4"/>
      <c r="B23" s="55" t="s">
        <v>11</v>
      </c>
      <c r="C23" s="56"/>
      <c r="D23" s="57"/>
      <c r="E23" s="58">
        <v>12</v>
      </c>
      <c r="F23" s="59" t="s">
        <v>0</v>
      </c>
      <c r="G23" s="216">
        <f>ZakladDPHSniVypocet</f>
        <v>0</v>
      </c>
      <c r="H23" s="217"/>
      <c r="I23" s="217"/>
      <c r="J23" s="60" t="str">
        <f t="shared" ref="J23:J28" si="0">Mena</f>
        <v>CZK</v>
      </c>
    </row>
    <row r="24" spans="1:10" ht="23.25" customHeight="1" x14ac:dyDescent="0.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21">
        <f>ZakladDPHSni*SazbaDPH1/100</f>
        <v>0</v>
      </c>
      <c r="H24" s="222"/>
      <c r="I24" s="222"/>
      <c r="J24" s="60" t="str">
        <f t="shared" si="0"/>
        <v>CZK</v>
      </c>
    </row>
    <row r="25" spans="1:10" ht="23.25" customHeight="1" x14ac:dyDescent="0.5">
      <c r="A25" s="4"/>
      <c r="B25" s="55" t="s">
        <v>13</v>
      </c>
      <c r="C25" s="56"/>
      <c r="D25" s="57"/>
      <c r="E25" s="58">
        <v>21</v>
      </c>
      <c r="F25" s="59" t="s">
        <v>0</v>
      </c>
      <c r="G25" s="216">
        <f>ZakladDPHZaklVypocet</f>
        <v>0</v>
      </c>
      <c r="H25" s="217"/>
      <c r="I25" s="217"/>
      <c r="J25" s="60" t="str">
        <f t="shared" si="0"/>
        <v>CZK</v>
      </c>
    </row>
    <row r="26" spans="1:10" ht="23.25" customHeight="1" x14ac:dyDescent="0.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12">
        <f>ZakladDPHZakl*SazbaDPH2/100</f>
        <v>0</v>
      </c>
      <c r="H26" s="213"/>
      <c r="I26" s="213"/>
      <c r="J26" s="54" t="str">
        <f t="shared" si="0"/>
        <v>CZK</v>
      </c>
    </row>
    <row r="27" spans="1:10" ht="23.25" customHeight="1" thickBot="1" x14ac:dyDescent="0.55000000000000004">
      <c r="A27" s="4"/>
      <c r="B27" s="46" t="s">
        <v>4</v>
      </c>
      <c r="C27" s="20"/>
      <c r="D27" s="23"/>
      <c r="E27" s="20"/>
      <c r="F27" s="21"/>
      <c r="G27" s="214">
        <f>0</f>
        <v>0</v>
      </c>
      <c r="H27" s="214"/>
      <c r="I27" s="214"/>
      <c r="J27" s="61" t="str">
        <f t="shared" si="0"/>
        <v>CZK</v>
      </c>
    </row>
    <row r="28" spans="1:10" ht="27.75" hidden="1" customHeight="1" thickBot="1" x14ac:dyDescent="0.55000000000000004">
      <c r="A28" s="4"/>
      <c r="B28" s="111" t="s">
        <v>22</v>
      </c>
      <c r="C28" s="112"/>
      <c r="D28" s="112"/>
      <c r="E28" s="113"/>
      <c r="F28" s="114"/>
      <c r="G28" s="236">
        <f>ZakladDPHSniVypocet+ZakladDPHZaklVypocet</f>
        <v>0</v>
      </c>
      <c r="H28" s="236"/>
      <c r="I28" s="236"/>
      <c r="J28" s="115" t="str">
        <f t="shared" si="0"/>
        <v>CZK</v>
      </c>
    </row>
    <row r="29" spans="1:10" ht="27.75" customHeight="1" thickBot="1" x14ac:dyDescent="0.55000000000000004">
      <c r="A29" s="4"/>
      <c r="B29" s="111" t="s">
        <v>35</v>
      </c>
      <c r="C29" s="116"/>
      <c r="D29" s="116"/>
      <c r="E29" s="116"/>
      <c r="F29" s="116"/>
      <c r="G29" s="215">
        <f>ZakladDPHSni+DPHSni+ZakladDPHZakl+DPHZakl+Zaokrouhleni</f>
        <v>0</v>
      </c>
      <c r="H29" s="215"/>
      <c r="I29" s="215"/>
      <c r="J29" s="117" t="s">
        <v>50</v>
      </c>
    </row>
    <row r="30" spans="1:10" ht="12.75" customHeight="1" x14ac:dyDescent="0.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45854</v>
      </c>
      <c r="I32" s="37"/>
      <c r="J32" s="12"/>
    </row>
    <row r="33" spans="1:10" ht="47.25" customHeight="1" x14ac:dyDescent="0.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5">
      <c r="A34" s="29"/>
      <c r="B34" s="29"/>
      <c r="C34" s="30"/>
      <c r="D34" s="201"/>
      <c r="E34" s="201"/>
      <c r="F34" s="30"/>
      <c r="G34" s="201" t="s">
        <v>45</v>
      </c>
      <c r="H34" s="201"/>
      <c r="I34" s="201"/>
      <c r="J34" s="36"/>
    </row>
    <row r="35" spans="1:10" ht="12.75" customHeight="1" x14ac:dyDescent="0.5">
      <c r="A35" s="4"/>
      <c r="B35" s="4"/>
      <c r="C35" s="5"/>
      <c r="D35" s="241" t="s">
        <v>2</v>
      </c>
      <c r="E35" s="241"/>
      <c r="F35" s="5"/>
      <c r="G35" s="43"/>
      <c r="H35" s="13" t="s">
        <v>3</v>
      </c>
      <c r="I35" s="43"/>
      <c r="J35" s="12"/>
    </row>
    <row r="36" spans="1:10" ht="13.5" customHeight="1" thickBot="1" x14ac:dyDescent="0.55000000000000004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7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5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5">
      <c r="A39" s="95">
        <v>1</v>
      </c>
      <c r="B39" s="101" t="s">
        <v>48</v>
      </c>
      <c r="C39" s="227" t="s">
        <v>46</v>
      </c>
      <c r="D39" s="228"/>
      <c r="E39" s="228"/>
      <c r="F39" s="106">
        <f>'Rozpočet Pol'!AC80</f>
        <v>0</v>
      </c>
      <c r="G39" s="107">
        <f>'Rozpočet Pol'!AD80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5">
      <c r="A40" s="95"/>
      <c r="B40" s="229" t="s">
        <v>49</v>
      </c>
      <c r="C40" s="230"/>
      <c r="D40" s="230"/>
      <c r="E40" s="231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" x14ac:dyDescent="0.6">
      <c r="B44" s="118" t="s">
        <v>51</v>
      </c>
    </row>
    <row r="46" spans="1:10" ht="25.5" customHeight="1" x14ac:dyDescent="0.5">
      <c r="A46" s="119"/>
      <c r="B46" s="123" t="s">
        <v>16</v>
      </c>
      <c r="C46" s="123" t="s">
        <v>5</v>
      </c>
      <c r="D46" s="124"/>
      <c r="E46" s="124"/>
      <c r="F46" s="127" t="s">
        <v>52</v>
      </c>
      <c r="G46" s="127"/>
      <c r="H46" s="127"/>
      <c r="I46" s="232" t="s">
        <v>28</v>
      </c>
      <c r="J46" s="232"/>
    </row>
    <row r="47" spans="1:10" ht="25.5" customHeight="1" x14ac:dyDescent="0.5">
      <c r="A47" s="120"/>
      <c r="B47" s="128" t="s">
        <v>53</v>
      </c>
      <c r="C47" s="234" t="s">
        <v>54</v>
      </c>
      <c r="D47" s="235"/>
      <c r="E47" s="235"/>
      <c r="F47" s="130" t="s">
        <v>23</v>
      </c>
      <c r="G47" s="131"/>
      <c r="H47" s="131"/>
      <c r="I47" s="233">
        <f>'Rozpočet Pol'!G8</f>
        <v>0</v>
      </c>
      <c r="J47" s="233"/>
    </row>
    <row r="48" spans="1:10" ht="25.5" customHeight="1" x14ac:dyDescent="0.5">
      <c r="A48" s="120"/>
      <c r="B48" s="122" t="s">
        <v>55</v>
      </c>
      <c r="C48" s="243" t="s">
        <v>56</v>
      </c>
      <c r="D48" s="244"/>
      <c r="E48" s="244"/>
      <c r="F48" s="132" t="s">
        <v>23</v>
      </c>
      <c r="G48" s="133"/>
      <c r="H48" s="133"/>
      <c r="I48" s="242">
        <f>'Rozpočet Pol'!G45</f>
        <v>0</v>
      </c>
      <c r="J48" s="242"/>
    </row>
    <row r="49" spans="1:10" ht="25.5" customHeight="1" x14ac:dyDescent="0.5">
      <c r="A49" s="120"/>
      <c r="B49" s="122" t="s">
        <v>57</v>
      </c>
      <c r="C49" s="243" t="s">
        <v>58</v>
      </c>
      <c r="D49" s="244"/>
      <c r="E49" s="244"/>
      <c r="F49" s="132" t="s">
        <v>23</v>
      </c>
      <c r="G49" s="133"/>
      <c r="H49" s="133"/>
      <c r="I49" s="242">
        <f>'Rozpočet Pol'!G49</f>
        <v>0</v>
      </c>
      <c r="J49" s="242"/>
    </row>
    <row r="50" spans="1:10" ht="25.5" customHeight="1" x14ac:dyDescent="0.5">
      <c r="A50" s="120"/>
      <c r="B50" s="122" t="s">
        <v>59</v>
      </c>
      <c r="C50" s="243" t="s">
        <v>60</v>
      </c>
      <c r="D50" s="244"/>
      <c r="E50" s="244"/>
      <c r="F50" s="132" t="s">
        <v>23</v>
      </c>
      <c r="G50" s="133"/>
      <c r="H50" s="133"/>
      <c r="I50" s="242">
        <f>'Rozpočet Pol'!G51</f>
        <v>0</v>
      </c>
      <c r="J50" s="242"/>
    </row>
    <row r="51" spans="1:10" ht="25.5" customHeight="1" x14ac:dyDescent="0.5">
      <c r="A51" s="120"/>
      <c r="B51" s="122" t="s">
        <v>61</v>
      </c>
      <c r="C51" s="243" t="s">
        <v>62</v>
      </c>
      <c r="D51" s="244"/>
      <c r="E51" s="244"/>
      <c r="F51" s="132" t="s">
        <v>23</v>
      </c>
      <c r="G51" s="133"/>
      <c r="H51" s="133"/>
      <c r="I51" s="242">
        <f>'Rozpočet Pol'!G55</f>
        <v>0</v>
      </c>
      <c r="J51" s="242"/>
    </row>
    <row r="52" spans="1:10" ht="25.5" customHeight="1" x14ac:dyDescent="0.5">
      <c r="A52" s="120"/>
      <c r="B52" s="122" t="s">
        <v>63</v>
      </c>
      <c r="C52" s="243" t="s">
        <v>64</v>
      </c>
      <c r="D52" s="244"/>
      <c r="E52" s="244"/>
      <c r="F52" s="132" t="s">
        <v>23</v>
      </c>
      <c r="G52" s="133"/>
      <c r="H52" s="133"/>
      <c r="I52" s="242">
        <f>'Rozpočet Pol'!G64</f>
        <v>0</v>
      </c>
      <c r="J52" s="242"/>
    </row>
    <row r="53" spans="1:10" ht="25.5" customHeight="1" x14ac:dyDescent="0.5">
      <c r="A53" s="120"/>
      <c r="B53" s="122" t="s">
        <v>65</v>
      </c>
      <c r="C53" s="243" t="s">
        <v>66</v>
      </c>
      <c r="D53" s="244"/>
      <c r="E53" s="244"/>
      <c r="F53" s="132" t="s">
        <v>24</v>
      </c>
      <c r="G53" s="133"/>
      <c r="H53" s="133"/>
      <c r="I53" s="242">
        <f>'Rozpočet Pol'!G70</f>
        <v>0</v>
      </c>
      <c r="J53" s="242"/>
    </row>
    <row r="54" spans="1:10" ht="25.5" customHeight="1" x14ac:dyDescent="0.5">
      <c r="A54" s="120"/>
      <c r="B54" s="122" t="s">
        <v>67</v>
      </c>
      <c r="C54" s="243" t="s">
        <v>68</v>
      </c>
      <c r="D54" s="244"/>
      <c r="E54" s="244"/>
      <c r="F54" s="132" t="s">
        <v>24</v>
      </c>
      <c r="G54" s="133"/>
      <c r="H54" s="133"/>
      <c r="I54" s="242">
        <f>'Rozpočet Pol'!G72</f>
        <v>0</v>
      </c>
      <c r="J54" s="242"/>
    </row>
    <row r="55" spans="1:10" ht="25.5" customHeight="1" x14ac:dyDescent="0.5">
      <c r="A55" s="120"/>
      <c r="B55" s="129" t="s">
        <v>69</v>
      </c>
      <c r="C55" s="246" t="s">
        <v>70</v>
      </c>
      <c r="D55" s="247"/>
      <c r="E55" s="247"/>
      <c r="F55" s="134" t="s">
        <v>24</v>
      </c>
      <c r="G55" s="135"/>
      <c r="H55" s="135"/>
      <c r="I55" s="245">
        <f>'Rozpočet Pol'!G74</f>
        <v>0</v>
      </c>
      <c r="J55" s="245"/>
    </row>
    <row r="56" spans="1:10" ht="25.5" customHeight="1" x14ac:dyDescent="0.5">
      <c r="A56" s="121"/>
      <c r="B56" s="125" t="s">
        <v>1</v>
      </c>
      <c r="C56" s="125"/>
      <c r="D56" s="126"/>
      <c r="E56" s="126"/>
      <c r="F56" s="136"/>
      <c r="G56" s="137"/>
      <c r="H56" s="137"/>
      <c r="I56" s="248">
        <f>SUM(I47:I55)</f>
        <v>0</v>
      </c>
      <c r="J56" s="248"/>
    </row>
    <row r="57" spans="1:10" x14ac:dyDescent="0.5">
      <c r="F57" s="138"/>
      <c r="G57" s="94"/>
      <c r="H57" s="138"/>
      <c r="I57" s="94"/>
      <c r="J57" s="94"/>
    </row>
    <row r="58" spans="1:10" x14ac:dyDescent="0.5">
      <c r="F58" s="138"/>
      <c r="G58" s="94"/>
      <c r="H58" s="138"/>
      <c r="I58" s="94"/>
      <c r="J58" s="94"/>
    </row>
    <row r="59" spans="1:10" x14ac:dyDescent="0.5">
      <c r="F59" s="138"/>
      <c r="G59" s="94"/>
      <c r="H59" s="138"/>
      <c r="I59" s="94"/>
      <c r="J59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4:J54"/>
    <mergeCell ref="C54:E54"/>
    <mergeCell ref="I55:J55"/>
    <mergeCell ref="C55:E55"/>
    <mergeCell ref="I56:J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13:G13"/>
    <mergeCell ref="D34:E34"/>
    <mergeCell ref="D35:E35"/>
    <mergeCell ref="G19:H19"/>
    <mergeCell ref="G20:H20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28:I28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328125" defaultRowHeight="12.5" x14ac:dyDescent="0.5"/>
  <cols>
    <col min="1" max="1" width="4.26953125" style="6" customWidth="1"/>
    <col min="2" max="2" width="14.40625" style="6" customWidth="1"/>
    <col min="3" max="3" width="38.26953125" style="10" customWidth="1"/>
    <col min="4" max="4" width="4.54296875" style="6" customWidth="1"/>
    <col min="5" max="5" width="10.54296875" style="6" customWidth="1"/>
    <col min="6" max="6" width="9.86328125" style="6" customWidth="1"/>
    <col min="7" max="7" width="12.7265625" style="6" customWidth="1"/>
    <col min="8" max="16384" width="9.1328125" style="6"/>
  </cols>
  <sheetData>
    <row r="1" spans="1:7" ht="15" x14ac:dyDescent="0.5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5">
      <c r="A2" s="77" t="s">
        <v>41</v>
      </c>
      <c r="B2" s="76"/>
      <c r="C2" s="251"/>
      <c r="D2" s="251"/>
      <c r="E2" s="251"/>
      <c r="F2" s="251"/>
      <c r="G2" s="252"/>
    </row>
    <row r="3" spans="1:7" ht="24.95" hidden="1" customHeight="1" x14ac:dyDescent="0.5">
      <c r="A3" s="77" t="s">
        <v>7</v>
      </c>
      <c r="B3" s="76"/>
      <c r="C3" s="251"/>
      <c r="D3" s="251"/>
      <c r="E3" s="251"/>
      <c r="F3" s="251"/>
      <c r="G3" s="252"/>
    </row>
    <row r="4" spans="1:7" ht="24.95" hidden="1" customHeight="1" x14ac:dyDescent="0.5">
      <c r="A4" s="77" t="s">
        <v>8</v>
      </c>
      <c r="B4" s="76"/>
      <c r="C4" s="251"/>
      <c r="D4" s="251"/>
      <c r="E4" s="251"/>
      <c r="F4" s="251"/>
      <c r="G4" s="252"/>
    </row>
    <row r="5" spans="1:7" hidden="1" x14ac:dyDescent="0.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90"/>
  <sheetViews>
    <sheetView tabSelected="1" workbookViewId="0">
      <selection activeCell="C15" sqref="C15"/>
    </sheetView>
  </sheetViews>
  <sheetFormatPr defaultRowHeight="12.5" outlineLevelRow="1" x14ac:dyDescent="0.5"/>
  <cols>
    <col min="1" max="1" width="4.26953125" customWidth="1"/>
    <col min="2" max="2" width="14.40625" style="93" customWidth="1"/>
    <col min="3" max="3" width="38.26953125" style="93" customWidth="1"/>
    <col min="4" max="4" width="4.54296875" customWidth="1"/>
    <col min="5" max="5" width="10.54296875" customWidth="1"/>
    <col min="6" max="6" width="9.86328125" customWidth="1"/>
    <col min="7" max="7" width="12.7265625" customWidth="1"/>
    <col min="8" max="15" width="0" hidden="1" customWidth="1"/>
    <col min="18" max="21" width="0" hidden="1" customWidth="1"/>
    <col min="29" max="39" width="0" hidden="1" customWidth="1"/>
  </cols>
  <sheetData>
    <row r="1" spans="1:60" ht="15.75" customHeight="1" x14ac:dyDescent="0.6">
      <c r="A1" s="265" t="s">
        <v>6</v>
      </c>
      <c r="B1" s="265"/>
      <c r="C1" s="265"/>
      <c r="D1" s="265"/>
      <c r="E1" s="265"/>
      <c r="F1" s="265"/>
      <c r="G1" s="265"/>
      <c r="AE1" t="s">
        <v>74</v>
      </c>
    </row>
    <row r="2" spans="1:60" ht="24.95" customHeight="1" x14ac:dyDescent="0.5">
      <c r="A2" s="143" t="s">
        <v>73</v>
      </c>
      <c r="B2" s="141"/>
      <c r="C2" s="266" t="s">
        <v>198</v>
      </c>
      <c r="D2" s="267"/>
      <c r="E2" s="267"/>
      <c r="F2" s="267"/>
      <c r="G2" s="268"/>
      <c r="AE2" t="s">
        <v>75</v>
      </c>
    </row>
    <row r="3" spans="1:60" ht="24.95" hidden="1" customHeight="1" x14ac:dyDescent="0.5">
      <c r="A3" s="144" t="s">
        <v>7</v>
      </c>
      <c r="B3" s="142"/>
      <c r="C3" s="269"/>
      <c r="D3" s="270"/>
      <c r="E3" s="270"/>
      <c r="F3" s="270"/>
      <c r="G3" s="271"/>
      <c r="AE3" t="s">
        <v>76</v>
      </c>
    </row>
    <row r="4" spans="1:60" ht="24.95" hidden="1" customHeight="1" x14ac:dyDescent="0.5">
      <c r="A4" s="144" t="s">
        <v>8</v>
      </c>
      <c r="B4" s="142"/>
      <c r="C4" s="269"/>
      <c r="D4" s="270"/>
      <c r="E4" s="270"/>
      <c r="F4" s="270"/>
      <c r="G4" s="271"/>
      <c r="AE4" t="s">
        <v>77</v>
      </c>
    </row>
    <row r="5" spans="1:60" hidden="1" x14ac:dyDescent="0.5">
      <c r="A5" s="145" t="s">
        <v>78</v>
      </c>
      <c r="B5" s="146"/>
      <c r="C5" s="147"/>
      <c r="D5" s="148"/>
      <c r="E5" s="148"/>
      <c r="F5" s="148"/>
      <c r="G5" s="149"/>
      <c r="AE5" t="s">
        <v>79</v>
      </c>
    </row>
    <row r="7" spans="1:60" ht="37.5" x14ac:dyDescent="0.5">
      <c r="A7" s="154" t="s">
        <v>80</v>
      </c>
      <c r="B7" s="155" t="s">
        <v>81</v>
      </c>
      <c r="C7" s="155" t="s">
        <v>82</v>
      </c>
      <c r="D7" s="154" t="s">
        <v>83</v>
      </c>
      <c r="E7" s="154" t="s">
        <v>84</v>
      </c>
      <c r="F7" s="150" t="s">
        <v>85</v>
      </c>
      <c r="G7" s="173" t="s">
        <v>28</v>
      </c>
      <c r="H7" s="174" t="s">
        <v>29</v>
      </c>
      <c r="I7" s="174" t="s">
        <v>86</v>
      </c>
      <c r="J7" s="174" t="s">
        <v>30</v>
      </c>
      <c r="K7" s="174" t="s">
        <v>87</v>
      </c>
      <c r="L7" s="174" t="s">
        <v>88</v>
      </c>
      <c r="M7" s="174" t="s">
        <v>89</v>
      </c>
      <c r="N7" s="174" t="s">
        <v>90</v>
      </c>
      <c r="O7" s="174" t="s">
        <v>91</v>
      </c>
      <c r="P7" s="174" t="s">
        <v>92</v>
      </c>
      <c r="Q7" s="174" t="s">
        <v>93</v>
      </c>
      <c r="R7" s="174" t="s">
        <v>94</v>
      </c>
      <c r="S7" s="174" t="s">
        <v>95</v>
      </c>
      <c r="T7" s="174" t="s">
        <v>96</v>
      </c>
      <c r="U7" s="157" t="s">
        <v>97</v>
      </c>
    </row>
    <row r="8" spans="1:60" x14ac:dyDescent="0.5">
      <c r="A8" s="175" t="s">
        <v>98</v>
      </c>
      <c r="B8" s="176" t="s">
        <v>53</v>
      </c>
      <c r="C8" s="177" t="s">
        <v>54</v>
      </c>
      <c r="D8" s="178"/>
      <c r="E8" s="179"/>
      <c r="F8" s="180"/>
      <c r="G8" s="180">
        <f>SUMIF(AE9:AE44,"&lt;&gt;NOR",G9:G44)</f>
        <v>0</v>
      </c>
      <c r="H8" s="180"/>
      <c r="I8" s="180">
        <f>SUM(I9:I44)</f>
        <v>0</v>
      </c>
      <c r="J8" s="180"/>
      <c r="K8" s="180">
        <f>SUM(K9:K44)</f>
        <v>0</v>
      </c>
      <c r="L8" s="180"/>
      <c r="M8" s="180">
        <f>SUM(M9:M44)</f>
        <v>0</v>
      </c>
      <c r="N8" s="156"/>
      <c r="O8" s="156">
        <f>SUM(O9:O44)</f>
        <v>4.4262199999999998</v>
      </c>
      <c r="P8" s="156"/>
      <c r="Q8" s="156">
        <f>SUM(Q9:Q44)</f>
        <v>0</v>
      </c>
      <c r="R8" s="156"/>
      <c r="S8" s="156"/>
      <c r="T8" s="175"/>
      <c r="U8" s="156">
        <f>SUM(U9:U44)</f>
        <v>339.85</v>
      </c>
      <c r="AE8" t="s">
        <v>99</v>
      </c>
    </row>
    <row r="9" spans="1:60" outlineLevel="1" x14ac:dyDescent="0.5">
      <c r="A9" s="152">
        <v>1</v>
      </c>
      <c r="B9" s="158" t="s">
        <v>100</v>
      </c>
      <c r="C9" s="193" t="s">
        <v>101</v>
      </c>
      <c r="D9" s="160" t="s">
        <v>102</v>
      </c>
      <c r="E9" s="167">
        <v>310.435</v>
      </c>
      <c r="F9" s="170">
        <f>H9+J9</f>
        <v>0</v>
      </c>
      <c r="G9" s="171">
        <f>ROUND(E9*F9,2)</f>
        <v>0</v>
      </c>
      <c r="H9" s="171"/>
      <c r="I9" s="171">
        <f>ROUND(E9*H9,2)</f>
        <v>0</v>
      </c>
      <c r="J9" s="171"/>
      <c r="K9" s="171">
        <f>ROUND(E9*J9,2)</f>
        <v>0</v>
      </c>
      <c r="L9" s="171">
        <v>21</v>
      </c>
      <c r="M9" s="171">
        <f>G9*(1+L9/100)</f>
        <v>0</v>
      </c>
      <c r="N9" s="161">
        <v>1.392E-2</v>
      </c>
      <c r="O9" s="161">
        <f>ROUND(E9*N9,5)</f>
        <v>4.3212599999999997</v>
      </c>
      <c r="P9" s="161">
        <v>0</v>
      </c>
      <c r="Q9" s="161">
        <f>ROUND(E9*P9,5)</f>
        <v>0</v>
      </c>
      <c r="R9" s="161"/>
      <c r="S9" s="161"/>
      <c r="T9" s="162">
        <v>0.95</v>
      </c>
      <c r="U9" s="161">
        <f>ROUND(E9*T9,2)</f>
        <v>294.91000000000003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103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5">
      <c r="A10" s="152"/>
      <c r="B10" s="158"/>
      <c r="C10" s="194" t="s">
        <v>104</v>
      </c>
      <c r="D10" s="163"/>
      <c r="E10" s="168">
        <v>18</v>
      </c>
      <c r="F10" s="171"/>
      <c r="G10" s="171"/>
      <c r="H10" s="171"/>
      <c r="I10" s="171"/>
      <c r="J10" s="171"/>
      <c r="K10" s="171"/>
      <c r="L10" s="171"/>
      <c r="M10" s="171"/>
      <c r="N10" s="161"/>
      <c r="O10" s="161"/>
      <c r="P10" s="161"/>
      <c r="Q10" s="161"/>
      <c r="R10" s="161"/>
      <c r="S10" s="161"/>
      <c r="T10" s="162"/>
      <c r="U10" s="161"/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105</v>
      </c>
      <c r="AF10" s="151">
        <v>0</v>
      </c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5">
      <c r="A11" s="152"/>
      <c r="B11" s="158"/>
      <c r="C11" s="194" t="s">
        <v>106</v>
      </c>
      <c r="D11" s="163"/>
      <c r="E11" s="168">
        <v>17.2</v>
      </c>
      <c r="F11" s="171"/>
      <c r="G11" s="171"/>
      <c r="H11" s="171"/>
      <c r="I11" s="171"/>
      <c r="J11" s="171"/>
      <c r="K11" s="171"/>
      <c r="L11" s="171"/>
      <c r="M11" s="171"/>
      <c r="N11" s="161"/>
      <c r="O11" s="161"/>
      <c r="P11" s="161"/>
      <c r="Q11" s="161"/>
      <c r="R11" s="161"/>
      <c r="S11" s="161"/>
      <c r="T11" s="162"/>
      <c r="U11" s="161"/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105</v>
      </c>
      <c r="AF11" s="151">
        <v>0</v>
      </c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5">
      <c r="A12" s="152"/>
      <c r="B12" s="158"/>
      <c r="C12" s="194" t="s">
        <v>107</v>
      </c>
      <c r="D12" s="163"/>
      <c r="E12" s="168">
        <v>35.1</v>
      </c>
      <c r="F12" s="171"/>
      <c r="G12" s="171"/>
      <c r="H12" s="171"/>
      <c r="I12" s="171"/>
      <c r="J12" s="171"/>
      <c r="K12" s="171"/>
      <c r="L12" s="171"/>
      <c r="M12" s="171"/>
      <c r="N12" s="161"/>
      <c r="O12" s="161"/>
      <c r="P12" s="161"/>
      <c r="Q12" s="161"/>
      <c r="R12" s="161"/>
      <c r="S12" s="161"/>
      <c r="T12" s="162"/>
      <c r="U12" s="161"/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105</v>
      </c>
      <c r="AF12" s="151">
        <v>0</v>
      </c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5">
      <c r="A13" s="152"/>
      <c r="B13" s="158"/>
      <c r="C13" s="194" t="s">
        <v>108</v>
      </c>
      <c r="D13" s="163"/>
      <c r="E13" s="168">
        <v>54.4</v>
      </c>
      <c r="F13" s="171"/>
      <c r="G13" s="171"/>
      <c r="H13" s="171"/>
      <c r="I13" s="171"/>
      <c r="J13" s="171"/>
      <c r="K13" s="171"/>
      <c r="L13" s="171"/>
      <c r="M13" s="171"/>
      <c r="N13" s="161"/>
      <c r="O13" s="161"/>
      <c r="P13" s="161"/>
      <c r="Q13" s="161"/>
      <c r="R13" s="161"/>
      <c r="S13" s="161"/>
      <c r="T13" s="162"/>
      <c r="U13" s="161"/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105</v>
      </c>
      <c r="AF13" s="151">
        <v>0</v>
      </c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5">
      <c r="A14" s="152"/>
      <c r="B14" s="158"/>
      <c r="C14" s="194" t="s">
        <v>109</v>
      </c>
      <c r="D14" s="163"/>
      <c r="E14" s="168">
        <v>27.2</v>
      </c>
      <c r="F14" s="171"/>
      <c r="G14" s="171"/>
      <c r="H14" s="171"/>
      <c r="I14" s="171"/>
      <c r="J14" s="171"/>
      <c r="K14" s="171"/>
      <c r="L14" s="171"/>
      <c r="M14" s="171"/>
      <c r="N14" s="161"/>
      <c r="O14" s="161"/>
      <c r="P14" s="161"/>
      <c r="Q14" s="161"/>
      <c r="R14" s="161"/>
      <c r="S14" s="161"/>
      <c r="T14" s="162"/>
      <c r="U14" s="161"/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105</v>
      </c>
      <c r="AF14" s="151">
        <v>0</v>
      </c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5">
      <c r="A15" s="152"/>
      <c r="B15" s="158"/>
      <c r="C15" s="194" t="s">
        <v>110</v>
      </c>
      <c r="D15" s="163"/>
      <c r="E15" s="168">
        <v>17</v>
      </c>
      <c r="F15" s="171"/>
      <c r="G15" s="171"/>
      <c r="H15" s="171"/>
      <c r="I15" s="171"/>
      <c r="J15" s="171"/>
      <c r="K15" s="171"/>
      <c r="L15" s="171"/>
      <c r="M15" s="171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105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5">
      <c r="A16" s="152"/>
      <c r="B16" s="158"/>
      <c r="C16" s="194" t="s">
        <v>111</v>
      </c>
      <c r="D16" s="163"/>
      <c r="E16" s="168">
        <v>17.399999999999999</v>
      </c>
      <c r="F16" s="171"/>
      <c r="G16" s="171"/>
      <c r="H16" s="171"/>
      <c r="I16" s="171"/>
      <c r="J16" s="171"/>
      <c r="K16" s="171"/>
      <c r="L16" s="171"/>
      <c r="M16" s="171"/>
      <c r="N16" s="161"/>
      <c r="O16" s="161"/>
      <c r="P16" s="161"/>
      <c r="Q16" s="161"/>
      <c r="R16" s="161"/>
      <c r="S16" s="161"/>
      <c r="T16" s="162"/>
      <c r="U16" s="161"/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105</v>
      </c>
      <c r="AF16" s="151">
        <v>0</v>
      </c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5">
      <c r="A17" s="152"/>
      <c r="B17" s="158"/>
      <c r="C17" s="194" t="s">
        <v>112</v>
      </c>
      <c r="D17" s="163"/>
      <c r="E17" s="168">
        <v>15.7</v>
      </c>
      <c r="F17" s="171"/>
      <c r="G17" s="171"/>
      <c r="H17" s="171"/>
      <c r="I17" s="171"/>
      <c r="J17" s="171"/>
      <c r="K17" s="171"/>
      <c r="L17" s="171"/>
      <c r="M17" s="171"/>
      <c r="N17" s="161"/>
      <c r="O17" s="161"/>
      <c r="P17" s="161"/>
      <c r="Q17" s="161"/>
      <c r="R17" s="161"/>
      <c r="S17" s="161"/>
      <c r="T17" s="162"/>
      <c r="U17" s="161"/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105</v>
      </c>
      <c r="AF17" s="151">
        <v>0</v>
      </c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5">
      <c r="A18" s="152"/>
      <c r="B18" s="158"/>
      <c r="C18" s="194" t="s">
        <v>113</v>
      </c>
      <c r="D18" s="163"/>
      <c r="E18" s="168">
        <v>16.5</v>
      </c>
      <c r="F18" s="171"/>
      <c r="G18" s="171"/>
      <c r="H18" s="171"/>
      <c r="I18" s="171"/>
      <c r="J18" s="171"/>
      <c r="K18" s="171"/>
      <c r="L18" s="171"/>
      <c r="M18" s="171"/>
      <c r="N18" s="161"/>
      <c r="O18" s="161"/>
      <c r="P18" s="161"/>
      <c r="Q18" s="161"/>
      <c r="R18" s="161"/>
      <c r="S18" s="161"/>
      <c r="T18" s="162"/>
      <c r="U18" s="161"/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105</v>
      </c>
      <c r="AF18" s="151">
        <v>0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5">
      <c r="A19" s="152"/>
      <c r="B19" s="158"/>
      <c r="C19" s="194" t="s">
        <v>114</v>
      </c>
      <c r="D19" s="163"/>
      <c r="E19" s="168">
        <v>16.5</v>
      </c>
      <c r="F19" s="171"/>
      <c r="G19" s="171"/>
      <c r="H19" s="171"/>
      <c r="I19" s="171"/>
      <c r="J19" s="171"/>
      <c r="K19" s="171"/>
      <c r="L19" s="171"/>
      <c r="M19" s="171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105</v>
      </c>
      <c r="AF19" s="151">
        <v>0</v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5">
      <c r="A20" s="152"/>
      <c r="B20" s="158"/>
      <c r="C20" s="194" t="s">
        <v>115</v>
      </c>
      <c r="D20" s="163"/>
      <c r="E20" s="168">
        <v>16.5</v>
      </c>
      <c r="F20" s="171"/>
      <c r="G20" s="171"/>
      <c r="H20" s="171"/>
      <c r="I20" s="171"/>
      <c r="J20" s="171"/>
      <c r="K20" s="171"/>
      <c r="L20" s="171"/>
      <c r="M20" s="171"/>
      <c r="N20" s="161"/>
      <c r="O20" s="161"/>
      <c r="P20" s="161"/>
      <c r="Q20" s="161"/>
      <c r="R20" s="161"/>
      <c r="S20" s="161"/>
      <c r="T20" s="162"/>
      <c r="U20" s="161"/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105</v>
      </c>
      <c r="AF20" s="151">
        <v>0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5">
      <c r="A21" s="152"/>
      <c r="B21" s="158"/>
      <c r="C21" s="194" t="s">
        <v>116</v>
      </c>
      <c r="D21" s="163"/>
      <c r="E21" s="168">
        <v>34.51</v>
      </c>
      <c r="F21" s="171"/>
      <c r="G21" s="171"/>
      <c r="H21" s="171"/>
      <c r="I21" s="171"/>
      <c r="J21" s="171"/>
      <c r="K21" s="171"/>
      <c r="L21" s="171"/>
      <c r="M21" s="171"/>
      <c r="N21" s="161"/>
      <c r="O21" s="161"/>
      <c r="P21" s="161"/>
      <c r="Q21" s="161"/>
      <c r="R21" s="161"/>
      <c r="S21" s="161"/>
      <c r="T21" s="162"/>
      <c r="U21" s="161"/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105</v>
      </c>
      <c r="AF21" s="151">
        <v>0</v>
      </c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5">
      <c r="A22" s="152"/>
      <c r="B22" s="158"/>
      <c r="C22" s="194" t="s">
        <v>117</v>
      </c>
      <c r="D22" s="163"/>
      <c r="E22" s="168">
        <v>8.9</v>
      </c>
      <c r="F22" s="171"/>
      <c r="G22" s="171"/>
      <c r="H22" s="171"/>
      <c r="I22" s="171"/>
      <c r="J22" s="171"/>
      <c r="K22" s="171"/>
      <c r="L22" s="171"/>
      <c r="M22" s="171"/>
      <c r="N22" s="161"/>
      <c r="O22" s="161"/>
      <c r="P22" s="161"/>
      <c r="Q22" s="161"/>
      <c r="R22" s="161"/>
      <c r="S22" s="161"/>
      <c r="T22" s="162"/>
      <c r="U22" s="161"/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105</v>
      </c>
      <c r="AF22" s="151">
        <v>0</v>
      </c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5">
      <c r="A23" s="152"/>
      <c r="B23" s="158"/>
      <c r="C23" s="194" t="s">
        <v>118</v>
      </c>
      <c r="D23" s="163"/>
      <c r="E23" s="168">
        <v>15.525</v>
      </c>
      <c r="F23" s="171"/>
      <c r="G23" s="171"/>
      <c r="H23" s="171"/>
      <c r="I23" s="171"/>
      <c r="J23" s="171"/>
      <c r="K23" s="171"/>
      <c r="L23" s="171"/>
      <c r="M23" s="171"/>
      <c r="N23" s="161"/>
      <c r="O23" s="161"/>
      <c r="P23" s="161"/>
      <c r="Q23" s="161"/>
      <c r="R23" s="161"/>
      <c r="S23" s="161"/>
      <c r="T23" s="162"/>
      <c r="U23" s="161"/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105</v>
      </c>
      <c r="AF23" s="151">
        <v>0</v>
      </c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5">
      <c r="A24" s="152">
        <v>2</v>
      </c>
      <c r="B24" s="158" t="s">
        <v>119</v>
      </c>
      <c r="C24" s="193" t="s">
        <v>120</v>
      </c>
      <c r="D24" s="160" t="s">
        <v>102</v>
      </c>
      <c r="E24" s="167">
        <v>34.51</v>
      </c>
      <c r="F24" s="170">
        <f>H24+J24</f>
        <v>0</v>
      </c>
      <c r="G24" s="171">
        <f>ROUND(E24*F24,2)</f>
        <v>0</v>
      </c>
      <c r="H24" s="171"/>
      <c r="I24" s="171">
        <f>ROUND(E24*H24,2)</f>
        <v>0</v>
      </c>
      <c r="J24" s="171"/>
      <c r="K24" s="171">
        <f>ROUND(E24*J24,2)</f>
        <v>0</v>
      </c>
      <c r="L24" s="171">
        <v>21</v>
      </c>
      <c r="M24" s="171">
        <f>G24*(1+L24/100)</f>
        <v>0</v>
      </c>
      <c r="N24" s="161">
        <v>0</v>
      </c>
      <c r="O24" s="161">
        <f>ROUND(E24*N24,5)</f>
        <v>0</v>
      </c>
      <c r="P24" s="161">
        <v>0</v>
      </c>
      <c r="Q24" s="161">
        <f>ROUND(E24*P24,5)</f>
        <v>0</v>
      </c>
      <c r="R24" s="161"/>
      <c r="S24" s="161"/>
      <c r="T24" s="162">
        <v>0.57999999999999996</v>
      </c>
      <c r="U24" s="161">
        <f>ROUND(E24*T24,2)</f>
        <v>20.02</v>
      </c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103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5">
      <c r="A25" s="152"/>
      <c r="B25" s="158"/>
      <c r="C25" s="194" t="s">
        <v>121</v>
      </c>
      <c r="D25" s="163"/>
      <c r="E25" s="168">
        <v>34.51</v>
      </c>
      <c r="F25" s="171"/>
      <c r="G25" s="171"/>
      <c r="H25" s="171"/>
      <c r="I25" s="171"/>
      <c r="J25" s="171"/>
      <c r="K25" s="171"/>
      <c r="L25" s="171"/>
      <c r="M25" s="171"/>
      <c r="N25" s="161"/>
      <c r="O25" s="161"/>
      <c r="P25" s="161"/>
      <c r="Q25" s="161"/>
      <c r="R25" s="161"/>
      <c r="S25" s="161"/>
      <c r="T25" s="162"/>
      <c r="U25" s="161"/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105</v>
      </c>
      <c r="AF25" s="151">
        <v>0</v>
      </c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0" outlineLevel="1" x14ac:dyDescent="0.5">
      <c r="A26" s="152">
        <v>3</v>
      </c>
      <c r="B26" s="158" t="s">
        <v>122</v>
      </c>
      <c r="C26" s="193" t="s">
        <v>123</v>
      </c>
      <c r="D26" s="160" t="s">
        <v>124</v>
      </c>
      <c r="E26" s="167">
        <v>4</v>
      </c>
      <c r="F26" s="170">
        <f>H26+J26</f>
        <v>0</v>
      </c>
      <c r="G26" s="171">
        <f>ROUND(E26*F26,2)</f>
        <v>0</v>
      </c>
      <c r="H26" s="171"/>
      <c r="I26" s="171">
        <f>ROUND(E26*H26,2)</f>
        <v>0</v>
      </c>
      <c r="J26" s="171"/>
      <c r="K26" s="171">
        <f>ROUND(E26*J26,2)</f>
        <v>0</v>
      </c>
      <c r="L26" s="171">
        <v>21</v>
      </c>
      <c r="M26" s="171">
        <f>G26*(1+L26/100)</f>
        <v>0</v>
      </c>
      <c r="N26" s="161">
        <v>1.5140000000000001E-2</v>
      </c>
      <c r="O26" s="161">
        <f>ROUND(E26*N26,5)</f>
        <v>6.0560000000000003E-2</v>
      </c>
      <c r="P26" s="161">
        <v>0</v>
      </c>
      <c r="Q26" s="161">
        <f>ROUND(E26*P26,5)</f>
        <v>0</v>
      </c>
      <c r="R26" s="161"/>
      <c r="S26" s="161"/>
      <c r="T26" s="162">
        <v>1.79</v>
      </c>
      <c r="U26" s="161">
        <f>ROUND(E26*T26,2)</f>
        <v>7.16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103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0" outlineLevel="1" x14ac:dyDescent="0.5">
      <c r="A27" s="152">
        <v>4</v>
      </c>
      <c r="B27" s="158" t="s">
        <v>125</v>
      </c>
      <c r="C27" s="193" t="s">
        <v>126</v>
      </c>
      <c r="D27" s="160" t="s">
        <v>124</v>
      </c>
      <c r="E27" s="167">
        <v>60</v>
      </c>
      <c r="F27" s="170">
        <f>H27+J27</f>
        <v>0</v>
      </c>
      <c r="G27" s="171">
        <f>ROUND(E27*F27,2)</f>
        <v>0</v>
      </c>
      <c r="H27" s="171"/>
      <c r="I27" s="171">
        <f>ROUND(E27*H27,2)</f>
        <v>0</v>
      </c>
      <c r="J27" s="171"/>
      <c r="K27" s="171">
        <f>ROUND(E27*J27,2)</f>
        <v>0</v>
      </c>
      <c r="L27" s="171">
        <v>21</v>
      </c>
      <c r="M27" s="171">
        <f>G27*(1+L27/100)</f>
        <v>0</v>
      </c>
      <c r="N27" s="161">
        <v>0</v>
      </c>
      <c r="O27" s="161">
        <f>ROUND(E27*N27,5)</f>
        <v>0</v>
      </c>
      <c r="P27" s="161">
        <v>0</v>
      </c>
      <c r="Q27" s="161">
        <f>ROUND(E27*P27,5)</f>
        <v>0</v>
      </c>
      <c r="R27" s="161"/>
      <c r="S27" s="161"/>
      <c r="T27" s="162">
        <v>0</v>
      </c>
      <c r="U27" s="161">
        <f>ROUND(E27*T27,2)</f>
        <v>0</v>
      </c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103</v>
      </c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20" outlineLevel="1" x14ac:dyDescent="0.5">
      <c r="A28" s="152">
        <v>5</v>
      </c>
      <c r="B28" s="158" t="s">
        <v>127</v>
      </c>
      <c r="C28" s="193" t="s">
        <v>128</v>
      </c>
      <c r="D28" s="160" t="s">
        <v>129</v>
      </c>
      <c r="E28" s="167">
        <v>317.12</v>
      </c>
      <c r="F28" s="170">
        <f>H28+J28</f>
        <v>0</v>
      </c>
      <c r="G28" s="171">
        <f>ROUND(E28*F28,2)</f>
        <v>0</v>
      </c>
      <c r="H28" s="171"/>
      <c r="I28" s="171">
        <f>ROUND(E28*H28,2)</f>
        <v>0</v>
      </c>
      <c r="J28" s="171"/>
      <c r="K28" s="171">
        <f>ROUND(E28*J28,2)</f>
        <v>0</v>
      </c>
      <c r="L28" s="171">
        <v>21</v>
      </c>
      <c r="M28" s="171">
        <f>G28*(1+L28/100)</f>
        <v>0</v>
      </c>
      <c r="N28" s="161">
        <v>1.3999999999999999E-4</v>
      </c>
      <c r="O28" s="161">
        <f>ROUND(E28*N28,5)</f>
        <v>4.4400000000000002E-2</v>
      </c>
      <c r="P28" s="161">
        <v>0</v>
      </c>
      <c r="Q28" s="161">
        <f>ROUND(E28*P28,5)</f>
        <v>0</v>
      </c>
      <c r="R28" s="161"/>
      <c r="S28" s="161"/>
      <c r="T28" s="162">
        <v>5.6000000000000001E-2</v>
      </c>
      <c r="U28" s="161">
        <f>ROUND(E28*T28,2)</f>
        <v>17.760000000000002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103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5">
      <c r="A29" s="152"/>
      <c r="B29" s="158"/>
      <c r="C29" s="194" t="s">
        <v>130</v>
      </c>
      <c r="D29" s="163"/>
      <c r="E29" s="168">
        <v>17.96</v>
      </c>
      <c r="F29" s="171"/>
      <c r="G29" s="171"/>
      <c r="H29" s="171"/>
      <c r="I29" s="171"/>
      <c r="J29" s="171"/>
      <c r="K29" s="171"/>
      <c r="L29" s="171"/>
      <c r="M29" s="171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105</v>
      </c>
      <c r="AF29" s="151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5">
      <c r="A30" s="152"/>
      <c r="B30" s="158"/>
      <c r="C30" s="194" t="s">
        <v>131</v>
      </c>
      <c r="D30" s="163"/>
      <c r="E30" s="168">
        <v>17.809999999999999</v>
      </c>
      <c r="F30" s="171"/>
      <c r="G30" s="171"/>
      <c r="H30" s="171"/>
      <c r="I30" s="171"/>
      <c r="J30" s="171"/>
      <c r="K30" s="171"/>
      <c r="L30" s="171"/>
      <c r="M30" s="171"/>
      <c r="N30" s="161"/>
      <c r="O30" s="161"/>
      <c r="P30" s="161"/>
      <c r="Q30" s="161"/>
      <c r="R30" s="161"/>
      <c r="S30" s="161"/>
      <c r="T30" s="162"/>
      <c r="U30" s="161"/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105</v>
      </c>
      <c r="AF30" s="151">
        <v>0</v>
      </c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5">
      <c r="A31" s="152"/>
      <c r="B31" s="158"/>
      <c r="C31" s="194" t="s">
        <v>132</v>
      </c>
      <c r="D31" s="163"/>
      <c r="E31" s="168">
        <v>23.81</v>
      </c>
      <c r="F31" s="171"/>
      <c r="G31" s="171"/>
      <c r="H31" s="171"/>
      <c r="I31" s="171"/>
      <c r="J31" s="171"/>
      <c r="K31" s="171"/>
      <c r="L31" s="171"/>
      <c r="M31" s="171"/>
      <c r="N31" s="161"/>
      <c r="O31" s="161"/>
      <c r="P31" s="161"/>
      <c r="Q31" s="161"/>
      <c r="R31" s="161"/>
      <c r="S31" s="161"/>
      <c r="T31" s="162"/>
      <c r="U31" s="161"/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105</v>
      </c>
      <c r="AF31" s="151">
        <v>0</v>
      </c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5">
      <c r="A32" s="152"/>
      <c r="B32" s="158"/>
      <c r="C32" s="194" t="s">
        <v>133</v>
      </c>
      <c r="D32" s="163"/>
      <c r="E32" s="168">
        <v>30.26</v>
      </c>
      <c r="F32" s="171"/>
      <c r="G32" s="171"/>
      <c r="H32" s="171"/>
      <c r="I32" s="171"/>
      <c r="J32" s="171"/>
      <c r="K32" s="171"/>
      <c r="L32" s="171"/>
      <c r="M32" s="171"/>
      <c r="N32" s="161"/>
      <c r="O32" s="161"/>
      <c r="P32" s="161"/>
      <c r="Q32" s="161"/>
      <c r="R32" s="161"/>
      <c r="S32" s="161"/>
      <c r="T32" s="162"/>
      <c r="U32" s="161"/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105</v>
      </c>
      <c r="AF32" s="151">
        <v>0</v>
      </c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5">
      <c r="A33" s="152"/>
      <c r="B33" s="158"/>
      <c r="C33" s="194" t="s">
        <v>134</v>
      </c>
      <c r="D33" s="163"/>
      <c r="E33" s="168">
        <v>17.510000000000002</v>
      </c>
      <c r="F33" s="171"/>
      <c r="G33" s="171"/>
      <c r="H33" s="171"/>
      <c r="I33" s="171"/>
      <c r="J33" s="171"/>
      <c r="K33" s="171"/>
      <c r="L33" s="171"/>
      <c r="M33" s="171"/>
      <c r="N33" s="161"/>
      <c r="O33" s="161"/>
      <c r="P33" s="161"/>
      <c r="Q33" s="161"/>
      <c r="R33" s="161"/>
      <c r="S33" s="161"/>
      <c r="T33" s="162"/>
      <c r="U33" s="161"/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105</v>
      </c>
      <c r="AF33" s="151">
        <v>0</v>
      </c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5">
      <c r="A34" s="152"/>
      <c r="B34" s="158"/>
      <c r="C34" s="194" t="s">
        <v>135</v>
      </c>
      <c r="D34" s="163"/>
      <c r="E34" s="168">
        <v>10.69</v>
      </c>
      <c r="F34" s="171"/>
      <c r="G34" s="171"/>
      <c r="H34" s="171"/>
      <c r="I34" s="171"/>
      <c r="J34" s="171"/>
      <c r="K34" s="171"/>
      <c r="L34" s="171"/>
      <c r="M34" s="171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105</v>
      </c>
      <c r="AF34" s="151">
        <v>0</v>
      </c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5">
      <c r="A35" s="152"/>
      <c r="B35" s="158"/>
      <c r="C35" s="194" t="s">
        <v>136</v>
      </c>
      <c r="D35" s="163"/>
      <c r="E35" s="168">
        <v>32.69</v>
      </c>
      <c r="F35" s="171"/>
      <c r="G35" s="171"/>
      <c r="H35" s="171"/>
      <c r="I35" s="171"/>
      <c r="J35" s="171"/>
      <c r="K35" s="171"/>
      <c r="L35" s="171"/>
      <c r="M35" s="171"/>
      <c r="N35" s="161"/>
      <c r="O35" s="161"/>
      <c r="P35" s="161"/>
      <c r="Q35" s="161"/>
      <c r="R35" s="161"/>
      <c r="S35" s="161"/>
      <c r="T35" s="162"/>
      <c r="U35" s="161"/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105</v>
      </c>
      <c r="AF35" s="151">
        <v>0</v>
      </c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5">
      <c r="A36" s="152"/>
      <c r="B36" s="158"/>
      <c r="C36" s="194" t="s">
        <v>137</v>
      </c>
      <c r="D36" s="163"/>
      <c r="E36" s="168">
        <v>17.45</v>
      </c>
      <c r="F36" s="171"/>
      <c r="G36" s="171"/>
      <c r="H36" s="171"/>
      <c r="I36" s="171"/>
      <c r="J36" s="171"/>
      <c r="K36" s="171"/>
      <c r="L36" s="171"/>
      <c r="M36" s="171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105</v>
      </c>
      <c r="AF36" s="151">
        <v>0</v>
      </c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5">
      <c r="A37" s="152"/>
      <c r="B37" s="158"/>
      <c r="C37" s="194" t="s">
        <v>138</v>
      </c>
      <c r="D37" s="163"/>
      <c r="E37" s="168">
        <v>17.600000000000001</v>
      </c>
      <c r="F37" s="171"/>
      <c r="G37" s="171"/>
      <c r="H37" s="171"/>
      <c r="I37" s="171"/>
      <c r="J37" s="171"/>
      <c r="K37" s="171"/>
      <c r="L37" s="171"/>
      <c r="M37" s="171"/>
      <c r="N37" s="161"/>
      <c r="O37" s="161"/>
      <c r="P37" s="161"/>
      <c r="Q37" s="161"/>
      <c r="R37" s="161"/>
      <c r="S37" s="161"/>
      <c r="T37" s="162"/>
      <c r="U37" s="161"/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105</v>
      </c>
      <c r="AF37" s="151">
        <v>0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5">
      <c r="A38" s="152"/>
      <c r="B38" s="158"/>
      <c r="C38" s="194" t="s">
        <v>139</v>
      </c>
      <c r="D38" s="163"/>
      <c r="E38" s="168">
        <v>17</v>
      </c>
      <c r="F38" s="171"/>
      <c r="G38" s="171"/>
      <c r="H38" s="171"/>
      <c r="I38" s="171"/>
      <c r="J38" s="171"/>
      <c r="K38" s="171"/>
      <c r="L38" s="171"/>
      <c r="M38" s="171"/>
      <c r="N38" s="161"/>
      <c r="O38" s="161"/>
      <c r="P38" s="161"/>
      <c r="Q38" s="161"/>
      <c r="R38" s="161"/>
      <c r="S38" s="161"/>
      <c r="T38" s="162"/>
      <c r="U38" s="161"/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105</v>
      </c>
      <c r="AF38" s="151">
        <v>0</v>
      </c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5">
      <c r="A39" s="152"/>
      <c r="B39" s="158"/>
      <c r="C39" s="194" t="s">
        <v>140</v>
      </c>
      <c r="D39" s="163"/>
      <c r="E39" s="168">
        <v>17.3</v>
      </c>
      <c r="F39" s="171"/>
      <c r="G39" s="171"/>
      <c r="H39" s="171"/>
      <c r="I39" s="171"/>
      <c r="J39" s="171"/>
      <c r="K39" s="171"/>
      <c r="L39" s="171"/>
      <c r="M39" s="171"/>
      <c r="N39" s="161"/>
      <c r="O39" s="161"/>
      <c r="P39" s="161"/>
      <c r="Q39" s="161"/>
      <c r="R39" s="161"/>
      <c r="S39" s="161"/>
      <c r="T39" s="162"/>
      <c r="U39" s="161"/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105</v>
      </c>
      <c r="AF39" s="151">
        <v>0</v>
      </c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5">
      <c r="A40" s="152"/>
      <c r="B40" s="158"/>
      <c r="C40" s="194" t="s">
        <v>141</v>
      </c>
      <c r="D40" s="163"/>
      <c r="E40" s="168">
        <v>17.3</v>
      </c>
      <c r="F40" s="171"/>
      <c r="G40" s="171"/>
      <c r="H40" s="171"/>
      <c r="I40" s="171"/>
      <c r="J40" s="171"/>
      <c r="K40" s="171"/>
      <c r="L40" s="171"/>
      <c r="M40" s="171"/>
      <c r="N40" s="161"/>
      <c r="O40" s="161"/>
      <c r="P40" s="161"/>
      <c r="Q40" s="161"/>
      <c r="R40" s="161"/>
      <c r="S40" s="161"/>
      <c r="T40" s="162"/>
      <c r="U40" s="161"/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105</v>
      </c>
      <c r="AF40" s="151">
        <v>0</v>
      </c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5">
      <c r="A41" s="152"/>
      <c r="B41" s="158"/>
      <c r="C41" s="194" t="s">
        <v>142</v>
      </c>
      <c r="D41" s="163"/>
      <c r="E41" s="168">
        <v>17.3</v>
      </c>
      <c r="F41" s="171"/>
      <c r="G41" s="171"/>
      <c r="H41" s="171"/>
      <c r="I41" s="171"/>
      <c r="J41" s="171"/>
      <c r="K41" s="171"/>
      <c r="L41" s="171"/>
      <c r="M41" s="171"/>
      <c r="N41" s="161"/>
      <c r="O41" s="161"/>
      <c r="P41" s="161"/>
      <c r="Q41" s="161"/>
      <c r="R41" s="161"/>
      <c r="S41" s="161"/>
      <c r="T41" s="162"/>
      <c r="U41" s="161"/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105</v>
      </c>
      <c r="AF41" s="151">
        <v>0</v>
      </c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5">
      <c r="A42" s="152"/>
      <c r="B42" s="158"/>
      <c r="C42" s="194" t="s">
        <v>143</v>
      </c>
      <c r="D42" s="163"/>
      <c r="E42" s="168">
        <v>10</v>
      </c>
      <c r="F42" s="171"/>
      <c r="G42" s="171"/>
      <c r="H42" s="171"/>
      <c r="I42" s="171"/>
      <c r="J42" s="171"/>
      <c r="K42" s="171"/>
      <c r="L42" s="171"/>
      <c r="M42" s="171"/>
      <c r="N42" s="161"/>
      <c r="O42" s="161"/>
      <c r="P42" s="161"/>
      <c r="Q42" s="161"/>
      <c r="R42" s="161"/>
      <c r="S42" s="161"/>
      <c r="T42" s="162"/>
      <c r="U42" s="161"/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105</v>
      </c>
      <c r="AF42" s="151">
        <v>0</v>
      </c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5">
      <c r="A43" s="152"/>
      <c r="B43" s="158"/>
      <c r="C43" s="194" t="s">
        <v>144</v>
      </c>
      <c r="D43" s="163"/>
      <c r="E43" s="168">
        <v>17.899999999999999</v>
      </c>
      <c r="F43" s="171"/>
      <c r="G43" s="171"/>
      <c r="H43" s="171"/>
      <c r="I43" s="171"/>
      <c r="J43" s="171"/>
      <c r="K43" s="171"/>
      <c r="L43" s="171"/>
      <c r="M43" s="171"/>
      <c r="N43" s="161"/>
      <c r="O43" s="161"/>
      <c r="P43" s="161"/>
      <c r="Q43" s="161"/>
      <c r="R43" s="161"/>
      <c r="S43" s="161"/>
      <c r="T43" s="162"/>
      <c r="U43" s="161"/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105</v>
      </c>
      <c r="AF43" s="151">
        <v>0</v>
      </c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5">
      <c r="A44" s="152"/>
      <c r="B44" s="158"/>
      <c r="C44" s="194" t="s">
        <v>145</v>
      </c>
      <c r="D44" s="163"/>
      <c r="E44" s="168">
        <v>34.54</v>
      </c>
      <c r="F44" s="171"/>
      <c r="G44" s="171"/>
      <c r="H44" s="171"/>
      <c r="I44" s="171"/>
      <c r="J44" s="171"/>
      <c r="K44" s="171"/>
      <c r="L44" s="171"/>
      <c r="M44" s="171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105</v>
      </c>
      <c r="AF44" s="151">
        <v>0</v>
      </c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x14ac:dyDescent="0.5">
      <c r="A45" s="153" t="s">
        <v>98</v>
      </c>
      <c r="B45" s="159" t="s">
        <v>55</v>
      </c>
      <c r="C45" s="195" t="s">
        <v>56</v>
      </c>
      <c r="D45" s="164"/>
      <c r="E45" s="169"/>
      <c r="F45" s="172"/>
      <c r="G45" s="172">
        <f>SUMIF(AE46:AE48,"&lt;&gt;NOR",G46:G48)</f>
        <v>0</v>
      </c>
      <c r="H45" s="172"/>
      <c r="I45" s="172">
        <f>SUM(I46:I48)</f>
        <v>0</v>
      </c>
      <c r="J45" s="172"/>
      <c r="K45" s="172">
        <f>SUM(K46:K48)</f>
        <v>0</v>
      </c>
      <c r="L45" s="172"/>
      <c r="M45" s="172">
        <f>SUM(M46:M48)</f>
        <v>0</v>
      </c>
      <c r="N45" s="165"/>
      <c r="O45" s="165">
        <f>SUM(O46:O48)</f>
        <v>0.45527000000000001</v>
      </c>
      <c r="P45" s="165"/>
      <c r="Q45" s="165">
        <f>SUM(Q46:Q48)</f>
        <v>0</v>
      </c>
      <c r="R45" s="165"/>
      <c r="S45" s="165"/>
      <c r="T45" s="166"/>
      <c r="U45" s="165">
        <f>SUM(U46:U48)</f>
        <v>56.24</v>
      </c>
      <c r="AE45" t="s">
        <v>99</v>
      </c>
    </row>
    <row r="46" spans="1:60" ht="20" outlineLevel="1" x14ac:dyDescent="0.5">
      <c r="A46" s="152">
        <v>6</v>
      </c>
      <c r="B46" s="158" t="s">
        <v>146</v>
      </c>
      <c r="C46" s="193" t="s">
        <v>147</v>
      </c>
      <c r="D46" s="160" t="s">
        <v>102</v>
      </c>
      <c r="E46" s="167">
        <v>294.91000000000003</v>
      </c>
      <c r="F46" s="170">
        <f>H46+J46</f>
        <v>0</v>
      </c>
      <c r="G46" s="171">
        <f>ROUND(E46*F46,2)</f>
        <v>0</v>
      </c>
      <c r="H46" s="171"/>
      <c r="I46" s="171">
        <f>ROUND(E46*H46,2)</f>
        <v>0</v>
      </c>
      <c r="J46" s="171"/>
      <c r="K46" s="171">
        <f>ROUND(E46*J46,2)</f>
        <v>0</v>
      </c>
      <c r="L46" s="171">
        <v>21</v>
      </c>
      <c r="M46" s="171">
        <f>G46*(1+L46/100)</f>
        <v>0</v>
      </c>
      <c r="N46" s="161">
        <v>1.2099999999999999E-3</v>
      </c>
      <c r="O46" s="161">
        <f>ROUND(E46*N46,5)</f>
        <v>0.35683999999999999</v>
      </c>
      <c r="P46" s="161">
        <v>0</v>
      </c>
      <c r="Q46" s="161">
        <f>ROUND(E46*P46,5)</f>
        <v>0</v>
      </c>
      <c r="R46" s="161"/>
      <c r="S46" s="161"/>
      <c r="T46" s="162">
        <v>0.17699999999999999</v>
      </c>
      <c r="U46" s="161">
        <f>ROUND(E46*T46,2)</f>
        <v>52.2</v>
      </c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103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5">
      <c r="A47" s="152"/>
      <c r="B47" s="158"/>
      <c r="C47" s="194" t="s">
        <v>148</v>
      </c>
      <c r="D47" s="163"/>
      <c r="E47" s="168">
        <v>294.91000000000003</v>
      </c>
      <c r="F47" s="171"/>
      <c r="G47" s="171"/>
      <c r="H47" s="171"/>
      <c r="I47" s="171"/>
      <c r="J47" s="171"/>
      <c r="K47" s="171"/>
      <c r="L47" s="171"/>
      <c r="M47" s="171"/>
      <c r="N47" s="161"/>
      <c r="O47" s="161"/>
      <c r="P47" s="161"/>
      <c r="Q47" s="161"/>
      <c r="R47" s="161"/>
      <c r="S47" s="161"/>
      <c r="T47" s="162"/>
      <c r="U47" s="161"/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105</v>
      </c>
      <c r="AF47" s="151">
        <v>0</v>
      </c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5">
      <c r="A48" s="152">
        <v>7</v>
      </c>
      <c r="B48" s="158" t="s">
        <v>149</v>
      </c>
      <c r="C48" s="193" t="s">
        <v>150</v>
      </c>
      <c r="D48" s="160" t="s">
        <v>102</v>
      </c>
      <c r="E48" s="167">
        <v>15.525</v>
      </c>
      <c r="F48" s="170">
        <f>H48+J48</f>
        <v>0</v>
      </c>
      <c r="G48" s="171">
        <f>ROUND(E48*F48,2)</f>
        <v>0</v>
      </c>
      <c r="H48" s="171"/>
      <c r="I48" s="171">
        <f>ROUND(E48*H48,2)</f>
        <v>0</v>
      </c>
      <c r="J48" s="171"/>
      <c r="K48" s="171">
        <f>ROUND(E48*J48,2)</f>
        <v>0</v>
      </c>
      <c r="L48" s="171">
        <v>21</v>
      </c>
      <c r="M48" s="171">
        <f>G48*(1+L48/100)</f>
        <v>0</v>
      </c>
      <c r="N48" s="161">
        <v>6.3400000000000001E-3</v>
      </c>
      <c r="O48" s="161">
        <f>ROUND(E48*N48,5)</f>
        <v>9.8430000000000004E-2</v>
      </c>
      <c r="P48" s="161">
        <v>0</v>
      </c>
      <c r="Q48" s="161">
        <f>ROUND(E48*P48,5)</f>
        <v>0</v>
      </c>
      <c r="R48" s="161"/>
      <c r="S48" s="161"/>
      <c r="T48" s="162">
        <v>0.26</v>
      </c>
      <c r="U48" s="161">
        <f>ROUND(E48*T48,2)</f>
        <v>4.04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103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x14ac:dyDescent="0.5">
      <c r="A49" s="153" t="s">
        <v>98</v>
      </c>
      <c r="B49" s="159" t="s">
        <v>57</v>
      </c>
      <c r="C49" s="195" t="s">
        <v>58</v>
      </c>
      <c r="D49" s="164"/>
      <c r="E49" s="169"/>
      <c r="F49" s="172"/>
      <c r="G49" s="172">
        <f>SUMIF(AE50:AE50,"&lt;&gt;NOR",G50:G50)</f>
        <v>0</v>
      </c>
      <c r="H49" s="172"/>
      <c r="I49" s="172">
        <f>SUM(I50:I50)</f>
        <v>0</v>
      </c>
      <c r="J49" s="172"/>
      <c r="K49" s="172">
        <f>SUM(K50:K50)</f>
        <v>0</v>
      </c>
      <c r="L49" s="172"/>
      <c r="M49" s="172">
        <f>SUM(M50:M50)</f>
        <v>0</v>
      </c>
      <c r="N49" s="165"/>
      <c r="O49" s="165">
        <f>SUM(O50:O50)</f>
        <v>1.242E-2</v>
      </c>
      <c r="P49" s="165"/>
      <c r="Q49" s="165">
        <f>SUM(Q50:Q50)</f>
        <v>0</v>
      </c>
      <c r="R49" s="165"/>
      <c r="S49" s="165"/>
      <c r="T49" s="166"/>
      <c r="U49" s="165">
        <f>SUM(U50:U50)</f>
        <v>95.61</v>
      </c>
      <c r="AE49" t="s">
        <v>99</v>
      </c>
    </row>
    <row r="50" spans="1:60" outlineLevel="1" x14ac:dyDescent="0.5">
      <c r="A50" s="152">
        <v>8</v>
      </c>
      <c r="B50" s="158" t="s">
        <v>151</v>
      </c>
      <c r="C50" s="193" t="s">
        <v>152</v>
      </c>
      <c r="D50" s="160" t="s">
        <v>102</v>
      </c>
      <c r="E50" s="167">
        <v>310.435</v>
      </c>
      <c r="F50" s="170">
        <f>H50+J50</f>
        <v>0</v>
      </c>
      <c r="G50" s="171">
        <f>ROUND(E50*F50,2)</f>
        <v>0</v>
      </c>
      <c r="H50" s="171"/>
      <c r="I50" s="171">
        <f>ROUND(E50*H50,2)</f>
        <v>0</v>
      </c>
      <c r="J50" s="171"/>
      <c r="K50" s="171">
        <f>ROUND(E50*J50,2)</f>
        <v>0</v>
      </c>
      <c r="L50" s="171">
        <v>21</v>
      </c>
      <c r="M50" s="171">
        <f>G50*(1+L50/100)</f>
        <v>0</v>
      </c>
      <c r="N50" s="161">
        <v>4.0000000000000003E-5</v>
      </c>
      <c r="O50" s="161">
        <f>ROUND(E50*N50,5)</f>
        <v>1.242E-2</v>
      </c>
      <c r="P50" s="161">
        <v>0</v>
      </c>
      <c r="Q50" s="161">
        <f>ROUND(E50*P50,5)</f>
        <v>0</v>
      </c>
      <c r="R50" s="161"/>
      <c r="S50" s="161"/>
      <c r="T50" s="162">
        <v>0.308</v>
      </c>
      <c r="U50" s="161">
        <f>ROUND(E50*T50,2)</f>
        <v>95.61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103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x14ac:dyDescent="0.5">
      <c r="A51" s="153" t="s">
        <v>98</v>
      </c>
      <c r="B51" s="159" t="s">
        <v>59</v>
      </c>
      <c r="C51" s="195" t="s">
        <v>60</v>
      </c>
      <c r="D51" s="164"/>
      <c r="E51" s="169"/>
      <c r="F51" s="172"/>
      <c r="G51" s="172">
        <f>SUMIF(AE52:AE54,"&lt;&gt;NOR",G52:G54)</f>
        <v>0</v>
      </c>
      <c r="H51" s="172"/>
      <c r="I51" s="172">
        <f>SUM(I52:I54)</f>
        <v>0</v>
      </c>
      <c r="J51" s="172"/>
      <c r="K51" s="172">
        <f>SUM(K52:K54)</f>
        <v>0</v>
      </c>
      <c r="L51" s="172"/>
      <c r="M51" s="172">
        <f>SUM(M52:M54)</f>
        <v>0</v>
      </c>
      <c r="N51" s="165"/>
      <c r="O51" s="165">
        <f>SUM(O52:O54)</f>
        <v>0.10244</v>
      </c>
      <c r="P51" s="165"/>
      <c r="Q51" s="165">
        <f>SUM(Q52:Q54)</f>
        <v>6.8606100000000003</v>
      </c>
      <c r="R51" s="165"/>
      <c r="S51" s="165"/>
      <c r="T51" s="166"/>
      <c r="U51" s="165">
        <f>SUM(U52:U54)</f>
        <v>119.52</v>
      </c>
      <c r="AE51" t="s">
        <v>99</v>
      </c>
    </row>
    <row r="52" spans="1:60" outlineLevel="1" x14ac:dyDescent="0.5">
      <c r="A52" s="152">
        <v>9</v>
      </c>
      <c r="B52" s="158" t="s">
        <v>153</v>
      </c>
      <c r="C52" s="193" t="s">
        <v>154</v>
      </c>
      <c r="D52" s="160" t="s">
        <v>102</v>
      </c>
      <c r="E52" s="167">
        <v>310.435</v>
      </c>
      <c r="F52" s="170">
        <f>H52+J52</f>
        <v>0</v>
      </c>
      <c r="G52" s="171">
        <f>ROUND(E52*F52,2)</f>
        <v>0</v>
      </c>
      <c r="H52" s="171"/>
      <c r="I52" s="171">
        <f>ROUND(E52*H52,2)</f>
        <v>0</v>
      </c>
      <c r="J52" s="171"/>
      <c r="K52" s="171">
        <f>ROUND(E52*J52,2)</f>
        <v>0</v>
      </c>
      <c r="L52" s="171">
        <v>21</v>
      </c>
      <c r="M52" s="171">
        <f>G52*(1+L52/100)</f>
        <v>0</v>
      </c>
      <c r="N52" s="161">
        <v>3.3E-4</v>
      </c>
      <c r="O52" s="161">
        <f>ROUND(E52*N52,5)</f>
        <v>0.10244</v>
      </c>
      <c r="P52" s="161">
        <v>2.2100000000000002E-2</v>
      </c>
      <c r="Q52" s="161">
        <f>ROUND(E52*P52,5)</f>
        <v>6.8606100000000003</v>
      </c>
      <c r="R52" s="161"/>
      <c r="S52" s="161"/>
      <c r="T52" s="162">
        <v>0.38500000000000001</v>
      </c>
      <c r="U52" s="161">
        <f>ROUND(E52*T52,2)</f>
        <v>119.52</v>
      </c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103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5">
      <c r="A53" s="152">
        <v>10</v>
      </c>
      <c r="B53" s="158" t="s">
        <v>125</v>
      </c>
      <c r="C53" s="193" t="s">
        <v>155</v>
      </c>
      <c r="D53" s="160" t="s">
        <v>102</v>
      </c>
      <c r="E53" s="167">
        <v>310.435</v>
      </c>
      <c r="F53" s="170">
        <f>H53+J53</f>
        <v>0</v>
      </c>
      <c r="G53" s="171">
        <f>ROUND(E53*F53,2)</f>
        <v>0</v>
      </c>
      <c r="H53" s="171"/>
      <c r="I53" s="171">
        <f>ROUND(E53*H53,2)</f>
        <v>0</v>
      </c>
      <c r="J53" s="171"/>
      <c r="K53" s="171">
        <f>ROUND(E53*J53,2)</f>
        <v>0</v>
      </c>
      <c r="L53" s="171">
        <v>21</v>
      </c>
      <c r="M53" s="171">
        <f>G53*(1+L53/100)</f>
        <v>0</v>
      </c>
      <c r="N53" s="161">
        <v>0</v>
      </c>
      <c r="O53" s="161">
        <f>ROUND(E53*N53,5)</f>
        <v>0</v>
      </c>
      <c r="P53" s="161">
        <v>0</v>
      </c>
      <c r="Q53" s="161">
        <f>ROUND(E53*P53,5)</f>
        <v>0</v>
      </c>
      <c r="R53" s="161"/>
      <c r="S53" s="161"/>
      <c r="T53" s="162">
        <v>0</v>
      </c>
      <c r="U53" s="161">
        <f>ROUND(E53*T53,2)</f>
        <v>0</v>
      </c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103</v>
      </c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5">
      <c r="A54" s="152">
        <v>11</v>
      </c>
      <c r="B54" s="158" t="s">
        <v>125</v>
      </c>
      <c r="C54" s="193" t="s">
        <v>156</v>
      </c>
      <c r="D54" s="160" t="s">
        <v>102</v>
      </c>
      <c r="E54" s="167">
        <v>310.435</v>
      </c>
      <c r="F54" s="170">
        <f>H54+J54</f>
        <v>0</v>
      </c>
      <c r="G54" s="171">
        <f>ROUND(E54*F54,2)</f>
        <v>0</v>
      </c>
      <c r="H54" s="171"/>
      <c r="I54" s="171">
        <f>ROUND(E54*H54,2)</f>
        <v>0</v>
      </c>
      <c r="J54" s="171"/>
      <c r="K54" s="171">
        <f>ROUND(E54*J54,2)</f>
        <v>0</v>
      </c>
      <c r="L54" s="171">
        <v>21</v>
      </c>
      <c r="M54" s="171">
        <f>G54*(1+L54/100)</f>
        <v>0</v>
      </c>
      <c r="N54" s="161">
        <v>0</v>
      </c>
      <c r="O54" s="161">
        <f>ROUND(E54*N54,5)</f>
        <v>0</v>
      </c>
      <c r="P54" s="161">
        <v>0</v>
      </c>
      <c r="Q54" s="161">
        <f>ROUND(E54*P54,5)</f>
        <v>0</v>
      </c>
      <c r="R54" s="161"/>
      <c r="S54" s="161"/>
      <c r="T54" s="162">
        <v>0</v>
      </c>
      <c r="U54" s="161">
        <f>ROUND(E54*T54,2)</f>
        <v>0</v>
      </c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103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x14ac:dyDescent="0.5">
      <c r="A55" s="153" t="s">
        <v>98</v>
      </c>
      <c r="B55" s="159" t="s">
        <v>61</v>
      </c>
      <c r="C55" s="195" t="s">
        <v>62</v>
      </c>
      <c r="D55" s="164"/>
      <c r="E55" s="169"/>
      <c r="F55" s="172"/>
      <c r="G55" s="172">
        <f>SUMIF(AE56:AE63,"&lt;&gt;NOR",G56:G63)</f>
        <v>0</v>
      </c>
      <c r="H55" s="172"/>
      <c r="I55" s="172">
        <f>SUM(I56:I63)</f>
        <v>0</v>
      </c>
      <c r="J55" s="172"/>
      <c r="K55" s="172">
        <f>SUM(K56:K63)</f>
        <v>0</v>
      </c>
      <c r="L55" s="172"/>
      <c r="M55" s="172">
        <f>SUM(M56:M63)</f>
        <v>0</v>
      </c>
      <c r="N55" s="165"/>
      <c r="O55" s="165">
        <f>SUM(O56:O63)</f>
        <v>0</v>
      </c>
      <c r="P55" s="165"/>
      <c r="Q55" s="165">
        <f>SUM(Q56:Q63)</f>
        <v>0</v>
      </c>
      <c r="R55" s="165"/>
      <c r="S55" s="165"/>
      <c r="T55" s="166"/>
      <c r="U55" s="165">
        <f>SUM(U56:U63)</f>
        <v>4.2</v>
      </c>
      <c r="AE55" t="s">
        <v>99</v>
      </c>
    </row>
    <row r="56" spans="1:60" ht="20" outlineLevel="1" x14ac:dyDescent="0.5">
      <c r="A56" s="152">
        <v>12</v>
      </c>
      <c r="B56" s="158" t="s">
        <v>157</v>
      </c>
      <c r="C56" s="193" t="s">
        <v>158</v>
      </c>
      <c r="D56" s="160" t="s">
        <v>159</v>
      </c>
      <c r="E56" s="167">
        <v>5.5566000000000004</v>
      </c>
      <c r="F56" s="170">
        <f>H56+J56</f>
        <v>0</v>
      </c>
      <c r="G56" s="171">
        <f>ROUND(E56*F56,2)</f>
        <v>0</v>
      </c>
      <c r="H56" s="171"/>
      <c r="I56" s="171">
        <f>ROUND(E56*H56,2)</f>
        <v>0</v>
      </c>
      <c r="J56" s="171"/>
      <c r="K56" s="171">
        <f>ROUND(E56*J56,2)</f>
        <v>0</v>
      </c>
      <c r="L56" s="171">
        <v>21</v>
      </c>
      <c r="M56" s="171">
        <f>G56*(1+L56/100)</f>
        <v>0</v>
      </c>
      <c r="N56" s="161">
        <v>0</v>
      </c>
      <c r="O56" s="161">
        <f>ROUND(E56*N56,5)</f>
        <v>0</v>
      </c>
      <c r="P56" s="161">
        <v>0</v>
      </c>
      <c r="Q56" s="161">
        <f>ROUND(E56*P56,5)</f>
        <v>0</v>
      </c>
      <c r="R56" s="161"/>
      <c r="S56" s="161"/>
      <c r="T56" s="162">
        <v>0</v>
      </c>
      <c r="U56" s="161">
        <f>ROUND(E56*T56,2)</f>
        <v>0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103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ht="20" outlineLevel="1" x14ac:dyDescent="0.5">
      <c r="A57" s="152"/>
      <c r="B57" s="158"/>
      <c r="C57" s="194" t="s">
        <v>160</v>
      </c>
      <c r="D57" s="163"/>
      <c r="E57" s="168">
        <v>5.5566000000000004</v>
      </c>
      <c r="F57" s="171"/>
      <c r="G57" s="171"/>
      <c r="H57" s="171"/>
      <c r="I57" s="171"/>
      <c r="J57" s="171"/>
      <c r="K57" s="171"/>
      <c r="L57" s="171"/>
      <c r="M57" s="171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105</v>
      </c>
      <c r="AF57" s="151">
        <v>0</v>
      </c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ht="20" outlineLevel="1" x14ac:dyDescent="0.5">
      <c r="A58" s="152">
        <v>13</v>
      </c>
      <c r="B58" s="158" t="s">
        <v>161</v>
      </c>
      <c r="C58" s="193" t="s">
        <v>162</v>
      </c>
      <c r="D58" s="160" t="s">
        <v>159</v>
      </c>
      <c r="E58" s="167">
        <v>1.272</v>
      </c>
      <c r="F58" s="170">
        <f>H58+J58</f>
        <v>0</v>
      </c>
      <c r="G58" s="171">
        <f>ROUND(E58*F58,2)</f>
        <v>0</v>
      </c>
      <c r="H58" s="171"/>
      <c r="I58" s="171">
        <f>ROUND(E58*H58,2)</f>
        <v>0</v>
      </c>
      <c r="J58" s="171"/>
      <c r="K58" s="171">
        <f>ROUND(E58*J58,2)</f>
        <v>0</v>
      </c>
      <c r="L58" s="171">
        <v>21</v>
      </c>
      <c r="M58" s="171">
        <f>G58*(1+L58/100)</f>
        <v>0</v>
      </c>
      <c r="N58" s="161">
        <v>0</v>
      </c>
      <c r="O58" s="161">
        <f>ROUND(E58*N58,5)</f>
        <v>0</v>
      </c>
      <c r="P58" s="161">
        <v>0</v>
      </c>
      <c r="Q58" s="161">
        <f>ROUND(E58*P58,5)</f>
        <v>0</v>
      </c>
      <c r="R58" s="161"/>
      <c r="S58" s="161"/>
      <c r="T58" s="162">
        <v>0</v>
      </c>
      <c r="U58" s="161">
        <f>ROUND(E58*T58,2)</f>
        <v>0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103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ht="20" outlineLevel="1" x14ac:dyDescent="0.5">
      <c r="A59" s="152">
        <v>14</v>
      </c>
      <c r="B59" s="158" t="s">
        <v>163</v>
      </c>
      <c r="C59" s="193" t="s">
        <v>164</v>
      </c>
      <c r="D59" s="160" t="s">
        <v>159</v>
      </c>
      <c r="E59" s="167">
        <v>4.5999999999999999E-2</v>
      </c>
      <c r="F59" s="170">
        <f>H59+J59</f>
        <v>0</v>
      </c>
      <c r="G59" s="171">
        <f>ROUND(E59*F59,2)</f>
        <v>0</v>
      </c>
      <c r="H59" s="171"/>
      <c r="I59" s="171">
        <f>ROUND(E59*H59,2)</f>
        <v>0</v>
      </c>
      <c r="J59" s="171"/>
      <c r="K59" s="171">
        <f>ROUND(E59*J59,2)</f>
        <v>0</v>
      </c>
      <c r="L59" s="171">
        <v>21</v>
      </c>
      <c r="M59" s="171">
        <f>G59*(1+L59/100)</f>
        <v>0</v>
      </c>
      <c r="N59" s="161">
        <v>0</v>
      </c>
      <c r="O59" s="161">
        <f>ROUND(E59*N59,5)</f>
        <v>0</v>
      </c>
      <c r="P59" s="161">
        <v>0</v>
      </c>
      <c r="Q59" s="161">
        <f>ROUND(E59*P59,5)</f>
        <v>0</v>
      </c>
      <c r="R59" s="161"/>
      <c r="S59" s="161"/>
      <c r="T59" s="162">
        <v>0</v>
      </c>
      <c r="U59" s="161">
        <f>ROUND(E59*T59,2)</f>
        <v>0</v>
      </c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103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5">
      <c r="A60" s="152">
        <v>15</v>
      </c>
      <c r="B60" s="158" t="s">
        <v>165</v>
      </c>
      <c r="C60" s="193" t="s">
        <v>166</v>
      </c>
      <c r="D60" s="160" t="s">
        <v>159</v>
      </c>
      <c r="E60" s="167">
        <v>8.5679999999999996</v>
      </c>
      <c r="F60" s="170">
        <f>H60+J60</f>
        <v>0</v>
      </c>
      <c r="G60" s="171">
        <f>ROUND(E60*F60,2)</f>
        <v>0</v>
      </c>
      <c r="H60" s="171"/>
      <c r="I60" s="171">
        <f>ROUND(E60*H60,2)</f>
        <v>0</v>
      </c>
      <c r="J60" s="171"/>
      <c r="K60" s="171">
        <f>ROUND(E60*J60,2)</f>
        <v>0</v>
      </c>
      <c r="L60" s="171">
        <v>21</v>
      </c>
      <c r="M60" s="171">
        <f>G60*(1+L60/100)</f>
        <v>0</v>
      </c>
      <c r="N60" s="161">
        <v>0</v>
      </c>
      <c r="O60" s="161">
        <f>ROUND(E60*N60,5)</f>
        <v>0</v>
      </c>
      <c r="P60" s="161">
        <v>0</v>
      </c>
      <c r="Q60" s="161">
        <f>ROUND(E60*P60,5)</f>
        <v>0</v>
      </c>
      <c r="R60" s="161"/>
      <c r="S60" s="161"/>
      <c r="T60" s="162">
        <v>0.49</v>
      </c>
      <c r="U60" s="161">
        <f>ROUND(E60*T60,2)</f>
        <v>4.2</v>
      </c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103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5">
      <c r="A61" s="152"/>
      <c r="B61" s="158"/>
      <c r="C61" s="194" t="s">
        <v>167</v>
      </c>
      <c r="D61" s="163"/>
      <c r="E61" s="168">
        <v>8.5679999999999996</v>
      </c>
      <c r="F61" s="171"/>
      <c r="G61" s="171"/>
      <c r="H61" s="171"/>
      <c r="I61" s="171"/>
      <c r="J61" s="171"/>
      <c r="K61" s="171"/>
      <c r="L61" s="171"/>
      <c r="M61" s="171"/>
      <c r="N61" s="161"/>
      <c r="O61" s="161"/>
      <c r="P61" s="161"/>
      <c r="Q61" s="161"/>
      <c r="R61" s="161"/>
      <c r="S61" s="161"/>
      <c r="T61" s="162"/>
      <c r="U61" s="161"/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105</v>
      </c>
      <c r="AF61" s="151">
        <v>0</v>
      </c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5">
      <c r="A62" s="152">
        <v>16</v>
      </c>
      <c r="B62" s="158" t="s">
        <v>168</v>
      </c>
      <c r="C62" s="193" t="s">
        <v>169</v>
      </c>
      <c r="D62" s="160" t="s">
        <v>159</v>
      </c>
      <c r="E62" s="167">
        <v>128.51999999999998</v>
      </c>
      <c r="F62" s="170">
        <f>H62+J62</f>
        <v>0</v>
      </c>
      <c r="G62" s="171">
        <f>ROUND(E62*F62,2)</f>
        <v>0</v>
      </c>
      <c r="H62" s="171"/>
      <c r="I62" s="171">
        <f>ROUND(E62*H62,2)</f>
        <v>0</v>
      </c>
      <c r="J62" s="171"/>
      <c r="K62" s="171">
        <f>ROUND(E62*J62,2)</f>
        <v>0</v>
      </c>
      <c r="L62" s="171">
        <v>21</v>
      </c>
      <c r="M62" s="171">
        <f>G62*(1+L62/100)</f>
        <v>0</v>
      </c>
      <c r="N62" s="161">
        <v>0</v>
      </c>
      <c r="O62" s="161">
        <f>ROUND(E62*N62,5)</f>
        <v>0</v>
      </c>
      <c r="P62" s="161">
        <v>0</v>
      </c>
      <c r="Q62" s="161">
        <f>ROUND(E62*P62,5)</f>
        <v>0</v>
      </c>
      <c r="R62" s="161"/>
      <c r="S62" s="161"/>
      <c r="T62" s="162">
        <v>0</v>
      </c>
      <c r="U62" s="161">
        <f>ROUND(E62*T62,2)</f>
        <v>0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103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5">
      <c r="A63" s="152"/>
      <c r="B63" s="158"/>
      <c r="C63" s="194" t="s">
        <v>170</v>
      </c>
      <c r="D63" s="163"/>
      <c r="E63" s="168">
        <v>128.52000000000001</v>
      </c>
      <c r="F63" s="171"/>
      <c r="G63" s="171"/>
      <c r="H63" s="171"/>
      <c r="I63" s="171"/>
      <c r="J63" s="171"/>
      <c r="K63" s="171"/>
      <c r="L63" s="171"/>
      <c r="M63" s="171"/>
      <c r="N63" s="161"/>
      <c r="O63" s="161"/>
      <c r="P63" s="161"/>
      <c r="Q63" s="161"/>
      <c r="R63" s="161"/>
      <c r="S63" s="161"/>
      <c r="T63" s="162"/>
      <c r="U63" s="161"/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105</v>
      </c>
      <c r="AF63" s="151">
        <v>0</v>
      </c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x14ac:dyDescent="0.5">
      <c r="A64" s="153" t="s">
        <v>98</v>
      </c>
      <c r="B64" s="159" t="s">
        <v>63</v>
      </c>
      <c r="C64" s="195" t="s">
        <v>64</v>
      </c>
      <c r="D64" s="164"/>
      <c r="E64" s="169"/>
      <c r="F64" s="172"/>
      <c r="G64" s="172">
        <f>SUMIF(AE65:AE69,"&lt;&gt;NOR",G65:G69)</f>
        <v>0</v>
      </c>
      <c r="H64" s="172"/>
      <c r="I64" s="172">
        <f>SUM(I65:I69)</f>
        <v>0</v>
      </c>
      <c r="J64" s="172"/>
      <c r="K64" s="172">
        <f>SUM(K65:K69)</f>
        <v>0</v>
      </c>
      <c r="L64" s="172"/>
      <c r="M64" s="172">
        <f>SUM(M65:M69)</f>
        <v>0</v>
      </c>
      <c r="N64" s="165"/>
      <c r="O64" s="165">
        <f>SUM(O65:O69)</f>
        <v>0</v>
      </c>
      <c r="P64" s="165"/>
      <c r="Q64" s="165">
        <f>SUM(Q65:Q69)</f>
        <v>0</v>
      </c>
      <c r="R64" s="165"/>
      <c r="S64" s="165"/>
      <c r="T64" s="166"/>
      <c r="U64" s="165">
        <f>SUM(U65:U69)</f>
        <v>27</v>
      </c>
      <c r="AE64" t="s">
        <v>99</v>
      </c>
    </row>
    <row r="65" spans="1:60" outlineLevel="1" x14ac:dyDescent="0.5">
      <c r="A65" s="152">
        <v>17</v>
      </c>
      <c r="B65" s="158" t="s">
        <v>171</v>
      </c>
      <c r="C65" s="193" t="s">
        <v>172</v>
      </c>
      <c r="D65" s="160" t="s">
        <v>159</v>
      </c>
      <c r="E65" s="167">
        <v>8.1029999999999998</v>
      </c>
      <c r="F65" s="170">
        <f>H65+J65</f>
        <v>0</v>
      </c>
      <c r="G65" s="171">
        <f>ROUND(E65*F65,2)</f>
        <v>0</v>
      </c>
      <c r="H65" s="171"/>
      <c r="I65" s="171">
        <f>ROUND(E65*H65,2)</f>
        <v>0</v>
      </c>
      <c r="J65" s="171"/>
      <c r="K65" s="171">
        <f>ROUND(E65*J65,2)</f>
        <v>0</v>
      </c>
      <c r="L65" s="171">
        <v>21</v>
      </c>
      <c r="M65" s="171">
        <f>G65*(1+L65/100)</f>
        <v>0</v>
      </c>
      <c r="N65" s="161">
        <v>0</v>
      </c>
      <c r="O65" s="161">
        <f>ROUND(E65*N65,5)</f>
        <v>0</v>
      </c>
      <c r="P65" s="161">
        <v>0</v>
      </c>
      <c r="Q65" s="161">
        <f>ROUND(E65*P65,5)</f>
        <v>0</v>
      </c>
      <c r="R65" s="161"/>
      <c r="S65" s="161"/>
      <c r="T65" s="162">
        <v>2.8719999999999999</v>
      </c>
      <c r="U65" s="161">
        <f>ROUND(E65*T65,2)</f>
        <v>23.27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103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5">
      <c r="A66" s="152"/>
      <c r="B66" s="158"/>
      <c r="C66" s="194" t="s">
        <v>173</v>
      </c>
      <c r="D66" s="163"/>
      <c r="E66" s="168">
        <v>6.8609999999999998</v>
      </c>
      <c r="F66" s="171"/>
      <c r="G66" s="171"/>
      <c r="H66" s="171"/>
      <c r="I66" s="171"/>
      <c r="J66" s="171"/>
      <c r="K66" s="171"/>
      <c r="L66" s="171"/>
      <c r="M66" s="171"/>
      <c r="N66" s="161"/>
      <c r="O66" s="161"/>
      <c r="P66" s="161"/>
      <c r="Q66" s="161"/>
      <c r="R66" s="161"/>
      <c r="S66" s="161"/>
      <c r="T66" s="162"/>
      <c r="U66" s="161"/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105</v>
      </c>
      <c r="AF66" s="151">
        <v>0</v>
      </c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5">
      <c r="A67" s="152"/>
      <c r="B67" s="158"/>
      <c r="C67" s="194" t="s">
        <v>174</v>
      </c>
      <c r="D67" s="163"/>
      <c r="E67" s="168">
        <v>1.242</v>
      </c>
      <c r="F67" s="171"/>
      <c r="G67" s="171"/>
      <c r="H67" s="171"/>
      <c r="I67" s="171"/>
      <c r="J67" s="171"/>
      <c r="K67" s="171"/>
      <c r="L67" s="171"/>
      <c r="M67" s="171"/>
      <c r="N67" s="161"/>
      <c r="O67" s="161"/>
      <c r="P67" s="161"/>
      <c r="Q67" s="161"/>
      <c r="R67" s="161"/>
      <c r="S67" s="161"/>
      <c r="T67" s="162"/>
      <c r="U67" s="161"/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105</v>
      </c>
      <c r="AF67" s="151">
        <v>0</v>
      </c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5">
      <c r="A68" s="152">
        <v>18</v>
      </c>
      <c r="B68" s="158" t="s">
        <v>175</v>
      </c>
      <c r="C68" s="193" t="s">
        <v>176</v>
      </c>
      <c r="D68" s="160" t="s">
        <v>159</v>
      </c>
      <c r="E68" s="167">
        <v>4.3818999999999999</v>
      </c>
      <c r="F68" s="170">
        <f>H68+J68</f>
        <v>0</v>
      </c>
      <c r="G68" s="171">
        <f>ROUND(E68*F68,2)</f>
        <v>0</v>
      </c>
      <c r="H68" s="171"/>
      <c r="I68" s="171">
        <f>ROUND(E68*H68,2)</f>
        <v>0</v>
      </c>
      <c r="J68" s="171"/>
      <c r="K68" s="171">
        <f>ROUND(E68*J68,2)</f>
        <v>0</v>
      </c>
      <c r="L68" s="171">
        <v>21</v>
      </c>
      <c r="M68" s="171">
        <f>G68*(1+L68/100)</f>
        <v>0</v>
      </c>
      <c r="N68" s="161">
        <v>0</v>
      </c>
      <c r="O68" s="161">
        <f>ROUND(E68*N68,5)</f>
        <v>0</v>
      </c>
      <c r="P68" s="161">
        <v>0</v>
      </c>
      <c r="Q68" s="161">
        <f>ROUND(E68*P68,5)</f>
        <v>0</v>
      </c>
      <c r="R68" s="161"/>
      <c r="S68" s="161"/>
      <c r="T68" s="162">
        <v>0.85199999999999998</v>
      </c>
      <c r="U68" s="161">
        <f>ROUND(E68*T68,2)</f>
        <v>3.73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103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5">
      <c r="A69" s="152"/>
      <c r="B69" s="158"/>
      <c r="C69" s="194" t="s">
        <v>177</v>
      </c>
      <c r="D69" s="163"/>
      <c r="E69" s="168">
        <v>4.3818999999999999</v>
      </c>
      <c r="F69" s="171"/>
      <c r="G69" s="171"/>
      <c r="H69" s="171"/>
      <c r="I69" s="171"/>
      <c r="J69" s="171"/>
      <c r="K69" s="171"/>
      <c r="L69" s="171"/>
      <c r="M69" s="171"/>
      <c r="N69" s="161"/>
      <c r="O69" s="161"/>
      <c r="P69" s="161"/>
      <c r="Q69" s="161"/>
      <c r="R69" s="161"/>
      <c r="S69" s="161"/>
      <c r="T69" s="162"/>
      <c r="U69" s="161"/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105</v>
      </c>
      <c r="AF69" s="151">
        <v>0</v>
      </c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x14ac:dyDescent="0.5">
      <c r="A70" s="153" t="s">
        <v>98</v>
      </c>
      <c r="B70" s="159" t="s">
        <v>65</v>
      </c>
      <c r="C70" s="195" t="s">
        <v>66</v>
      </c>
      <c r="D70" s="164"/>
      <c r="E70" s="169"/>
      <c r="F70" s="172"/>
      <c r="G70" s="172">
        <f>SUMIF(AE71:AE71,"&lt;&gt;NOR",G71:G71)</f>
        <v>0</v>
      </c>
      <c r="H70" s="172"/>
      <c r="I70" s="172">
        <f>SUM(I71:I71)</f>
        <v>0</v>
      </c>
      <c r="J70" s="172"/>
      <c r="K70" s="172">
        <f>SUM(K71:K71)</f>
        <v>0</v>
      </c>
      <c r="L70" s="172"/>
      <c r="M70" s="172">
        <f>SUM(M71:M71)</f>
        <v>0</v>
      </c>
      <c r="N70" s="165"/>
      <c r="O70" s="165">
        <f>SUM(O71:O71)</f>
        <v>0</v>
      </c>
      <c r="P70" s="165"/>
      <c r="Q70" s="165">
        <f>SUM(Q71:Q71)</f>
        <v>4.65E-2</v>
      </c>
      <c r="R70" s="165"/>
      <c r="S70" s="165"/>
      <c r="T70" s="166"/>
      <c r="U70" s="165">
        <f>SUM(U71:U71)</f>
        <v>10.85</v>
      </c>
      <c r="AE70" t="s">
        <v>99</v>
      </c>
    </row>
    <row r="71" spans="1:60" outlineLevel="1" x14ac:dyDescent="0.5">
      <c r="A71" s="152">
        <v>19</v>
      </c>
      <c r="B71" s="158" t="s">
        <v>178</v>
      </c>
      <c r="C71" s="193" t="s">
        <v>179</v>
      </c>
      <c r="D71" s="160" t="s">
        <v>102</v>
      </c>
      <c r="E71" s="167">
        <v>310</v>
      </c>
      <c r="F71" s="170">
        <f>H71+J71</f>
        <v>0</v>
      </c>
      <c r="G71" s="171">
        <f>ROUND(E71*F71,2)</f>
        <v>0</v>
      </c>
      <c r="H71" s="171"/>
      <c r="I71" s="171">
        <f>ROUND(E71*H71,2)</f>
        <v>0</v>
      </c>
      <c r="J71" s="171"/>
      <c r="K71" s="171">
        <f>ROUND(E71*J71,2)</f>
        <v>0</v>
      </c>
      <c r="L71" s="171">
        <v>21</v>
      </c>
      <c r="M71" s="171">
        <f>G71*(1+L71/100)</f>
        <v>0</v>
      </c>
      <c r="N71" s="161">
        <v>0</v>
      </c>
      <c r="O71" s="161">
        <f>ROUND(E71*N71,5)</f>
        <v>0</v>
      </c>
      <c r="P71" s="161">
        <v>1.4999999999999999E-4</v>
      </c>
      <c r="Q71" s="161">
        <f>ROUND(E71*P71,5)</f>
        <v>4.65E-2</v>
      </c>
      <c r="R71" s="161"/>
      <c r="S71" s="161"/>
      <c r="T71" s="162">
        <v>3.5000000000000003E-2</v>
      </c>
      <c r="U71" s="161">
        <f>ROUND(E71*T71,2)</f>
        <v>10.85</v>
      </c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103</v>
      </c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x14ac:dyDescent="0.5">
      <c r="A72" s="153" t="s">
        <v>98</v>
      </c>
      <c r="B72" s="159" t="s">
        <v>67</v>
      </c>
      <c r="C72" s="195" t="s">
        <v>68</v>
      </c>
      <c r="D72" s="164"/>
      <c r="E72" s="169"/>
      <c r="F72" s="172"/>
      <c r="G72" s="172">
        <f>SUMIF(AE73:AE73,"&lt;&gt;NOR",G73:G73)</f>
        <v>0</v>
      </c>
      <c r="H72" s="172"/>
      <c r="I72" s="172">
        <f>SUM(I73:I73)</f>
        <v>0</v>
      </c>
      <c r="J72" s="172"/>
      <c r="K72" s="172">
        <f>SUM(K73:K73)</f>
        <v>0</v>
      </c>
      <c r="L72" s="172"/>
      <c r="M72" s="172">
        <f>SUM(M73:M73)</f>
        <v>0</v>
      </c>
      <c r="N72" s="165"/>
      <c r="O72" s="165">
        <f>SUM(O73:O73)</f>
        <v>0</v>
      </c>
      <c r="P72" s="165"/>
      <c r="Q72" s="165">
        <f>SUM(Q73:Q73)</f>
        <v>1.2417400000000001</v>
      </c>
      <c r="R72" s="165"/>
      <c r="S72" s="165"/>
      <c r="T72" s="166"/>
      <c r="U72" s="165">
        <f>SUM(U73:U73)</f>
        <v>64.88</v>
      </c>
      <c r="AE72" t="s">
        <v>99</v>
      </c>
    </row>
    <row r="73" spans="1:60" outlineLevel="1" x14ac:dyDescent="0.5">
      <c r="A73" s="152">
        <v>20</v>
      </c>
      <c r="B73" s="158" t="s">
        <v>180</v>
      </c>
      <c r="C73" s="193" t="s">
        <v>181</v>
      </c>
      <c r="D73" s="160" t="s">
        <v>102</v>
      </c>
      <c r="E73" s="167">
        <v>310.435</v>
      </c>
      <c r="F73" s="170">
        <f>H73+J73</f>
        <v>0</v>
      </c>
      <c r="G73" s="171">
        <f>ROUND(E73*F73,2)</f>
        <v>0</v>
      </c>
      <c r="H73" s="171"/>
      <c r="I73" s="171">
        <f>ROUND(E73*H73,2)</f>
        <v>0</v>
      </c>
      <c r="J73" s="171"/>
      <c r="K73" s="171">
        <f>ROUND(E73*J73,2)</f>
        <v>0</v>
      </c>
      <c r="L73" s="171">
        <v>21</v>
      </c>
      <c r="M73" s="171">
        <f>G73*(1+L73/100)</f>
        <v>0</v>
      </c>
      <c r="N73" s="161">
        <v>0</v>
      </c>
      <c r="O73" s="161">
        <f>ROUND(E73*N73,5)</f>
        <v>0</v>
      </c>
      <c r="P73" s="161">
        <v>4.0000000000000001E-3</v>
      </c>
      <c r="Q73" s="161">
        <f>ROUND(E73*P73,5)</f>
        <v>1.2417400000000001</v>
      </c>
      <c r="R73" s="161"/>
      <c r="S73" s="161"/>
      <c r="T73" s="162">
        <v>0.20899999999999999</v>
      </c>
      <c r="U73" s="161">
        <f>ROUND(E73*T73,2)</f>
        <v>64.88</v>
      </c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103</v>
      </c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x14ac:dyDescent="0.5">
      <c r="A74" s="153" t="s">
        <v>98</v>
      </c>
      <c r="B74" s="159" t="s">
        <v>69</v>
      </c>
      <c r="C74" s="195" t="s">
        <v>70</v>
      </c>
      <c r="D74" s="164"/>
      <c r="E74" s="169"/>
      <c r="F74" s="172"/>
      <c r="G74" s="172">
        <f>SUMIF(AE75:AE78,"&lt;&gt;NOR",G75:G78)</f>
        <v>0</v>
      </c>
      <c r="H74" s="172"/>
      <c r="I74" s="172">
        <f>SUM(I75:I78)</f>
        <v>0</v>
      </c>
      <c r="J74" s="172"/>
      <c r="K74" s="172">
        <f>SUM(K75:K78)</f>
        <v>0</v>
      </c>
      <c r="L74" s="172"/>
      <c r="M74" s="172">
        <f>SUM(M75:M78)</f>
        <v>0</v>
      </c>
      <c r="N74" s="165"/>
      <c r="O74" s="165">
        <f>SUM(O75:O78)</f>
        <v>0.17815</v>
      </c>
      <c r="P74" s="165"/>
      <c r="Q74" s="165">
        <f>SUM(Q75:Q78)</f>
        <v>0</v>
      </c>
      <c r="R74" s="165"/>
      <c r="S74" s="165"/>
      <c r="T74" s="166"/>
      <c r="U74" s="165">
        <f>SUM(U75:U78)</f>
        <v>49.39</v>
      </c>
      <c r="AE74" t="s">
        <v>99</v>
      </c>
    </row>
    <row r="75" spans="1:60" outlineLevel="1" x14ac:dyDescent="0.5">
      <c r="A75" s="152">
        <v>21</v>
      </c>
      <c r="B75" s="158" t="s">
        <v>182</v>
      </c>
      <c r="C75" s="193" t="s">
        <v>183</v>
      </c>
      <c r="D75" s="160" t="s">
        <v>102</v>
      </c>
      <c r="E75" s="167">
        <v>310.435</v>
      </c>
      <c r="F75" s="170">
        <f>H75+J75</f>
        <v>0</v>
      </c>
      <c r="G75" s="171">
        <f>ROUND(E75*F75,2)</f>
        <v>0</v>
      </c>
      <c r="H75" s="171"/>
      <c r="I75" s="171">
        <f>ROUND(E75*H75,2)</f>
        <v>0</v>
      </c>
      <c r="J75" s="171"/>
      <c r="K75" s="171">
        <f>ROUND(E75*J75,2)</f>
        <v>0</v>
      </c>
      <c r="L75" s="171">
        <v>21</v>
      </c>
      <c r="M75" s="171">
        <f>G75*(1+L75/100)</f>
        <v>0</v>
      </c>
      <c r="N75" s="161">
        <v>3.5E-4</v>
      </c>
      <c r="O75" s="161">
        <f>ROUND(E75*N75,5)</f>
        <v>0.10865</v>
      </c>
      <c r="P75" s="161">
        <v>0</v>
      </c>
      <c r="Q75" s="161">
        <f>ROUND(E75*P75,5)</f>
        <v>0</v>
      </c>
      <c r="R75" s="161"/>
      <c r="S75" s="161"/>
      <c r="T75" s="162">
        <v>1.35E-2</v>
      </c>
      <c r="U75" s="161">
        <f>ROUND(E75*T75,2)</f>
        <v>4.1900000000000004</v>
      </c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103</v>
      </c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ht="20" outlineLevel="1" x14ac:dyDescent="0.5">
      <c r="A76" s="152">
        <v>22</v>
      </c>
      <c r="B76" s="158" t="s">
        <v>184</v>
      </c>
      <c r="C76" s="193" t="s">
        <v>185</v>
      </c>
      <c r="D76" s="160" t="s">
        <v>102</v>
      </c>
      <c r="E76" s="167">
        <v>120</v>
      </c>
      <c r="F76" s="170">
        <f>H76+J76</f>
        <v>0</v>
      </c>
      <c r="G76" s="171">
        <f>ROUND(E76*F76,2)</f>
        <v>0</v>
      </c>
      <c r="H76" s="171"/>
      <c r="I76" s="171">
        <f>ROUND(E76*H76,2)</f>
        <v>0</v>
      </c>
      <c r="J76" s="171"/>
      <c r="K76" s="171">
        <f>ROUND(E76*J76,2)</f>
        <v>0</v>
      </c>
      <c r="L76" s="171">
        <v>21</v>
      </c>
      <c r="M76" s="171">
        <f>G76*(1+L76/100)</f>
        <v>0</v>
      </c>
      <c r="N76" s="161">
        <v>1.0000000000000001E-5</v>
      </c>
      <c r="O76" s="161">
        <f>ROUND(E76*N76,5)</f>
        <v>1.1999999999999999E-3</v>
      </c>
      <c r="P76" s="161">
        <v>0</v>
      </c>
      <c r="Q76" s="161">
        <f>ROUND(E76*P76,5)</f>
        <v>0</v>
      </c>
      <c r="R76" s="161"/>
      <c r="S76" s="161"/>
      <c r="T76" s="162">
        <v>2.9000000000000001E-2</v>
      </c>
      <c r="U76" s="161">
        <f>ROUND(E76*T76,2)</f>
        <v>3.48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103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5">
      <c r="A77" s="152">
        <v>23</v>
      </c>
      <c r="B77" s="158" t="s">
        <v>186</v>
      </c>
      <c r="C77" s="193" t="s">
        <v>187</v>
      </c>
      <c r="D77" s="160" t="s">
        <v>102</v>
      </c>
      <c r="E77" s="167">
        <v>310.435</v>
      </c>
      <c r="F77" s="170">
        <f>H77+J77</f>
        <v>0</v>
      </c>
      <c r="G77" s="171">
        <f>ROUND(E77*F77,2)</f>
        <v>0</v>
      </c>
      <c r="H77" s="171"/>
      <c r="I77" s="171">
        <f>ROUND(E77*H77,2)</f>
        <v>0</v>
      </c>
      <c r="J77" s="171"/>
      <c r="K77" s="171">
        <f>ROUND(E77*J77,2)</f>
        <v>0</v>
      </c>
      <c r="L77" s="171">
        <v>21</v>
      </c>
      <c r="M77" s="171">
        <f>G77*(1+L77/100)</f>
        <v>0</v>
      </c>
      <c r="N77" s="161">
        <v>6.9999999999999994E-5</v>
      </c>
      <c r="O77" s="161">
        <f>ROUND(E77*N77,5)</f>
        <v>2.1729999999999999E-2</v>
      </c>
      <c r="P77" s="161">
        <v>0</v>
      </c>
      <c r="Q77" s="161">
        <f>ROUND(E77*P77,5)</f>
        <v>0</v>
      </c>
      <c r="R77" s="161"/>
      <c r="S77" s="161"/>
      <c r="T77" s="162">
        <v>3.2480000000000002E-2</v>
      </c>
      <c r="U77" s="161">
        <f>ROUND(E77*T77,2)</f>
        <v>10.08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103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5">
      <c r="A78" s="181">
        <v>24</v>
      </c>
      <c r="B78" s="182" t="s">
        <v>188</v>
      </c>
      <c r="C78" s="196" t="s">
        <v>189</v>
      </c>
      <c r="D78" s="183" t="s">
        <v>102</v>
      </c>
      <c r="E78" s="184">
        <v>310.435</v>
      </c>
      <c r="F78" s="185">
        <f>H78+J78</f>
        <v>0</v>
      </c>
      <c r="G78" s="186">
        <f>ROUND(E78*F78,2)</f>
        <v>0</v>
      </c>
      <c r="H78" s="186"/>
      <c r="I78" s="186">
        <f>ROUND(E78*H78,2)</f>
        <v>0</v>
      </c>
      <c r="J78" s="186"/>
      <c r="K78" s="186">
        <f>ROUND(E78*J78,2)</f>
        <v>0</v>
      </c>
      <c r="L78" s="186">
        <v>21</v>
      </c>
      <c r="M78" s="186">
        <f>G78*(1+L78/100)</f>
        <v>0</v>
      </c>
      <c r="N78" s="187">
        <v>1.4999999999999999E-4</v>
      </c>
      <c r="O78" s="187">
        <f>ROUND(E78*N78,5)</f>
        <v>4.657E-2</v>
      </c>
      <c r="P78" s="187">
        <v>0</v>
      </c>
      <c r="Q78" s="187">
        <f>ROUND(E78*P78,5)</f>
        <v>0</v>
      </c>
      <c r="R78" s="187"/>
      <c r="S78" s="187"/>
      <c r="T78" s="188">
        <v>0.10191</v>
      </c>
      <c r="U78" s="187">
        <f>ROUND(E78*T78,2)</f>
        <v>31.64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103</v>
      </c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x14ac:dyDescent="0.5">
      <c r="A79" s="6"/>
      <c r="B79" s="7" t="s">
        <v>190</v>
      </c>
      <c r="C79" s="197" t="s">
        <v>190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AC79">
        <v>12</v>
      </c>
      <c r="AD79">
        <v>21</v>
      </c>
    </row>
    <row r="80" spans="1:60" x14ac:dyDescent="0.5">
      <c r="A80" s="189"/>
      <c r="B80" s="190" t="s">
        <v>28</v>
      </c>
      <c r="C80" s="198" t="s">
        <v>190</v>
      </c>
      <c r="D80" s="191"/>
      <c r="E80" s="191"/>
      <c r="F80" s="191"/>
      <c r="G80" s="192">
        <f>G8+G45+G49+G51+G55+G64+G70+G72+G74</f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AC80">
        <f>SUMIF(L7:L78,AC79,G7:G78)</f>
        <v>0</v>
      </c>
      <c r="AD80">
        <f>SUMIF(L7:L78,AD79,G7:G78)</f>
        <v>0</v>
      </c>
      <c r="AE80" t="s">
        <v>191</v>
      </c>
    </row>
    <row r="81" spans="1:31" x14ac:dyDescent="0.5">
      <c r="A81" s="6"/>
      <c r="B81" s="7" t="s">
        <v>190</v>
      </c>
      <c r="C81" s="197" t="s">
        <v>190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31" x14ac:dyDescent="0.5">
      <c r="A82" s="6"/>
      <c r="B82" s="7" t="s">
        <v>190</v>
      </c>
      <c r="C82" s="197" t="s">
        <v>190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31" x14ac:dyDescent="0.5">
      <c r="A83" s="272" t="s">
        <v>192</v>
      </c>
      <c r="B83" s="272"/>
      <c r="C83" s="27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31" x14ac:dyDescent="0.5">
      <c r="A84" s="253"/>
      <c r="B84" s="254"/>
      <c r="C84" s="255"/>
      <c r="D84" s="254"/>
      <c r="E84" s="254"/>
      <c r="F84" s="254"/>
      <c r="G84" s="25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AE84" t="s">
        <v>193</v>
      </c>
    </row>
    <row r="85" spans="1:31" x14ac:dyDescent="0.5">
      <c r="A85" s="257"/>
      <c r="B85" s="258"/>
      <c r="C85" s="259"/>
      <c r="D85" s="258"/>
      <c r="E85" s="258"/>
      <c r="F85" s="258"/>
      <c r="G85" s="260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31" x14ac:dyDescent="0.5">
      <c r="A86" s="257"/>
      <c r="B86" s="258"/>
      <c r="C86" s="259"/>
      <c r="D86" s="258"/>
      <c r="E86" s="258"/>
      <c r="F86" s="258"/>
      <c r="G86" s="260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31" x14ac:dyDescent="0.5">
      <c r="A87" s="257"/>
      <c r="B87" s="258"/>
      <c r="C87" s="259"/>
      <c r="D87" s="258"/>
      <c r="E87" s="258"/>
      <c r="F87" s="258"/>
      <c r="G87" s="26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31" x14ac:dyDescent="0.5">
      <c r="A88" s="261"/>
      <c r="B88" s="262"/>
      <c r="C88" s="263"/>
      <c r="D88" s="262"/>
      <c r="E88" s="262"/>
      <c r="F88" s="262"/>
      <c r="G88" s="264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31" x14ac:dyDescent="0.5">
      <c r="A89" s="6"/>
      <c r="B89" s="7" t="s">
        <v>190</v>
      </c>
      <c r="C89" s="197" t="s">
        <v>190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31" x14ac:dyDescent="0.5">
      <c r="C90" s="199"/>
      <c r="AE90" t="s">
        <v>194</v>
      </c>
    </row>
  </sheetData>
  <mergeCells count="6">
    <mergeCell ref="A84:G88"/>
    <mergeCell ref="A1:G1"/>
    <mergeCell ref="C2:G2"/>
    <mergeCell ref="C3:G3"/>
    <mergeCell ref="C4:G4"/>
    <mergeCell ref="A83:C83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NZXT</dc:creator>
  <cp:lastModifiedBy>RNDr. Petr Koiš</cp:lastModifiedBy>
  <cp:lastPrinted>2014-02-28T09:52:57Z</cp:lastPrinted>
  <dcterms:created xsi:type="dcterms:W3CDTF">2009-04-08T07:15:50Z</dcterms:created>
  <dcterms:modified xsi:type="dcterms:W3CDTF">2025-07-16T08:41:02Z</dcterms:modified>
</cp:coreProperties>
</file>