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namarie.marsalkova\Desktop\"/>
    </mc:Choice>
  </mc:AlternateContent>
  <xr:revisionPtr revIDLastSave="0" documentId="13_ncr:1_{7D7C7500-8244-4588-BAF0-AE3A473B063A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500164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2500164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2500164 Pol'!$A$1:$Y$131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31" i="12"/>
  <c r="M31" i="12" s="1"/>
  <c r="I31" i="12"/>
  <c r="K31" i="12"/>
  <c r="O31" i="12"/>
  <c r="Q31" i="12"/>
  <c r="V31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G43" i="12"/>
  <c r="M43" i="12" s="1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6" i="12"/>
  <c r="M66" i="12" s="1"/>
  <c r="I66" i="12"/>
  <c r="K66" i="12"/>
  <c r="O66" i="12"/>
  <c r="Q66" i="12"/>
  <c r="V66" i="12"/>
  <c r="G71" i="12"/>
  <c r="M71" i="12" s="1"/>
  <c r="I71" i="12"/>
  <c r="K71" i="12"/>
  <c r="O71" i="12"/>
  <c r="Q71" i="12"/>
  <c r="V71" i="12"/>
  <c r="G77" i="12"/>
  <c r="M77" i="12" s="1"/>
  <c r="I77" i="12"/>
  <c r="K77" i="12"/>
  <c r="O77" i="12"/>
  <c r="Q77" i="12"/>
  <c r="V77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5" i="12"/>
  <c r="M125" i="12" s="1"/>
  <c r="I125" i="12"/>
  <c r="K125" i="12"/>
  <c r="O125" i="12"/>
  <c r="Q125" i="12"/>
  <c r="V125" i="12"/>
  <c r="G128" i="12"/>
  <c r="G127" i="12" s="1"/>
  <c r="I59" i="1" s="1"/>
  <c r="I18" i="1" s="1"/>
  <c r="I128" i="12"/>
  <c r="I127" i="12" s="1"/>
  <c r="K128" i="12"/>
  <c r="K127" i="12" s="1"/>
  <c r="O128" i="12"/>
  <c r="O127" i="12" s="1"/>
  <c r="Q128" i="12"/>
  <c r="Q127" i="12" s="1"/>
  <c r="V128" i="12"/>
  <c r="V127" i="12" s="1"/>
  <c r="AE130" i="12"/>
  <c r="F41" i="1" s="1"/>
  <c r="I20" i="1"/>
  <c r="I19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M9" i="12" l="1"/>
  <c r="M8" i="12" s="1"/>
  <c r="M128" i="12"/>
  <c r="M127" i="12" s="1"/>
  <c r="Q17" i="12"/>
  <c r="O17" i="12"/>
  <c r="K11" i="12"/>
  <c r="I11" i="12"/>
  <c r="O115" i="12"/>
  <c r="F39" i="1"/>
  <c r="F43" i="1" s="1"/>
  <c r="G23" i="1" s="1"/>
  <c r="F42" i="1"/>
  <c r="I53" i="1"/>
  <c r="V38" i="12"/>
  <c r="K115" i="12"/>
  <c r="Q11" i="12"/>
  <c r="V115" i="12"/>
  <c r="K79" i="12"/>
  <c r="V79" i="12"/>
  <c r="M38" i="12"/>
  <c r="G79" i="12"/>
  <c r="I57" i="1" s="1"/>
  <c r="O38" i="12"/>
  <c r="K38" i="12"/>
  <c r="K17" i="12"/>
  <c r="V11" i="12"/>
  <c r="I115" i="12"/>
  <c r="Q115" i="12"/>
  <c r="I79" i="12"/>
  <c r="Q79" i="12"/>
  <c r="O79" i="12"/>
  <c r="I38" i="12"/>
  <c r="I17" i="12"/>
  <c r="O11" i="12"/>
  <c r="Q38" i="12"/>
  <c r="G38" i="12"/>
  <c r="I56" i="1" s="1"/>
  <c r="V17" i="12"/>
  <c r="M17" i="12"/>
  <c r="M115" i="12"/>
  <c r="M79" i="12"/>
  <c r="M11" i="12"/>
  <c r="AF130" i="12"/>
  <c r="G11" i="12"/>
  <c r="I54" i="1" s="1"/>
  <c r="G115" i="12"/>
  <c r="I58" i="1" s="1"/>
  <c r="G17" i="12"/>
  <c r="I55" i="1" s="1"/>
  <c r="I17" i="1" l="1"/>
  <c r="G41" i="1"/>
  <c r="I41" i="1" s="1"/>
  <c r="G42" i="1"/>
  <c r="I42" i="1" s="1"/>
  <c r="G39" i="1"/>
  <c r="I16" i="1"/>
  <c r="I60" i="1"/>
  <c r="G130" i="12"/>
  <c r="I21" i="1" l="1"/>
  <c r="J59" i="1"/>
  <c r="J55" i="1"/>
  <c r="J56" i="1"/>
  <c r="J57" i="1"/>
  <c r="J58" i="1"/>
  <c r="J54" i="1"/>
  <c r="J53" i="1"/>
  <c r="G43" i="1"/>
  <c r="G25" i="1" s="1"/>
  <c r="A27" i="1" s="1"/>
  <c r="I39" i="1"/>
  <c r="I43" i="1" s="1"/>
  <c r="J60" i="1" l="1"/>
  <c r="J39" i="1"/>
  <c r="J43" i="1" s="1"/>
  <c r="J42" i="1"/>
  <c r="J41" i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Marie Maršálková</author>
  </authors>
  <commentList>
    <comment ref="S6" authorId="0" shapeId="0" xr:uid="{A6DC7A80-76F0-4579-87F2-95B4FABBE33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2BECCC-4530-4B20-BD42-0526EA7AC0C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<sst xmlns="http://schemas.openxmlformats.org/spreadsheetml/2006/main" count="709" uniqueCount="295">
  <si>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</si>
  <si>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</si>
  <si>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</si>
  <si>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</si>
  <si>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</si>
  <si>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</si>
  <si>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</si>
  <si>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</si>
  <si>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</si>
  <si>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</si>
  <si>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</si>
  <si>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</si>
  <si>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</si>
  <si>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</si>
  <si>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</si>
  <si>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</si>
  <si>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</si>
  <si>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</si>
  <si>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</si>
  <si>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</si>
  <si>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</si>
  <si>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</si>
  <si>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</si>
  <si>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</si>
  <si>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</si>
  <si>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</si>
  <si>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</si>
  <si>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</si>
  <si>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</si>
  <si>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</si>
  <si>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</si>
  <si>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</si>
  <si>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</si>
  <si>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</si>
  <si>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</si>
  <si>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</si>
  <si>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</si>
  <si>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</si>
  <si>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</si>
  <si>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</si>
  <si>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</si>
  <si>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</si>
  <si>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</si>
  <si>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2500164</t>
  </si>
  <si>
    <t>Havarijní oprava falcované střechy</t>
  </si>
  <si>
    <t>01</t>
  </si>
  <si>
    <t>Střecha</t>
  </si>
  <si>
    <t>Objekt:</t>
  </si>
  <si>
    <t>Rozpočet:</t>
  </si>
  <si>
    <t>25067</t>
  </si>
  <si>
    <t>Hustopeče, Dukelské nám. 31/7_Gymnázium TGM</t>
  </si>
  <si>
    <t>Základní organizace Gymnázium T. G. Masaryka, Hustopeče</t>
  </si>
  <si>
    <t>Dukelské nám. 31/7</t>
  </si>
  <si>
    <t>Hustopeče</t>
  </si>
  <si>
    <t>69301</t>
  </si>
  <si>
    <t>04859049</t>
  </si>
  <si>
    <t>Stavba</t>
  </si>
  <si>
    <t>Stavební objekt</t>
  </si>
  <si>
    <t>Celkem za stavbu</t>
  </si>
  <si>
    <t>CZK</t>
  </si>
  <si>
    <t>#POPS</t>
  </si>
  <si>
    <t>Popis stavby: 25067 - Hustopeče, Dukelské nám. 31/7_Gymnázium TGM</t>
  </si>
  <si>
    <t>#POPO</t>
  </si>
  <si>
    <t>Popis objektu: 01 - Střecha</t>
  </si>
  <si>
    <t>#POPR</t>
  </si>
  <si>
    <t>Popis rozpočtu: 2500164 - Havarijní oprava falcované střechy</t>
  </si>
  <si>
    <t>Rekapitulace dílů</t>
  </si>
  <si>
    <t>Typ dílu</t>
  </si>
  <si>
    <t>94-1</t>
  </si>
  <si>
    <t>Ochrana okraje - systém proti pádu do hloubky</t>
  </si>
  <si>
    <t>F2040</t>
  </si>
  <si>
    <t>Zařízení staveniště</t>
  </si>
  <si>
    <t>712</t>
  </si>
  <si>
    <t>Povlakové krytiny</t>
  </si>
  <si>
    <t>762</t>
  </si>
  <si>
    <t>Konstrukce tesařské</t>
  </si>
  <si>
    <t>764</t>
  </si>
  <si>
    <t>Konstrukce klempířské</t>
  </si>
  <si>
    <t>765</t>
  </si>
  <si>
    <t>Krytiny tvrdé</t>
  </si>
  <si>
    <t>M21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</si>
  <si>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</si>
  <si>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</si>
  <si>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</si>
  <si>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</si>
  <si>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</si>
  <si>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</si>
  <si>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</si>
  <si>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</si>
  <si>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</si>
  <si>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</si>
  <si>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</si>
  <si>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</si>
  <si>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</si>
  <si>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</si>
  <si>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</si>
  <si>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</si>
  <si>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</si>
  <si>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</si>
  <si>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</si>
  <si>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</si>
  <si>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</si>
  <si>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</si>
  <si>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</si>
  <si>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</si>
  <si>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</si>
  <si>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</si>
  <si>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</si>
  <si>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</si>
  <si>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</si>
  <si>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</si>
  <si>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</si>
  <si>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</si>
  <si>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945931101R00</t>
  </si>
  <si>
    <t>Zřízení horolezeckého úvazu pro práci ve výškách</t>
  </si>
  <si>
    <t>kus</t>
  </si>
  <si>
    <t>800-3</t>
  </si>
  <si>
    <t>RTS 25/ I</t>
  </si>
  <si>
    <t>Kalkul</t>
  </si>
  <si>
    <t>Práce</t>
  </si>
  <si>
    <t>Zelená</t>
  </si>
  <si>
    <t>POL1_</t>
  </si>
  <si>
    <t>při opravách vnějších plášťů budov horolezeckým způsobem,</t>
  </si>
  <si>
    <t>SPI</t>
  </si>
  <si>
    <t>767914130R00</t>
  </si>
  <si>
    <t>Montáž oplocení z pletiva rámového na ocelové sloupky, o výšce přes 1,5 do 2 m</t>
  </si>
  <si>
    <t>m</t>
  </si>
  <si>
    <t>800-767</t>
  </si>
  <si>
    <t>005211080R</t>
  </si>
  <si>
    <t>Bezpečnostní a hygienická opatření na staveništi</t>
  </si>
  <si>
    <t>Soubor</t>
  </si>
  <si>
    <t>Vlastní</t>
  </si>
  <si>
    <t>767914130R12</t>
  </si>
  <si>
    <t>Příplatek k oplocení za každý další měsíc používání</t>
  </si>
  <si>
    <t>940-0012</t>
  </si>
  <si>
    <t>Stavební vrátek - střešní kolejnicový žebřík montáž, demontáž, motorový</t>
  </si>
  <si>
    <t>kpl</t>
  </si>
  <si>
    <t>F204001</t>
  </si>
  <si>
    <t>Vysokozdvižná plošina</t>
  </si>
  <si>
    <t>712211111V02</t>
  </si>
  <si>
    <t>Podkladní asfaltový izolační pás přibitím</t>
  </si>
  <si>
    <t>m2</t>
  </si>
  <si>
    <t>Pod falc. plech : 114,28000</t>
  </si>
  <si>
    <t>VV</t>
  </si>
  <si>
    <t>vytažení pod bobrovku : 22,6*0,3</t>
  </si>
  <si>
    <t>711802081T22</t>
  </si>
  <si>
    <t>Utěsnění kolem prostupu, folie tvarovkou, materiál ve specifikaci</t>
  </si>
  <si>
    <t>POL1_7</t>
  </si>
  <si>
    <t>765901152T02</t>
  </si>
  <si>
    <t>Zakrytí střech podstř.folií vodotěsné podstřeší, včetně přelepení kontralatí</t>
  </si>
  <si>
    <t>POP</t>
  </si>
  <si>
    <t>plocha střechy vč. vytažení pod bobrovku : 114,28000+22,6*0,5</t>
  </si>
  <si>
    <t>28355015RT</t>
  </si>
  <si>
    <t>Specifikace</t>
  </si>
  <si>
    <t>POL3_</t>
  </si>
  <si>
    <t>kontralatě : 174,10000+26*0,5</t>
  </si>
  <si>
    <t>Koeficient : 0,05</t>
  </si>
  <si>
    <t>62852261.D1TyRT</t>
  </si>
  <si>
    <t xml:space="preserve">plocha střechy vč. vytažení pod bobrovku : </t>
  </si>
  <si>
    <t>Odkaz na mn. položky pořadí 9 : 125,58000</t>
  </si>
  <si>
    <t>62852261.D1TyT</t>
  </si>
  <si>
    <t xml:space="preserve">pod falcovku + vytažení pod bobrovku : </t>
  </si>
  <si>
    <t>Odkaz na mn. položky pořadí 7 : 121,06000</t>
  </si>
  <si>
    <t>Koeficient : 0,2</t>
  </si>
  <si>
    <t>71180x</t>
  </si>
  <si>
    <t xml:space="preserve">ks    </t>
  </si>
  <si>
    <t>998712203R00</t>
  </si>
  <si>
    <t>Přesun hmot pro povlakové krytiny v objektech výšky od 12 do 24 m</t>
  </si>
  <si>
    <t>800-711</t>
  </si>
  <si>
    <t>Přesun hmot</t>
  </si>
  <si>
    <t>POL7_1002</t>
  </si>
  <si>
    <t>50 m vodorovně</t>
  </si>
  <si>
    <t>762341210R00</t>
  </si>
  <si>
    <t xml:space="preserve">Montáž bednění střech rovných o sklonu do 60° z prken hrubých na sraz tloušťky do 32 mm včetně vyřezání otvorů ,  </t>
  </si>
  <si>
    <t>800-762</t>
  </si>
  <si>
    <t>Bednění na krokve - falcovka : 114,28000</t>
  </si>
  <si>
    <t>Bednění na krytinu - falcovka : 114,28000</t>
  </si>
  <si>
    <t>Bednění pod bobrovku (zapuštěné) : (1*0,5)*26</t>
  </si>
  <si>
    <t>762341811R00</t>
  </si>
  <si>
    <t>Demontáž bednění a laťování bednění střech rovných, obloukových, o sklonu do 60 stupňů včetně všech nadstřešních konstrukcí z prken hrubých</t>
  </si>
  <si>
    <t>Plocha falcované střechy : 114,28000</t>
  </si>
  <si>
    <t>762395000T00</t>
  </si>
  <si>
    <t>Spojovací a ochranné prostředky pro střechy</t>
  </si>
  <si>
    <t>m3</t>
  </si>
  <si>
    <t xml:space="preserve">latě a kontralatě : </t>
  </si>
  <si>
    <t>Odkaz na mn. položky pořadí 25 : 284,12917*0,0024</t>
  </si>
  <si>
    <t xml:space="preserve">bednění : </t>
  </si>
  <si>
    <t>Odkaz na mn. položky pořadí 24 : 6,37718</t>
  </si>
  <si>
    <t xml:space="preserve">krokve : </t>
  </si>
  <si>
    <t>Odkaz na mn. položky pořadí 23 : 0,45962</t>
  </si>
  <si>
    <t xml:space="preserve">762079999RT00 </t>
  </si>
  <si>
    <t>Příplatek za montáž laťování, vyvěšen bobrovka</t>
  </si>
  <si>
    <t>Důležitá</t>
  </si>
  <si>
    <t>Odkaz na mn. položky pořadí 20 : 45,20000</t>
  </si>
  <si>
    <t>762332931RV03</t>
  </si>
  <si>
    <t>Demontáž a doplnění části střešní vazby z hranolků do 120 cm2, materiál ve specifikaci</t>
  </si>
  <si>
    <t>20% výměna krokví : 174,10000*0,2</t>
  </si>
  <si>
    <t>762342202RT00</t>
  </si>
  <si>
    <t>Montáž laťování střech, vzdálenost latí do 22 cm</t>
  </si>
  <si>
    <t>Nové latě pod bobrovku (dvě řady) : 22,6*2</t>
  </si>
  <si>
    <t>762342204R01</t>
  </si>
  <si>
    <t>Montáž laťování střech, svislé, vzdálenost 100 cm</t>
  </si>
  <si>
    <t>Latě pro kotvení zapuštěného bednění : 26*(0,5*2)</t>
  </si>
  <si>
    <t>Kontralatě na DHV pod falcovku : 174,10000</t>
  </si>
  <si>
    <t>762342811TR00</t>
  </si>
  <si>
    <t>Demontáž laťování střech, rozteč latí do 22 cm</t>
  </si>
  <si>
    <t>Dvě řady latí pod bobrovkou : 22,6*2</t>
  </si>
  <si>
    <t>60596003AaT</t>
  </si>
  <si>
    <t>Řezivo SM hranoly vč. impregnace</t>
  </si>
  <si>
    <t>POL3_7</t>
  </si>
  <si>
    <t>20% výměna krokví : 174,10000*0,1*0,12*0,2</t>
  </si>
  <si>
    <t>Koeficient : 0,1</t>
  </si>
  <si>
    <t>60596004aT</t>
  </si>
  <si>
    <t>Řezivo na bednění desky 24 mm vč. impregnace</t>
  </si>
  <si>
    <t>Bednění na krokve - falcovka : 114,28000*0,024</t>
  </si>
  <si>
    <t>Bednění na krytinu - falcovka : 114,28000*0,024</t>
  </si>
  <si>
    <t>Bednění pod bobrovku (zapuštěné) : (1*0,5)*26*0,024</t>
  </si>
  <si>
    <t>60596008aT</t>
  </si>
  <si>
    <t>Řezivo střešní lať 40/60 vč. impregnace</t>
  </si>
  <si>
    <t>Kontralatě pod bobrovku : 26*0,5</t>
  </si>
  <si>
    <t>998762203R00</t>
  </si>
  <si>
    <t>Přesun hmot pro konstrukce tesařské v objektech výšky do 24 m</t>
  </si>
  <si>
    <t>764394330R00</t>
  </si>
  <si>
    <t>Ostatní střešní prvky z hliníkového plechu dodávka a montáž   podkladního pásu, rš 250 mm, z Al plechu tloušťky 0,80 mm</t>
  </si>
  <si>
    <t>800-764</t>
  </si>
  <si>
    <t>okapová hrana : 5,7+4,3+1,6*2+2,3+8,1</t>
  </si>
  <si>
    <t>764311822R00</t>
  </si>
  <si>
    <t xml:space="preserve">Demontáž krytiny hladké střešní z tabulí 2 x 1 m, plochy přes 25 m, sklonu do 30° </t>
  </si>
  <si>
    <t>Stávající falcovaná krytina : 114,28000</t>
  </si>
  <si>
    <t>764311321V02</t>
  </si>
  <si>
    <t>Plocha falcovky + vytažení pod bobrovku : 114,28000+22,6*0,5</t>
  </si>
  <si>
    <t>764311336T01</t>
  </si>
  <si>
    <t>okapová hrana : 5,7+4,3+1,1+2,3+1,1+8,1</t>
  </si>
  <si>
    <t>764322300T01</t>
  </si>
  <si>
    <t>Oplechování okapů Al, tvrdá krytina, rš 200 mm</t>
  </si>
  <si>
    <t>764331330V01</t>
  </si>
  <si>
    <t>Lemování z Al plechu zdí, tvrdá krytina, rš 330 mm</t>
  </si>
  <si>
    <t>2*2</t>
  </si>
  <si>
    <t>764352310T01</t>
  </si>
  <si>
    <t>Žlaby z Al plechu podokapní půlkruhové,rš 330 mm</t>
  </si>
  <si>
    <t>5,7+3,3+4,3+1,6*2+2,3+8,1</t>
  </si>
  <si>
    <t>764359316T01</t>
  </si>
  <si>
    <t>Kotlík kónický z Al plechu pro žlaby 333/100</t>
  </si>
  <si>
    <t>4</t>
  </si>
  <si>
    <t>764454304T01</t>
  </si>
  <si>
    <t>Odpadní trouby z Al plechu, kruhové, D 120 mm</t>
  </si>
  <si>
    <t>napojení novéhoi kotlíku na stávající žlab : 4*1,5</t>
  </si>
  <si>
    <t>7123415521T01</t>
  </si>
  <si>
    <t>Montáž záchytného bodu, materiál ve specifikaci</t>
  </si>
  <si>
    <t>764391310RV02</t>
  </si>
  <si>
    <t>okraj střechy : 1,5+3,3+5,7</t>
  </si>
  <si>
    <t>764394210T01x</t>
  </si>
  <si>
    <t>Podkladní pás z Pz plechu tl.1 mm, rš 250 mm, tl. 1,0 mm</t>
  </si>
  <si>
    <t>Indiv</t>
  </si>
  <si>
    <t xml:space="preserve">okapová lišta : </t>
  </si>
  <si>
    <t>Odkaz na mn. položky pořadí 27 : 23,60000</t>
  </si>
  <si>
    <t xml:space="preserve">závětrná lišta : </t>
  </si>
  <si>
    <t>Odkaz na mn. položky pořadí 37 : 10,50000</t>
  </si>
  <si>
    <t>764775318RR00</t>
  </si>
  <si>
    <t>765313187T05</t>
  </si>
  <si>
    <t>781419708T.001</t>
  </si>
  <si>
    <t>Těsnění stojaté drážky falcované krytiny</t>
  </si>
  <si>
    <t>114,28000/0,57</t>
  </si>
  <si>
    <t>28322289.d10T</t>
  </si>
  <si>
    <t>Odkaz na mn. položky pořadí 36 : 6,00000</t>
  </si>
  <si>
    <t>998764203R00</t>
  </si>
  <si>
    <t>Přesun hmot pro konstrukce klempířské v objektech výšky do 24 m</t>
  </si>
  <si>
    <t>765311813R00</t>
  </si>
  <si>
    <t>Demontáž pálené krytiny z tašek bobrovek, na sucho, k dalšímu použití</t>
  </si>
  <si>
    <t>800-765</t>
  </si>
  <si>
    <t>Plocha demontovaných tašek : 22,6*0,5</t>
  </si>
  <si>
    <t>765311521VR04</t>
  </si>
  <si>
    <t>Zastřešení bobrovkou střech ost.šupinové na sucho, bez dodávky materiálu</t>
  </si>
  <si>
    <t>59660670T</t>
  </si>
  <si>
    <t/>
  </si>
  <si>
    <t xml:space="preserve">Spotřeba bobrovka - 36ks/m2 : </t>
  </si>
  <si>
    <t>Pro výměnu poškozených tašek : ((22,6*0,5)*36)*0,2</t>
  </si>
  <si>
    <t>zaokrouhlení : 0,64</t>
  </si>
  <si>
    <t>998765203R00</t>
  </si>
  <si>
    <t>Přesun hmot pro krytiny tvrdé v objektech výšky do 24 m</t>
  </si>
  <si>
    <t>210000000T00</t>
  </si>
  <si>
    <t>Hromosvod - demonaž + montáž</t>
  </si>
  <si>
    <t>SUM</t>
  </si>
  <si>
    <t>END</t>
  </si>
  <si>
    <t>Difúzně otevřená doplňková hydroizolační vrstva, š. 3,0m, délka 30m, vodotěsné podstřeší</t>
  </si>
  <si>
    <t>Difúzně otevřené překryvné pruhy pro přelepení přes kontralatě a vytvoření DHV vodotěsná, š. 30cm, délka 50m, svaření pomocí horkého vzduchu nebo tekutý svár</t>
  </si>
  <si>
    <t>Difúzně uzavřená dělící vrstva pod ALU krytinu, kovovou falcovanou krytinu, samolepící spoje, 3 mm, 20 m2/role</t>
  </si>
  <si>
    <t>Přilnavá průchodka pro trvalé utěsnění kruhových prostupů 150 - 170 mm průchodka pro šikmé střechy</t>
  </si>
  <si>
    <t>Krytina hladká falcovaná z Al, svitky š. 650 mm, do 30 st., ALU tl.0,7 mm barevný</t>
  </si>
  <si>
    <t xml:space="preserve">Trubkový sněhový zachytač </t>
  </si>
  <si>
    <t>Závětrná lišta z Al plechu, rš 330 mm, barevný - na falcovanou krytinu</t>
  </si>
  <si>
    <t>Větrací mřížka z děrovaného Al plechu, barevný rš. 80 mm</t>
  </si>
  <si>
    <t>Taška bobrovka základní</t>
  </si>
  <si>
    <t>Kotvící bod pro šikmé střechy s falcovanou krytinou, kotvení shora na dvojitou drážku pomocí přítlačných šroubů</t>
  </si>
  <si>
    <t>Kompletní odvětrání Al, DN 100 mm, vč. nalepovacího prostupu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</si>
</sst>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206" t="s">
        <v>39</v>
      </c>
      <c r="B2" s="206"/>
      <c r="C2" s="206"/>
      <c r="D2" s="206"/>
      <c r="E2" s="206"/>
      <c r="F2" s="206"/>
      <c r="G2" s="206"/>
    </row>
  </sheetData>
  <sheetProtection algorithmName="SHA-512" hashValue="vR/CnNwkVKxqHrafGNuWUCDa/4yoHhFQX8lgUuBBQKwZ+2fpKq5y2GmFArHh7yE33I/toX/BGMS6UODl7jidNA==" saltValue="9WOLFTF9LqpYJe5cm2Jqp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1" zoomScaleNormal="100" zoomScaleSheetLayoutView="75" workbookViewId="0">
      <selection activeCell="D12" sqref="D12:G1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07" t="s">
        <v>41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 x14ac:dyDescent="0.25">
      <c r="A2" s="2"/>
      <c r="B2" s="78" t="s">
        <v>22</v>
      </c>
      <c r="C2" s="79"/>
      <c r="D2" s="80" t="s">
        <v>49</v>
      </c>
      <c r="E2" s="216" t="s">
        <v>50</v>
      </c>
      <c r="F2" s="217"/>
      <c r="G2" s="217"/>
      <c r="H2" s="217"/>
      <c r="I2" s="217"/>
      <c r="J2" s="218"/>
      <c r="O2" s="1"/>
    </row>
    <row r="3" spans="1:15" ht="27" customHeight="1" x14ac:dyDescent="0.25">
      <c r="A3" s="2"/>
      <c r="B3" s="81" t="s">
        <v>47</v>
      </c>
      <c r="C3" s="79"/>
      <c r="D3" s="82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5">
      <c r="A4" s="76">
        <v>357203</v>
      </c>
      <c r="B4" s="83" t="s">
        <v>48</v>
      </c>
      <c r="C4" s="84"/>
      <c r="D4" s="85" t="s">
        <v>43</v>
      </c>
      <c r="E4" s="229" t="s">
        <v>44</v>
      </c>
      <c r="F4" s="230"/>
      <c r="G4" s="230"/>
      <c r="H4" s="230"/>
      <c r="I4" s="230"/>
      <c r="J4" s="231"/>
    </row>
    <row r="5" spans="1:15" ht="24" customHeight="1" x14ac:dyDescent="0.25">
      <c r="A5" s="2"/>
      <c r="B5" s="31" t="s">
        <v>42</v>
      </c>
      <c r="D5" s="234" t="s">
        <v>51</v>
      </c>
      <c r="E5" s="235"/>
      <c r="F5" s="235"/>
      <c r="G5" s="235"/>
      <c r="H5" s="18" t="s">
        <v>40</v>
      </c>
      <c r="I5" s="86" t="s">
        <v>55</v>
      </c>
      <c r="J5" s="8"/>
    </row>
    <row r="6" spans="1:15" ht="15.75" customHeight="1" x14ac:dyDescent="0.25">
      <c r="A6" s="2"/>
      <c r="B6" s="28"/>
      <c r="C6" s="55"/>
      <c r="D6" s="236" t="s">
        <v>52</v>
      </c>
      <c r="E6" s="237"/>
      <c r="F6" s="237"/>
      <c r="G6" s="237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77" t="s">
        <v>54</v>
      </c>
      <c r="E7" s="238" t="s">
        <v>53</v>
      </c>
      <c r="F7" s="239"/>
      <c r="G7" s="239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23"/>
      <c r="E11" s="223"/>
      <c r="F11" s="223"/>
      <c r="G11" s="223"/>
      <c r="H11" s="18" t="s">
        <v>40</v>
      </c>
      <c r="I11" s="87"/>
      <c r="J11" s="8"/>
    </row>
    <row r="12" spans="1:15" ht="15.75" customHeight="1" x14ac:dyDescent="0.25">
      <c r="A12" s="2"/>
      <c r="B12" s="28"/>
      <c r="C12" s="55"/>
      <c r="D12" s="228"/>
      <c r="E12" s="228"/>
      <c r="F12" s="228"/>
      <c r="G12" s="228"/>
      <c r="H12" s="18" t="s">
        <v>34</v>
      </c>
      <c r="I12" s="87"/>
      <c r="J12" s="8"/>
    </row>
    <row r="13" spans="1:15" ht="15.75" customHeight="1" x14ac:dyDescent="0.25">
      <c r="A13" s="2"/>
      <c r="B13" s="29"/>
      <c r="C13" s="56"/>
      <c r="D13" s="88"/>
      <c r="E13" s="232"/>
      <c r="F13" s="233"/>
      <c r="G13" s="233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22"/>
      <c r="F15" s="222"/>
      <c r="G15" s="224"/>
      <c r="H15" s="224"/>
      <c r="I15" s="224" t="s">
        <v>29</v>
      </c>
      <c r="J15" s="225"/>
    </row>
    <row r="16" spans="1:15" ht="23.25" customHeight="1" x14ac:dyDescent="0.25">
      <c r="A16" s="145" t="s">
        <v>24</v>
      </c>
      <c r="B16" s="38" t="s">
        <v>24</v>
      </c>
      <c r="C16" s="62"/>
      <c r="D16" s="63"/>
      <c r="E16" s="213"/>
      <c r="F16" s="214"/>
      <c r="G16" s="213"/>
      <c r="H16" s="214"/>
      <c r="I16" s="213">
        <f>SUMIF(F53:F59,A16,I53:I59)+SUMIF(F53:F59,"PSU",I53:I59)</f>
        <v>0</v>
      </c>
      <c r="J16" s="215"/>
    </row>
    <row r="17" spans="1:10" ht="23.25" customHeight="1" x14ac:dyDescent="0.25">
      <c r="A17" s="145" t="s">
        <v>25</v>
      </c>
      <c r="B17" s="38" t="s">
        <v>25</v>
      </c>
      <c r="C17" s="62"/>
      <c r="D17" s="63"/>
      <c r="E17" s="213"/>
      <c r="F17" s="214"/>
      <c r="G17" s="213"/>
      <c r="H17" s="214"/>
      <c r="I17" s="213">
        <f>SUMIF(F53:F59,A17,I53:I59)</f>
        <v>0</v>
      </c>
      <c r="J17" s="215"/>
    </row>
    <row r="18" spans="1:10" ht="23.25" customHeight="1" x14ac:dyDescent="0.25">
      <c r="A18" s="145" t="s">
        <v>26</v>
      </c>
      <c r="B18" s="38" t="s">
        <v>26</v>
      </c>
      <c r="C18" s="62"/>
      <c r="D18" s="63"/>
      <c r="E18" s="213"/>
      <c r="F18" s="214"/>
      <c r="G18" s="213"/>
      <c r="H18" s="214"/>
      <c r="I18" s="213">
        <f>SUMIF(F53:F59,A18,I53:I59)</f>
        <v>0</v>
      </c>
      <c r="J18" s="215"/>
    </row>
    <row r="19" spans="1:10" ht="23.25" customHeight="1" x14ac:dyDescent="0.25">
      <c r="A19" s="145" t="s">
        <v>82</v>
      </c>
      <c r="B19" s="38" t="s">
        <v>27</v>
      </c>
      <c r="C19" s="62"/>
      <c r="D19" s="63"/>
      <c r="E19" s="213"/>
      <c r="F19" s="214"/>
      <c r="G19" s="213"/>
      <c r="H19" s="214"/>
      <c r="I19" s="213">
        <f>SUMIF(F53:F59,A19,I53:I59)</f>
        <v>0</v>
      </c>
      <c r="J19" s="215"/>
    </row>
    <row r="20" spans="1:10" ht="23.25" customHeight="1" x14ac:dyDescent="0.25">
      <c r="A20" s="145" t="s">
        <v>83</v>
      </c>
      <c r="B20" s="38" t="s">
        <v>28</v>
      </c>
      <c r="C20" s="62"/>
      <c r="D20" s="63"/>
      <c r="E20" s="213"/>
      <c r="F20" s="214"/>
      <c r="G20" s="213"/>
      <c r="H20" s="214"/>
      <c r="I20" s="213">
        <f>SUMIF(F53:F59,A20,I53:I59)</f>
        <v>0</v>
      </c>
      <c r="J20" s="215"/>
    </row>
    <row r="21" spans="1:10" ht="23.25" customHeight="1" x14ac:dyDescent="0.25">
      <c r="A21" s="2"/>
      <c r="B21" s="48" t="s">
        <v>29</v>
      </c>
      <c r="C21" s="64"/>
      <c r="D21" s="65"/>
      <c r="E21" s="226"/>
      <c r="F21" s="227"/>
      <c r="G21" s="226"/>
      <c r="H21" s="227"/>
      <c r="I21" s="226">
        <f>SUM(I16:J20)</f>
        <v>0</v>
      </c>
      <c r="J21" s="245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12</v>
      </c>
      <c r="F23" s="39" t="s">
        <v>0</v>
      </c>
      <c r="G23" s="243">
        <f>ZakladDPHSniVypocet</f>
        <v>0</v>
      </c>
      <c r="H23" s="244"/>
      <c r="I23" s="244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41">
        <f>I23*E23/100</f>
        <v>0</v>
      </c>
      <c r="H24" s="242"/>
      <c r="I24" s="242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43">
        <f>ZakladDPHZaklVypocet</f>
        <v>0</v>
      </c>
      <c r="H25" s="244"/>
      <c r="I25" s="244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10">
        <f>I25*E25/100</f>
        <v>0</v>
      </c>
      <c r="H26" s="211"/>
      <c r="I26" s="21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12">
        <f>CenaCelkemBezDPH-(ZakladDPHSni+ZakladDPHZakl)</f>
        <v>0</v>
      </c>
      <c r="H27" s="212"/>
      <c r="I27" s="21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8" t="s">
        <v>23</v>
      </c>
      <c r="C28" s="119"/>
      <c r="D28" s="119"/>
      <c r="E28" s="120"/>
      <c r="F28" s="121"/>
      <c r="G28" s="247">
        <f>A27</f>
        <v>0</v>
      </c>
      <c r="H28" s="247"/>
      <c r="I28" s="247"/>
      <c r="J28" s="122" t="str">
        <f t="shared" si="0"/>
        <v>CZK</v>
      </c>
    </row>
    <row r="29" spans="1:10" ht="27.75" hidden="1" customHeight="1" thickBot="1" x14ac:dyDescent="0.3">
      <c r="A29" s="2"/>
      <c r="B29" s="118" t="s">
        <v>35</v>
      </c>
      <c r="C29" s="123"/>
      <c r="D29" s="123"/>
      <c r="E29" s="123"/>
      <c r="F29" s="124"/>
      <c r="G29" s="246">
        <f>ZakladDPHSni+DPHSni+ZakladDPHZakl+DPHZakl+Zaokrouhleni</f>
        <v>0</v>
      </c>
      <c r="H29" s="246"/>
      <c r="I29" s="246"/>
      <c r="J29" s="125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48"/>
      <c r="E34" s="249"/>
      <c r="G34" s="250"/>
      <c r="H34" s="251"/>
      <c r="I34" s="251"/>
      <c r="J34" s="25"/>
    </row>
    <row r="35" spans="1:10" ht="12.75" customHeight="1" x14ac:dyDescent="0.25">
      <c r="A35" s="2"/>
      <c r="B35" s="2"/>
      <c r="D35" s="240" t="s">
        <v>2</v>
      </c>
      <c r="E35" s="24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5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 x14ac:dyDescent="0.25">
      <c r="A39" s="90">
        <v>1</v>
      </c>
      <c r="B39" s="101" t="s">
        <v>56</v>
      </c>
      <c r="C39" s="252"/>
      <c r="D39" s="252"/>
      <c r="E39" s="252"/>
      <c r="F39" s="102">
        <f>'01 2500164 Pol'!AE130</f>
        <v>0</v>
      </c>
      <c r="G39" s="103">
        <f>'01 2500164 Pol'!AF130</f>
        <v>0</v>
      </c>
      <c r="H39" s="104"/>
      <c r="I39" s="105">
        <f>F39+G39+H39</f>
        <v>0</v>
      </c>
      <c r="J39" s="106" t="str">
        <f>IF(_xlfn.SINGLE(CenaCelkemVypocet)=0,"",I39/_xlfn.SINGLE(CenaCelkemVypocet)*100)</f>
        <v/>
      </c>
    </row>
    <row r="40" spans="1:10" ht="25.5" hidden="1" customHeight="1" x14ac:dyDescent="0.25">
      <c r="A40" s="90">
        <v>2</v>
      </c>
      <c r="B40" s="107"/>
      <c r="C40" s="253" t="s">
        <v>57</v>
      </c>
      <c r="D40" s="253"/>
      <c r="E40" s="253"/>
      <c r="F40" s="108"/>
      <c r="G40" s="109"/>
      <c r="H40" s="109"/>
      <c r="I40" s="110"/>
      <c r="J40" s="111"/>
    </row>
    <row r="41" spans="1:10" ht="25.5" hidden="1" customHeight="1" x14ac:dyDescent="0.25">
      <c r="A41" s="90">
        <v>2</v>
      </c>
      <c r="B41" s="107" t="s">
        <v>45</v>
      </c>
      <c r="C41" s="253" t="s">
        <v>46</v>
      </c>
      <c r="D41" s="253"/>
      <c r="E41" s="253"/>
      <c r="F41" s="108">
        <f>'01 2500164 Pol'!AE130</f>
        <v>0</v>
      </c>
      <c r="G41" s="109">
        <f>'01 2500164 Pol'!AF130</f>
        <v>0</v>
      </c>
      <c r="H41" s="109"/>
      <c r="I41" s="110">
        <f>F41+G41+H41</f>
        <v>0</v>
      </c>
      <c r="J41" s="111" t="str">
        <f>IF(_xlfn.SINGLE(CenaCelkemVypocet)=0,"",I41/_xlfn.SINGLE(CenaCelkemVypocet)*100)</f>
        <v/>
      </c>
    </row>
    <row r="42" spans="1:10" ht="25.5" hidden="1" customHeight="1" x14ac:dyDescent="0.25">
      <c r="A42" s="90">
        <v>3</v>
      </c>
      <c r="B42" s="112" t="s">
        <v>43</v>
      </c>
      <c r="C42" s="252" t="s">
        <v>44</v>
      </c>
      <c r="D42" s="252"/>
      <c r="E42" s="252"/>
      <c r="F42" s="113">
        <f>'01 2500164 Pol'!AE130</f>
        <v>0</v>
      </c>
      <c r="G42" s="104">
        <f>'01 2500164 Pol'!AF130</f>
        <v>0</v>
      </c>
      <c r="H42" s="104"/>
      <c r="I42" s="105">
        <f>F42+G42+H42</f>
        <v>0</v>
      </c>
      <c r="J42" s="106" t="str">
        <f>IF(_xlfn.SINGLE(CenaCelkemVypocet)=0,"",I42/_xlfn.SINGLE(CenaCelkemVypocet)*100)</f>
        <v/>
      </c>
    </row>
    <row r="43" spans="1:10" ht="25.5" hidden="1" customHeight="1" x14ac:dyDescent="0.25">
      <c r="A43" s="90"/>
      <c r="B43" s="254" t="s">
        <v>58</v>
      </c>
      <c r="C43" s="255"/>
      <c r="D43" s="255"/>
      <c r="E43" s="255"/>
      <c r="F43" s="114">
        <f>SUMIF(A39:A42,"=1",F39:F42)</f>
        <v>0</v>
      </c>
      <c r="G43" s="115">
        <f>SUMIF(A39:A42,"=1",G39:G42)</f>
        <v>0</v>
      </c>
      <c r="H43" s="115">
        <f>SUMIF(A39:A42,"=1",H39:H42)</f>
        <v>0</v>
      </c>
      <c r="I43" s="116">
        <f>SUMIF(A39:A42,"=1",I39:I42)</f>
        <v>0</v>
      </c>
      <c r="J43" s="117">
        <f>SUMIF(A39:A42,"=1",J39:J42)</f>
        <v>0</v>
      </c>
    </row>
    <row r="45" spans="1:10" x14ac:dyDescent="0.25">
      <c r="A45" t="s">
        <v>60</v>
      </c>
      <c r="B45" t="s">
        <v>61</v>
      </c>
    </row>
    <row r="46" spans="1:10" x14ac:dyDescent="0.25">
      <c r="A46" t="s">
        <v>62</v>
      </c>
      <c r="B46" t="s">
        <v>63</v>
      </c>
    </row>
    <row r="47" spans="1:10" x14ac:dyDescent="0.25">
      <c r="A47" t="s">
        <v>64</v>
      </c>
      <c r="B47" t="s">
        <v>65</v>
      </c>
    </row>
    <row r="50" spans="1:10" ht="15.6" x14ac:dyDescent="0.3">
      <c r="B50" s="126" t="s">
        <v>66</v>
      </c>
    </row>
    <row r="52" spans="1:10" ht="25.5" customHeight="1" x14ac:dyDescent="0.25">
      <c r="A52" s="128"/>
      <c r="B52" s="131" t="s">
        <v>17</v>
      </c>
      <c r="C52" s="131" t="s">
        <v>5</v>
      </c>
      <c r="D52" s="132"/>
      <c r="E52" s="132"/>
      <c r="F52" s="133" t="s">
        <v>67</v>
      </c>
      <c r="G52" s="133"/>
      <c r="H52" s="133"/>
      <c r="I52" s="133" t="s">
        <v>29</v>
      </c>
      <c r="J52" s="133" t="s">
        <v>0</v>
      </c>
    </row>
    <row r="53" spans="1:10" ht="36.75" customHeight="1" x14ac:dyDescent="0.25">
      <c r="A53" s="129"/>
      <c r="B53" s="134" t="s">
        <v>68</v>
      </c>
      <c r="C53" s="256" t="s">
        <v>69</v>
      </c>
      <c r="D53" s="257"/>
      <c r="E53" s="257"/>
      <c r="F53" s="141" t="s">
        <v>24</v>
      </c>
      <c r="G53" s="142"/>
      <c r="H53" s="142"/>
      <c r="I53" s="142">
        <f>'01 2500164 Pol'!G8</f>
        <v>0</v>
      </c>
      <c r="J53" s="138" t="str">
        <f>IF(I60=0,"",I53/I60*100)</f>
        <v/>
      </c>
    </row>
    <row r="54" spans="1:10" ht="36.75" customHeight="1" x14ac:dyDescent="0.25">
      <c r="A54" s="129"/>
      <c r="B54" s="134" t="s">
        <v>70</v>
      </c>
      <c r="C54" s="256" t="s">
        <v>71</v>
      </c>
      <c r="D54" s="257"/>
      <c r="E54" s="257"/>
      <c r="F54" s="141" t="s">
        <v>24</v>
      </c>
      <c r="G54" s="142"/>
      <c r="H54" s="142"/>
      <c r="I54" s="142">
        <f>'01 2500164 Pol'!G11</f>
        <v>0</v>
      </c>
      <c r="J54" s="138" t="str">
        <f>IF(I60=0,"",I54/I60*100)</f>
        <v/>
      </c>
    </row>
    <row r="55" spans="1:10" ht="36.75" customHeight="1" x14ac:dyDescent="0.25">
      <c r="A55" s="129"/>
      <c r="B55" s="134" t="s">
        <v>72</v>
      </c>
      <c r="C55" s="256" t="s">
        <v>73</v>
      </c>
      <c r="D55" s="257"/>
      <c r="E55" s="257"/>
      <c r="F55" s="141" t="s">
        <v>25</v>
      </c>
      <c r="G55" s="142"/>
      <c r="H55" s="142"/>
      <c r="I55" s="142">
        <f>'01 2500164 Pol'!G17</f>
        <v>0</v>
      </c>
      <c r="J55" s="138" t="str">
        <f>IF(I60=0,"",I55/I60*100)</f>
        <v/>
      </c>
    </row>
    <row r="56" spans="1:10" ht="36.75" customHeight="1" x14ac:dyDescent="0.25">
      <c r="A56" s="129"/>
      <c r="B56" s="134" t="s">
        <v>74</v>
      </c>
      <c r="C56" s="256" t="s">
        <v>75</v>
      </c>
      <c r="D56" s="257"/>
      <c r="E56" s="257"/>
      <c r="F56" s="141" t="s">
        <v>25</v>
      </c>
      <c r="G56" s="142"/>
      <c r="H56" s="142"/>
      <c r="I56" s="142">
        <f>'01 2500164 Pol'!G38</f>
        <v>0</v>
      </c>
      <c r="J56" s="138" t="str">
        <f>IF(I60=0,"",I56/I60*100)</f>
        <v/>
      </c>
    </row>
    <row r="57" spans="1:10" ht="36.75" customHeight="1" x14ac:dyDescent="0.25">
      <c r="A57" s="129"/>
      <c r="B57" s="134" t="s">
        <v>76</v>
      </c>
      <c r="C57" s="256" t="s">
        <v>77</v>
      </c>
      <c r="D57" s="257"/>
      <c r="E57" s="257"/>
      <c r="F57" s="141" t="s">
        <v>25</v>
      </c>
      <c r="G57" s="142"/>
      <c r="H57" s="142"/>
      <c r="I57" s="142">
        <f>'01 2500164 Pol'!G79</f>
        <v>0</v>
      </c>
      <c r="J57" s="138" t="str">
        <f>IF(I60=0,"",I57/I60*100)</f>
        <v/>
      </c>
    </row>
    <row r="58" spans="1:10" ht="36.75" customHeight="1" x14ac:dyDescent="0.25">
      <c r="A58" s="129"/>
      <c r="B58" s="134" t="s">
        <v>78</v>
      </c>
      <c r="C58" s="256" t="s">
        <v>79</v>
      </c>
      <c r="D58" s="257"/>
      <c r="E58" s="257"/>
      <c r="F58" s="141" t="s">
        <v>25</v>
      </c>
      <c r="G58" s="142"/>
      <c r="H58" s="142"/>
      <c r="I58" s="142">
        <f>'01 2500164 Pol'!G115</f>
        <v>0</v>
      </c>
      <c r="J58" s="138" t="str">
        <f>IF(I60=0,"",I58/I60*100)</f>
        <v/>
      </c>
    </row>
    <row r="59" spans="1:10" ht="36.75" customHeight="1" x14ac:dyDescent="0.25">
      <c r="A59" s="129"/>
      <c r="B59" s="134" t="s">
        <v>80</v>
      </c>
      <c r="C59" s="256" t="s">
        <v>81</v>
      </c>
      <c r="D59" s="257"/>
      <c r="E59" s="257"/>
      <c r="F59" s="141" t="s">
        <v>26</v>
      </c>
      <c r="G59" s="142"/>
      <c r="H59" s="142"/>
      <c r="I59" s="142">
        <f>'01 2500164 Pol'!G127</f>
        <v>0</v>
      </c>
      <c r="J59" s="138" t="str">
        <f>IF(I60=0,"",I59/I60*100)</f>
        <v/>
      </c>
    </row>
    <row r="60" spans="1:10" ht="25.5" customHeight="1" x14ac:dyDescent="0.25">
      <c r="A60" s="130"/>
      <c r="B60" s="135" t="s">
        <v>1</v>
      </c>
      <c r="C60" s="136"/>
      <c r="D60" s="137"/>
      <c r="E60" s="137"/>
      <c r="F60" s="143"/>
      <c r="G60" s="144"/>
      <c r="H60" s="144"/>
      <c r="I60" s="144">
        <f>SUM(I53:I59)</f>
        <v>0</v>
      </c>
      <c r="J60" s="139">
        <f>SUM(J53:J59)</f>
        <v>0</v>
      </c>
    </row>
    <row r="61" spans="1:10" x14ac:dyDescent="0.25">
      <c r="F61" s="89"/>
      <c r="G61" s="89"/>
      <c r="H61" s="89"/>
      <c r="I61" s="89"/>
      <c r="J61" s="140"/>
    </row>
    <row r="62" spans="1:10" x14ac:dyDescent="0.25">
      <c r="F62" s="89"/>
      <c r="G62" s="89"/>
      <c r="H62" s="89"/>
      <c r="I62" s="89"/>
      <c r="J62" s="140"/>
    </row>
    <row r="63" spans="1:10" x14ac:dyDescent="0.25">
      <c r="F63" s="89"/>
      <c r="G63" s="89"/>
      <c r="H63" s="89"/>
      <c r="I63" s="89"/>
      <c r="J63" s="140"/>
    </row>
  </sheetData>
  <sheetProtection algorithmName="SHA-512" hashValue="0UiUeOMoLlHPXmBicQpgB3xve/CRnXCFFNicr/l3R5Sn5TmIHw/FXvpsT1jUNbdFY8tzTmrGvJXcGBnJoYUL/Q==" saltValue="yHv363n9raGpOeOKO4iIj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8:E58"/>
    <mergeCell ref="C59:E59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58" t="s">
        <v>6</v>
      </c>
      <c r="B1" s="258"/>
      <c r="C1" s="259"/>
      <c r="D1" s="258"/>
      <c r="E1" s="258"/>
      <c r="F1" s="258"/>
      <c r="G1" s="258"/>
    </row>
    <row r="2" spans="1:7" ht="24.9" customHeight="1" x14ac:dyDescent="0.25">
      <c r="A2" s="50" t="s">
        <v>7</v>
      </c>
      <c r="B2" s="49"/>
      <c r="C2" s="260"/>
      <c r="D2" s="260"/>
      <c r="E2" s="260"/>
      <c r="F2" s="260"/>
      <c r="G2" s="261"/>
    </row>
    <row r="3" spans="1:7" ht="24.9" customHeight="1" x14ac:dyDescent="0.25">
      <c r="A3" s="50" t="s">
        <v>8</v>
      </c>
      <c r="B3" s="49"/>
      <c r="C3" s="260"/>
      <c r="D3" s="260"/>
      <c r="E3" s="260"/>
      <c r="F3" s="260"/>
      <c r="G3" s="261"/>
    </row>
    <row r="4" spans="1:7" ht="24.9" customHeight="1" x14ac:dyDescent="0.25">
      <c r="A4" s="50" t="s">
        <v>9</v>
      </c>
      <c r="B4" s="49"/>
      <c r="C4" s="260"/>
      <c r="D4" s="260"/>
      <c r="E4" s="260"/>
      <c r="F4" s="260"/>
      <c r="G4" s="261"/>
    </row>
    <row r="5" spans="1:7" x14ac:dyDescent="0.25">
      <c r="B5" s="4"/>
      <c r="C5" s="5"/>
      <c r="D5" s="6"/>
    </row>
  </sheetData>
  <sheetProtection algorithmName="SHA-512" hashValue="KfI66mCPwYVV6pXBDHV2AgMLv8r6ohVTLX1HfjJJQulZY/MG5H4Gwe7rF4p69bTxh+FlDIs1igPIhoN2UaibHg==" saltValue="/4clsWw+UB43c0ynmPkgc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0A25-3141-4D50-AA55-3184FF6DDCDC}">
  <sheetPr>
    <outlinePr summaryBelow="0"/>
  </sheetPr>
  <dimension ref="A1:BH4984"/>
  <sheetViews>
    <sheetView zoomScale="120" zoomScaleNormal="120" workbookViewId="0">
      <pane ySplit="7" topLeftCell="A8" activePane="bottomLeft" state="frozen"/>
      <selection pane="bottomLeft" activeCell="AU32" sqref="AU32:AU33"/>
    </sheetView>
  </sheetViews>
  <sheetFormatPr defaultRowHeight="13.2" outlineLevelRow="3" x14ac:dyDescent="0.25"/>
  <cols>
    <col min="1" max="1" width="3.44140625" customWidth="1"/>
    <col min="2" max="2" width="12.6640625" style="127" customWidth="1"/>
    <col min="3" max="3" width="63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64" t="s">
        <v>84</v>
      </c>
      <c r="B1" s="264"/>
      <c r="C1" s="264"/>
      <c r="D1" s="264"/>
      <c r="E1" s="264"/>
      <c r="F1" s="264"/>
      <c r="G1" s="264"/>
      <c r="AG1" t="s">
        <v>85</v>
      </c>
    </row>
    <row r="2" spans="1:60" ht="25.05" customHeight="1" x14ac:dyDescent="0.25">
      <c r="A2" s="50" t="s">
        <v>7</v>
      </c>
      <c r="B2" s="49" t="s">
        <v>49</v>
      </c>
      <c r="C2" s="265" t="s">
        <v>50</v>
      </c>
      <c r="D2" s="266"/>
      <c r="E2" s="266"/>
      <c r="F2" s="266"/>
      <c r="G2" s="267"/>
      <c r="AG2" t="s">
        <v>86</v>
      </c>
    </row>
    <row r="3" spans="1:60" ht="25.05" customHeight="1" x14ac:dyDescent="0.25">
      <c r="A3" s="50" t="s">
        <v>8</v>
      </c>
      <c r="B3" s="49" t="s">
        <v>45</v>
      </c>
      <c r="C3" s="265" t="s">
        <v>46</v>
      </c>
      <c r="D3" s="266"/>
      <c r="E3" s="266"/>
      <c r="F3" s="266"/>
      <c r="G3" s="267"/>
      <c r="AC3" s="127" t="s">
        <v>86</v>
      </c>
      <c r="AG3" t="s">
        <v>87</v>
      </c>
    </row>
    <row r="4" spans="1:60" ht="25.05" customHeight="1" x14ac:dyDescent="0.25">
      <c r="A4" s="146" t="s">
        <v>9</v>
      </c>
      <c r="B4" s="147" t="s">
        <v>43</v>
      </c>
      <c r="C4" s="268" t="s">
        <v>44</v>
      </c>
      <c r="D4" s="269"/>
      <c r="E4" s="269"/>
      <c r="F4" s="269"/>
      <c r="G4" s="270"/>
      <c r="AG4" t="s">
        <v>88</v>
      </c>
    </row>
    <row r="5" spans="1:60" x14ac:dyDescent="0.25">
      <c r="D5" s="10"/>
    </row>
    <row r="6" spans="1:60" ht="39.6" x14ac:dyDescent="0.25">
      <c r="A6" s="149" t="s">
        <v>89</v>
      </c>
      <c r="B6" s="151" t="s">
        <v>90</v>
      </c>
      <c r="C6" s="151" t="s">
        <v>91</v>
      </c>
      <c r="D6" s="150" t="s">
        <v>92</v>
      </c>
      <c r="E6" s="149" t="s">
        <v>93</v>
      </c>
      <c r="F6" s="148" t="s">
        <v>94</v>
      </c>
      <c r="G6" s="149" t="s">
        <v>29</v>
      </c>
      <c r="H6" s="152" t="s">
        <v>30</v>
      </c>
      <c r="I6" s="152" t="s">
        <v>95</v>
      </c>
      <c r="J6" s="152" t="s">
        <v>31</v>
      </c>
      <c r="K6" s="152" t="s">
        <v>96</v>
      </c>
      <c r="L6" s="152" t="s">
        <v>97</v>
      </c>
      <c r="M6" s="152" t="s">
        <v>98</v>
      </c>
      <c r="N6" s="152" t="s">
        <v>99</v>
      </c>
      <c r="O6" s="152" t="s">
        <v>100</v>
      </c>
      <c r="P6" s="152" t="s">
        <v>101</v>
      </c>
      <c r="Q6" s="152" t="s">
        <v>102</v>
      </c>
      <c r="R6" s="152" t="s">
        <v>103</v>
      </c>
      <c r="S6" s="152" t="s">
        <v>104</v>
      </c>
      <c r="T6" s="152" t="s">
        <v>105</v>
      </c>
      <c r="U6" s="152" t="s">
        <v>106</v>
      </c>
      <c r="V6" s="152" t="s">
        <v>107</v>
      </c>
      <c r="W6" s="152" t="s">
        <v>108</v>
      </c>
      <c r="X6" s="152" t="s">
        <v>109</v>
      </c>
      <c r="Y6" s="152" t="s">
        <v>110</v>
      </c>
    </row>
    <row r="7" spans="1:60" hidden="1" x14ac:dyDescent="0.25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5">
      <c r="A8" s="174" t="s">
        <v>111</v>
      </c>
      <c r="B8" s="175" t="s">
        <v>68</v>
      </c>
      <c r="C8" s="196" t="s">
        <v>69</v>
      </c>
      <c r="D8" s="176"/>
      <c r="E8" s="177"/>
      <c r="F8" s="178"/>
      <c r="G8" s="178">
        <f>SUMIF(AG9:AG10,"&lt;&gt;NOR",G9:G10)</f>
        <v>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12</v>
      </c>
      <c r="W8" s="173"/>
      <c r="X8" s="173"/>
      <c r="Y8" s="173"/>
      <c r="AG8" t="s">
        <v>112</v>
      </c>
    </row>
    <row r="9" spans="1:60" outlineLevel="1" x14ac:dyDescent="0.25">
      <c r="A9" s="181">
        <v>1</v>
      </c>
      <c r="B9" s="182" t="s">
        <v>113</v>
      </c>
      <c r="C9" s="197" t="s">
        <v>114</v>
      </c>
      <c r="D9" s="183" t="s">
        <v>115</v>
      </c>
      <c r="E9" s="184">
        <v>3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5.8E-4</v>
      </c>
      <c r="O9" s="184">
        <f>ROUND(E9*N9,2)</f>
        <v>0</v>
      </c>
      <c r="P9" s="184">
        <v>0</v>
      </c>
      <c r="Q9" s="184">
        <f>ROUND(E9*P9,2)</f>
        <v>0</v>
      </c>
      <c r="R9" s="186" t="s">
        <v>116</v>
      </c>
      <c r="S9" s="186" t="s">
        <v>117</v>
      </c>
      <c r="T9" s="187" t="s">
        <v>118</v>
      </c>
      <c r="U9" s="164">
        <v>4</v>
      </c>
      <c r="V9" s="164">
        <f>ROUND(E9*U9,2)</f>
        <v>12</v>
      </c>
      <c r="W9" s="164"/>
      <c r="X9" s="164" t="s">
        <v>119</v>
      </c>
      <c r="Y9" s="164" t="s">
        <v>120</v>
      </c>
      <c r="Z9" s="153"/>
      <c r="AA9" s="153"/>
      <c r="AB9" s="153"/>
      <c r="AC9" s="153"/>
      <c r="AD9" s="153"/>
      <c r="AE9" s="153"/>
      <c r="AF9" s="153"/>
      <c r="AG9" s="153" t="s">
        <v>121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2" x14ac:dyDescent="0.25">
      <c r="A10" s="160"/>
      <c r="B10" s="161"/>
      <c r="C10" s="271" t="s">
        <v>122</v>
      </c>
      <c r="D10" s="272"/>
      <c r="E10" s="272"/>
      <c r="F10" s="272"/>
      <c r="G10" s="272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64"/>
      <c r="Z10" s="153"/>
      <c r="AA10" s="153"/>
      <c r="AB10" s="153"/>
      <c r="AC10" s="153"/>
      <c r="AD10" s="153"/>
      <c r="AE10" s="153"/>
      <c r="AF10" s="153"/>
      <c r="AG10" s="153" t="s">
        <v>123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x14ac:dyDescent="0.25">
      <c r="A11" s="174" t="s">
        <v>111</v>
      </c>
      <c r="B11" s="175" t="s">
        <v>70</v>
      </c>
      <c r="C11" s="196" t="s">
        <v>71</v>
      </c>
      <c r="D11" s="176"/>
      <c r="E11" s="177"/>
      <c r="F11" s="178"/>
      <c r="G11" s="178">
        <f>SUMIF(AG12:AG16,"&lt;&gt;NOR",G12:G16)</f>
        <v>0</v>
      </c>
      <c r="H11" s="178"/>
      <c r="I11" s="178">
        <f>SUM(I12:I16)</f>
        <v>0</v>
      </c>
      <c r="J11" s="178"/>
      <c r="K11" s="178">
        <f>SUM(K12:K16)</f>
        <v>0</v>
      </c>
      <c r="L11" s="178"/>
      <c r="M11" s="178">
        <f>SUM(M12:M16)</f>
        <v>0</v>
      </c>
      <c r="N11" s="177"/>
      <c r="O11" s="177">
        <f>SUM(O12:O16)</f>
        <v>0</v>
      </c>
      <c r="P11" s="177"/>
      <c r="Q11" s="177">
        <f>SUM(Q12:Q16)</f>
        <v>0</v>
      </c>
      <c r="R11" s="178"/>
      <c r="S11" s="178"/>
      <c r="T11" s="179"/>
      <c r="U11" s="173"/>
      <c r="V11" s="173">
        <f>SUM(V12:V16)</f>
        <v>10.5</v>
      </c>
      <c r="W11" s="173"/>
      <c r="X11" s="173"/>
      <c r="Y11" s="173"/>
      <c r="AG11" t="s">
        <v>112</v>
      </c>
    </row>
    <row r="12" spans="1:60" outlineLevel="1" x14ac:dyDescent="0.25">
      <c r="A12" s="188">
        <v>2</v>
      </c>
      <c r="B12" s="189" t="s">
        <v>124</v>
      </c>
      <c r="C12" s="198" t="s">
        <v>125</v>
      </c>
      <c r="D12" s="190" t="s">
        <v>126</v>
      </c>
      <c r="E12" s="191">
        <v>25</v>
      </c>
      <c r="F12" s="192"/>
      <c r="G12" s="193">
        <f>ROUND(E12*F12,2)</f>
        <v>0</v>
      </c>
      <c r="H12" s="192"/>
      <c r="I12" s="193">
        <f>ROUND(E12*H12,2)</f>
        <v>0</v>
      </c>
      <c r="J12" s="192"/>
      <c r="K12" s="193">
        <f>ROUND(E12*J12,2)</f>
        <v>0</v>
      </c>
      <c r="L12" s="193">
        <v>21</v>
      </c>
      <c r="M12" s="193">
        <f>G12*(1+L12/100)</f>
        <v>0</v>
      </c>
      <c r="N12" s="191">
        <v>0</v>
      </c>
      <c r="O12" s="191">
        <f>ROUND(E12*N12,2)</f>
        <v>0</v>
      </c>
      <c r="P12" s="191">
        <v>0</v>
      </c>
      <c r="Q12" s="191">
        <f>ROUND(E12*P12,2)</f>
        <v>0</v>
      </c>
      <c r="R12" s="193" t="s">
        <v>127</v>
      </c>
      <c r="S12" s="193" t="s">
        <v>117</v>
      </c>
      <c r="T12" s="194" t="s">
        <v>118</v>
      </c>
      <c r="U12" s="164">
        <v>0.1</v>
      </c>
      <c r="V12" s="164">
        <f>ROUND(E12*U12,2)</f>
        <v>2.5</v>
      </c>
      <c r="W12" s="164"/>
      <c r="X12" s="164" t="s">
        <v>119</v>
      </c>
      <c r="Y12" s="164" t="s">
        <v>120</v>
      </c>
      <c r="Z12" s="153"/>
      <c r="AA12" s="153"/>
      <c r="AB12" s="153"/>
      <c r="AC12" s="153"/>
      <c r="AD12" s="153"/>
      <c r="AE12" s="153"/>
      <c r="AF12" s="153"/>
      <c r="AG12" s="153" t="s">
        <v>121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5">
      <c r="A13" s="188">
        <v>3</v>
      </c>
      <c r="B13" s="189" t="s">
        <v>128</v>
      </c>
      <c r="C13" s="198" t="s">
        <v>129</v>
      </c>
      <c r="D13" s="190" t="s">
        <v>130</v>
      </c>
      <c r="E13" s="191">
        <v>1</v>
      </c>
      <c r="F13" s="192"/>
      <c r="G13" s="193">
        <f>ROUND(E13*F13,2)</f>
        <v>0</v>
      </c>
      <c r="H13" s="192"/>
      <c r="I13" s="193">
        <f>ROUND(E13*H13,2)</f>
        <v>0</v>
      </c>
      <c r="J13" s="192"/>
      <c r="K13" s="193">
        <f>ROUND(E13*J13,2)</f>
        <v>0</v>
      </c>
      <c r="L13" s="193">
        <v>21</v>
      </c>
      <c r="M13" s="193">
        <f>G13*(1+L13/100)</f>
        <v>0</v>
      </c>
      <c r="N13" s="191">
        <v>0</v>
      </c>
      <c r="O13" s="191">
        <f>ROUND(E13*N13,2)</f>
        <v>0</v>
      </c>
      <c r="P13" s="191">
        <v>0</v>
      </c>
      <c r="Q13" s="191">
        <f>ROUND(E13*P13,2)</f>
        <v>0</v>
      </c>
      <c r="R13" s="193"/>
      <c r="S13" s="193" t="s">
        <v>131</v>
      </c>
      <c r="T13" s="194" t="s">
        <v>118</v>
      </c>
      <c r="U13" s="164">
        <v>0</v>
      </c>
      <c r="V13" s="164">
        <f>ROUND(E13*U13,2)</f>
        <v>0</v>
      </c>
      <c r="W13" s="164"/>
      <c r="X13" s="164" t="s">
        <v>119</v>
      </c>
      <c r="Y13" s="164" t="s">
        <v>120</v>
      </c>
      <c r="Z13" s="153"/>
      <c r="AA13" s="153"/>
      <c r="AB13" s="153"/>
      <c r="AC13" s="153"/>
      <c r="AD13" s="153"/>
      <c r="AE13" s="153"/>
      <c r="AF13" s="153"/>
      <c r="AG13" s="153" t="s">
        <v>121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5">
      <c r="A14" s="188">
        <v>4</v>
      </c>
      <c r="B14" s="189" t="s">
        <v>132</v>
      </c>
      <c r="C14" s="198" t="s">
        <v>133</v>
      </c>
      <c r="D14" s="190" t="s">
        <v>126</v>
      </c>
      <c r="E14" s="191">
        <v>25</v>
      </c>
      <c r="F14" s="192"/>
      <c r="G14" s="193">
        <f>ROUND(E14*F14,2)</f>
        <v>0</v>
      </c>
      <c r="H14" s="192"/>
      <c r="I14" s="193">
        <f>ROUND(E14*H14,2)</f>
        <v>0</v>
      </c>
      <c r="J14" s="192"/>
      <c r="K14" s="193">
        <f>ROUND(E14*J14,2)</f>
        <v>0</v>
      </c>
      <c r="L14" s="193">
        <v>21</v>
      </c>
      <c r="M14" s="193">
        <f>G14*(1+L14/100)</f>
        <v>0</v>
      </c>
      <c r="N14" s="191">
        <v>0</v>
      </c>
      <c r="O14" s="191">
        <f>ROUND(E14*N14,2)</f>
        <v>0</v>
      </c>
      <c r="P14" s="191">
        <v>0</v>
      </c>
      <c r="Q14" s="191">
        <f>ROUND(E14*P14,2)</f>
        <v>0</v>
      </c>
      <c r="R14" s="193"/>
      <c r="S14" s="193" t="s">
        <v>131</v>
      </c>
      <c r="T14" s="194" t="s">
        <v>118</v>
      </c>
      <c r="U14" s="164">
        <v>0</v>
      </c>
      <c r="V14" s="164">
        <f>ROUND(E14*U14,2)</f>
        <v>0</v>
      </c>
      <c r="W14" s="164"/>
      <c r="X14" s="164" t="s">
        <v>119</v>
      </c>
      <c r="Y14" s="164" t="s">
        <v>120</v>
      </c>
      <c r="Z14" s="153"/>
      <c r="AA14" s="153"/>
      <c r="AB14" s="153"/>
      <c r="AC14" s="153"/>
      <c r="AD14" s="153"/>
      <c r="AE14" s="153"/>
      <c r="AF14" s="153"/>
      <c r="AG14" s="153" t="s">
        <v>121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5">
      <c r="A15" s="188">
        <v>5</v>
      </c>
      <c r="B15" s="189" t="s">
        <v>134</v>
      </c>
      <c r="C15" s="198" t="s">
        <v>135</v>
      </c>
      <c r="D15" s="190" t="s">
        <v>136</v>
      </c>
      <c r="E15" s="191">
        <v>1</v>
      </c>
      <c r="F15" s="192"/>
      <c r="G15" s="193">
        <f>ROUND(E15*F15,2)</f>
        <v>0</v>
      </c>
      <c r="H15" s="192"/>
      <c r="I15" s="193">
        <f>ROUND(E15*H15,2)</f>
        <v>0</v>
      </c>
      <c r="J15" s="192"/>
      <c r="K15" s="193">
        <f>ROUND(E15*J15,2)</f>
        <v>0</v>
      </c>
      <c r="L15" s="193">
        <v>21</v>
      </c>
      <c r="M15" s="193">
        <f>G15*(1+L15/100)</f>
        <v>0</v>
      </c>
      <c r="N15" s="191">
        <v>0</v>
      </c>
      <c r="O15" s="191">
        <f>ROUND(E15*N15,2)</f>
        <v>0</v>
      </c>
      <c r="P15" s="191">
        <v>0</v>
      </c>
      <c r="Q15" s="191">
        <f>ROUND(E15*P15,2)</f>
        <v>0</v>
      </c>
      <c r="R15" s="193"/>
      <c r="S15" s="193" t="s">
        <v>131</v>
      </c>
      <c r="T15" s="194" t="s">
        <v>118</v>
      </c>
      <c r="U15" s="164">
        <v>8</v>
      </c>
      <c r="V15" s="164">
        <f>ROUND(E15*U15,2)</f>
        <v>8</v>
      </c>
      <c r="W15" s="164"/>
      <c r="X15" s="164" t="s">
        <v>119</v>
      </c>
      <c r="Y15" s="164" t="s">
        <v>120</v>
      </c>
      <c r="Z15" s="153"/>
      <c r="AA15" s="153"/>
      <c r="AB15" s="153"/>
      <c r="AC15" s="153"/>
      <c r="AD15" s="153"/>
      <c r="AE15" s="153"/>
      <c r="AF15" s="153"/>
      <c r="AG15" s="153" t="s">
        <v>121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5">
      <c r="A16" s="188">
        <v>6</v>
      </c>
      <c r="B16" s="189" t="s">
        <v>137</v>
      </c>
      <c r="C16" s="198" t="s">
        <v>138</v>
      </c>
      <c r="D16" s="190" t="s">
        <v>136</v>
      </c>
      <c r="E16" s="191">
        <v>1</v>
      </c>
      <c r="F16" s="192"/>
      <c r="G16" s="193">
        <f>ROUND(E16*F16,2)</f>
        <v>0</v>
      </c>
      <c r="H16" s="192"/>
      <c r="I16" s="193">
        <f>ROUND(E16*H16,2)</f>
        <v>0</v>
      </c>
      <c r="J16" s="192"/>
      <c r="K16" s="193">
        <f>ROUND(E16*J16,2)</f>
        <v>0</v>
      </c>
      <c r="L16" s="193">
        <v>21</v>
      </c>
      <c r="M16" s="193">
        <f>G16*(1+L16/100)</f>
        <v>0</v>
      </c>
      <c r="N16" s="191">
        <v>0</v>
      </c>
      <c r="O16" s="191">
        <f>ROUND(E16*N16,2)</f>
        <v>0</v>
      </c>
      <c r="P16" s="191">
        <v>0</v>
      </c>
      <c r="Q16" s="191">
        <f>ROUND(E16*P16,2)</f>
        <v>0</v>
      </c>
      <c r="R16" s="193"/>
      <c r="S16" s="193" t="s">
        <v>131</v>
      </c>
      <c r="T16" s="194" t="s">
        <v>118</v>
      </c>
      <c r="U16" s="164">
        <v>0</v>
      </c>
      <c r="V16" s="164">
        <f>ROUND(E16*U16,2)</f>
        <v>0</v>
      </c>
      <c r="W16" s="164"/>
      <c r="X16" s="164" t="s">
        <v>119</v>
      </c>
      <c r="Y16" s="164" t="s">
        <v>120</v>
      </c>
      <c r="Z16" s="153"/>
      <c r="AA16" s="153"/>
      <c r="AB16" s="153"/>
      <c r="AC16" s="153"/>
      <c r="AD16" s="153"/>
      <c r="AE16" s="153"/>
      <c r="AF16" s="153"/>
      <c r="AG16" s="153" t="s">
        <v>121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x14ac:dyDescent="0.25">
      <c r="A17" s="174" t="s">
        <v>111</v>
      </c>
      <c r="B17" s="175" t="s">
        <v>72</v>
      </c>
      <c r="C17" s="196" t="s">
        <v>73</v>
      </c>
      <c r="D17" s="176"/>
      <c r="E17" s="177"/>
      <c r="F17" s="178"/>
      <c r="G17" s="178">
        <f>SUMIF(AG18:AG37,"&lt;&gt;NOR",G18:G37)</f>
        <v>0</v>
      </c>
      <c r="H17" s="178"/>
      <c r="I17" s="178">
        <f>SUM(I18:I37)</f>
        <v>0</v>
      </c>
      <c r="J17" s="178"/>
      <c r="K17" s="178">
        <f>SUM(K18:K37)</f>
        <v>0</v>
      </c>
      <c r="L17" s="178"/>
      <c r="M17" s="178">
        <f>SUM(M18:M37)</f>
        <v>0</v>
      </c>
      <c r="N17" s="177"/>
      <c r="O17" s="177">
        <f>SUM(O18:O37)</f>
        <v>1.27</v>
      </c>
      <c r="P17" s="177"/>
      <c r="Q17" s="177">
        <f>SUM(Q18:Q37)</f>
        <v>0</v>
      </c>
      <c r="R17" s="178"/>
      <c r="S17" s="178"/>
      <c r="T17" s="179"/>
      <c r="U17" s="173"/>
      <c r="V17" s="173">
        <f>SUM(V18:V37)</f>
        <v>38.230000000000004</v>
      </c>
      <c r="W17" s="173"/>
      <c r="X17" s="173"/>
      <c r="Y17" s="173"/>
      <c r="AG17" t="s">
        <v>112</v>
      </c>
    </row>
    <row r="18" spans="1:60" outlineLevel="1" x14ac:dyDescent="0.25">
      <c r="A18" s="181">
        <v>7</v>
      </c>
      <c r="B18" s="182" t="s">
        <v>139</v>
      </c>
      <c r="C18" s="197" t="s">
        <v>140</v>
      </c>
      <c r="D18" s="183" t="s">
        <v>141</v>
      </c>
      <c r="E18" s="184">
        <v>121.06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2.2000000000000001E-4</v>
      </c>
      <c r="O18" s="184">
        <f>ROUND(E18*N18,2)</f>
        <v>0.03</v>
      </c>
      <c r="P18" s="184">
        <v>0</v>
      </c>
      <c r="Q18" s="184">
        <f>ROUND(E18*P18,2)</f>
        <v>0</v>
      </c>
      <c r="R18" s="186"/>
      <c r="S18" s="186" t="s">
        <v>131</v>
      </c>
      <c r="T18" s="187" t="s">
        <v>118</v>
      </c>
      <c r="U18" s="164">
        <v>0.1</v>
      </c>
      <c r="V18" s="164">
        <f>ROUND(E18*U18,2)</f>
        <v>12.11</v>
      </c>
      <c r="W18" s="164"/>
      <c r="X18" s="164" t="s">
        <v>119</v>
      </c>
      <c r="Y18" s="164" t="s">
        <v>120</v>
      </c>
      <c r="Z18" s="153"/>
      <c r="AA18" s="153"/>
      <c r="AB18" s="153"/>
      <c r="AC18" s="153"/>
      <c r="AD18" s="153"/>
      <c r="AE18" s="153"/>
      <c r="AF18" s="153"/>
      <c r="AG18" s="153" t="s">
        <v>121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2" x14ac:dyDescent="0.25">
      <c r="A19" s="160"/>
      <c r="B19" s="161"/>
      <c r="C19" s="199" t="s">
        <v>142</v>
      </c>
      <c r="D19" s="166"/>
      <c r="E19" s="167">
        <v>114.28</v>
      </c>
      <c r="F19" s="164"/>
      <c r="G19" s="164"/>
      <c r="H19" s="164"/>
      <c r="I19" s="164"/>
      <c r="J19" s="164"/>
      <c r="K19" s="164"/>
      <c r="L19" s="164"/>
      <c r="M19" s="164"/>
      <c r="N19" s="163"/>
      <c r="O19" s="163"/>
      <c r="P19" s="163"/>
      <c r="Q19" s="163"/>
      <c r="R19" s="164"/>
      <c r="S19" s="164"/>
      <c r="T19" s="164"/>
      <c r="U19" s="164"/>
      <c r="V19" s="164"/>
      <c r="W19" s="164"/>
      <c r="X19" s="164"/>
      <c r="Y19" s="164"/>
      <c r="Z19" s="153"/>
      <c r="AA19" s="153"/>
      <c r="AB19" s="153"/>
      <c r="AC19" s="153"/>
      <c r="AD19" s="153"/>
      <c r="AE19" s="153"/>
      <c r="AF19" s="153"/>
      <c r="AG19" s="153" t="s">
        <v>143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3" x14ac:dyDescent="0.25">
      <c r="A20" s="160"/>
      <c r="B20" s="161"/>
      <c r="C20" s="199" t="s">
        <v>144</v>
      </c>
      <c r="D20" s="166"/>
      <c r="E20" s="167">
        <v>6.78</v>
      </c>
      <c r="F20" s="164"/>
      <c r="G20" s="164"/>
      <c r="H20" s="164"/>
      <c r="I20" s="164"/>
      <c r="J20" s="164"/>
      <c r="K20" s="164"/>
      <c r="L20" s="164"/>
      <c r="M20" s="164"/>
      <c r="N20" s="163"/>
      <c r="O20" s="163"/>
      <c r="P20" s="163"/>
      <c r="Q20" s="163"/>
      <c r="R20" s="164"/>
      <c r="S20" s="164"/>
      <c r="T20" s="164"/>
      <c r="U20" s="164"/>
      <c r="V20" s="164"/>
      <c r="W20" s="164"/>
      <c r="X20" s="164"/>
      <c r="Y20" s="164"/>
      <c r="Z20" s="153"/>
      <c r="AA20" s="153"/>
      <c r="AB20" s="153"/>
      <c r="AC20" s="153"/>
      <c r="AD20" s="153"/>
      <c r="AE20" s="153"/>
      <c r="AF20" s="153"/>
      <c r="AG20" s="153" t="s">
        <v>143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5">
      <c r="A21" s="188">
        <v>8</v>
      </c>
      <c r="B21" s="189" t="s">
        <v>145</v>
      </c>
      <c r="C21" s="198" t="s">
        <v>146</v>
      </c>
      <c r="D21" s="190" t="s">
        <v>115</v>
      </c>
      <c r="E21" s="191">
        <v>3</v>
      </c>
      <c r="F21" s="192"/>
      <c r="G21" s="193">
        <f>ROUND(E21*F21,2)</f>
        <v>0</v>
      </c>
      <c r="H21" s="192"/>
      <c r="I21" s="193">
        <f>ROUND(E21*H21,2)</f>
        <v>0</v>
      </c>
      <c r="J21" s="192"/>
      <c r="K21" s="193">
        <f>ROUND(E21*J21,2)</f>
        <v>0</v>
      </c>
      <c r="L21" s="193">
        <v>21</v>
      </c>
      <c r="M21" s="193">
        <f>G21*(1+L21/100)</f>
        <v>0</v>
      </c>
      <c r="N21" s="191">
        <v>0</v>
      </c>
      <c r="O21" s="191">
        <f>ROUND(E21*N21,2)</f>
        <v>0</v>
      </c>
      <c r="P21" s="191">
        <v>0</v>
      </c>
      <c r="Q21" s="191">
        <f>ROUND(E21*P21,2)</f>
        <v>0</v>
      </c>
      <c r="R21" s="193"/>
      <c r="S21" s="193" t="s">
        <v>131</v>
      </c>
      <c r="T21" s="194" t="s">
        <v>118</v>
      </c>
      <c r="U21" s="164">
        <v>0.20313000000000001</v>
      </c>
      <c r="V21" s="164">
        <f>ROUND(E21*U21,2)</f>
        <v>0.61</v>
      </c>
      <c r="W21" s="164"/>
      <c r="X21" s="164" t="s">
        <v>119</v>
      </c>
      <c r="Y21" s="164" t="s">
        <v>120</v>
      </c>
      <c r="Z21" s="153"/>
      <c r="AA21" s="153"/>
      <c r="AB21" s="153"/>
      <c r="AC21" s="153"/>
      <c r="AD21" s="153"/>
      <c r="AE21" s="153"/>
      <c r="AF21" s="153"/>
      <c r="AG21" s="153" t="s">
        <v>147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5">
      <c r="A22" s="181">
        <v>9</v>
      </c>
      <c r="B22" s="182" t="s">
        <v>148</v>
      </c>
      <c r="C22" s="197" t="s">
        <v>149</v>
      </c>
      <c r="D22" s="183" t="s">
        <v>141</v>
      </c>
      <c r="E22" s="184">
        <v>125.58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2E-3</v>
      </c>
      <c r="O22" s="184">
        <f>ROUND(E22*N22,2)</f>
        <v>0.25</v>
      </c>
      <c r="P22" s="184">
        <v>0</v>
      </c>
      <c r="Q22" s="184">
        <f>ROUND(E22*P22,2)</f>
        <v>0</v>
      </c>
      <c r="R22" s="186"/>
      <c r="S22" s="186" t="s">
        <v>131</v>
      </c>
      <c r="T22" s="187" t="s">
        <v>118</v>
      </c>
      <c r="U22" s="164">
        <v>0.20313000000000001</v>
      </c>
      <c r="V22" s="164">
        <f>ROUND(E22*U22,2)</f>
        <v>25.51</v>
      </c>
      <c r="W22" s="164"/>
      <c r="X22" s="164" t="s">
        <v>119</v>
      </c>
      <c r="Y22" s="164" t="s">
        <v>120</v>
      </c>
      <c r="Z22" s="153"/>
      <c r="AA22" s="153"/>
      <c r="AB22" s="153"/>
      <c r="AC22" s="153"/>
      <c r="AD22" s="153"/>
      <c r="AE22" s="153"/>
      <c r="AF22" s="153"/>
      <c r="AG22" s="153" t="s">
        <v>121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2" x14ac:dyDescent="0.25">
      <c r="A23" s="160"/>
      <c r="B23" s="161"/>
      <c r="C23" s="199" t="s">
        <v>151</v>
      </c>
      <c r="D23" s="166"/>
      <c r="E23" s="167">
        <v>125.58</v>
      </c>
      <c r="F23" s="164"/>
      <c r="G23" s="164"/>
      <c r="H23" s="164"/>
      <c r="I23" s="164"/>
      <c r="J23" s="164"/>
      <c r="K23" s="164"/>
      <c r="L23" s="164"/>
      <c r="M23" s="164"/>
      <c r="N23" s="163"/>
      <c r="O23" s="163"/>
      <c r="P23" s="163"/>
      <c r="Q23" s="163"/>
      <c r="R23" s="164"/>
      <c r="S23" s="164"/>
      <c r="T23" s="164"/>
      <c r="U23" s="164"/>
      <c r="V23" s="164"/>
      <c r="W23" s="164"/>
      <c r="X23" s="164"/>
      <c r="Y23" s="164"/>
      <c r="Z23" s="153"/>
      <c r="AA23" s="153"/>
      <c r="AB23" s="153"/>
      <c r="AC23" s="153"/>
      <c r="AD23" s="153"/>
      <c r="AE23" s="153"/>
      <c r="AF23" s="153"/>
      <c r="AG23" s="153" t="s">
        <v>143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ht="20.399999999999999" outlineLevel="1" x14ac:dyDescent="0.25">
      <c r="A24" s="181">
        <v>10</v>
      </c>
      <c r="B24" s="182" t="s">
        <v>152</v>
      </c>
      <c r="C24" s="197" t="s">
        <v>285</v>
      </c>
      <c r="D24" s="183" t="s">
        <v>126</v>
      </c>
      <c r="E24" s="184">
        <v>196.45500000000001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4">
        <v>8.0000000000000007E-5</v>
      </c>
      <c r="O24" s="184">
        <f>ROUND(E24*N24,2)</f>
        <v>0.02</v>
      </c>
      <c r="P24" s="184">
        <v>0</v>
      </c>
      <c r="Q24" s="184">
        <f>ROUND(E24*P24,2)</f>
        <v>0</v>
      </c>
      <c r="R24" s="186"/>
      <c r="S24" s="186" t="s">
        <v>131</v>
      </c>
      <c r="T24" s="187" t="s">
        <v>118</v>
      </c>
      <c r="U24" s="164">
        <v>0</v>
      </c>
      <c r="V24" s="164">
        <f>ROUND(E24*U24,2)</f>
        <v>0</v>
      </c>
      <c r="W24" s="164"/>
      <c r="X24" s="164" t="s">
        <v>153</v>
      </c>
      <c r="Y24" s="164" t="s">
        <v>120</v>
      </c>
      <c r="Z24" s="153"/>
      <c r="AA24" s="153"/>
      <c r="AB24" s="153"/>
      <c r="AC24" s="153"/>
      <c r="AD24" s="153"/>
      <c r="AE24" s="153"/>
      <c r="AF24" s="153"/>
      <c r="AG24" s="153" t="s">
        <v>154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2" x14ac:dyDescent="0.25">
      <c r="A25" s="160"/>
      <c r="B25" s="161"/>
      <c r="C25" s="199" t="s">
        <v>155</v>
      </c>
      <c r="D25" s="166"/>
      <c r="E25" s="167">
        <v>187.1</v>
      </c>
      <c r="F25" s="164"/>
      <c r="G25" s="164"/>
      <c r="H25" s="164"/>
      <c r="I25" s="164"/>
      <c r="J25" s="164"/>
      <c r="K25" s="164"/>
      <c r="L25" s="164"/>
      <c r="M25" s="164"/>
      <c r="N25" s="163"/>
      <c r="O25" s="163"/>
      <c r="P25" s="163"/>
      <c r="Q25" s="163"/>
      <c r="R25" s="164"/>
      <c r="S25" s="164"/>
      <c r="T25" s="164"/>
      <c r="U25" s="164"/>
      <c r="V25" s="164"/>
      <c r="W25" s="164"/>
      <c r="X25" s="164"/>
      <c r="Y25" s="164"/>
      <c r="Z25" s="153"/>
      <c r="AA25" s="153"/>
      <c r="AB25" s="153"/>
      <c r="AC25" s="153"/>
      <c r="AD25" s="153"/>
      <c r="AE25" s="153"/>
      <c r="AF25" s="153"/>
      <c r="AG25" s="153" t="s">
        <v>143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3" x14ac:dyDescent="0.25">
      <c r="A26" s="160"/>
      <c r="B26" s="161"/>
      <c r="C26" s="200" t="s">
        <v>156</v>
      </c>
      <c r="D26" s="171"/>
      <c r="E26" s="172">
        <v>9.3550000000000004</v>
      </c>
      <c r="F26" s="164"/>
      <c r="G26" s="164"/>
      <c r="H26" s="164"/>
      <c r="I26" s="164"/>
      <c r="J26" s="164"/>
      <c r="K26" s="164"/>
      <c r="L26" s="164"/>
      <c r="M26" s="164"/>
      <c r="N26" s="163"/>
      <c r="O26" s="163"/>
      <c r="P26" s="163"/>
      <c r="Q26" s="163"/>
      <c r="R26" s="164"/>
      <c r="S26" s="164"/>
      <c r="T26" s="164"/>
      <c r="U26" s="164"/>
      <c r="V26" s="164"/>
      <c r="W26" s="164"/>
      <c r="X26" s="164"/>
      <c r="Y26" s="164"/>
      <c r="Z26" s="153"/>
      <c r="AA26" s="153"/>
      <c r="AB26" s="153"/>
      <c r="AC26" s="153"/>
      <c r="AD26" s="153"/>
      <c r="AE26" s="153"/>
      <c r="AF26" s="153"/>
      <c r="AG26" s="153" t="s">
        <v>143</v>
      </c>
      <c r="AH26" s="153">
        <v>4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5">
      <c r="A27" s="181">
        <v>11</v>
      </c>
      <c r="B27" s="182" t="s">
        <v>157</v>
      </c>
      <c r="C27" s="197" t="s">
        <v>284</v>
      </c>
      <c r="D27" s="183" t="s">
        <v>141</v>
      </c>
      <c r="E27" s="184">
        <v>131.85900000000001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3.5000000000000001E-3</v>
      </c>
      <c r="O27" s="184">
        <f>ROUND(E27*N27,2)</f>
        <v>0.46</v>
      </c>
      <c r="P27" s="184">
        <v>0</v>
      </c>
      <c r="Q27" s="184">
        <f>ROUND(E27*P27,2)</f>
        <v>0</v>
      </c>
      <c r="R27" s="186"/>
      <c r="S27" s="186" t="s">
        <v>131</v>
      </c>
      <c r="T27" s="187" t="s">
        <v>118</v>
      </c>
      <c r="U27" s="164">
        <v>0</v>
      </c>
      <c r="V27" s="164">
        <f>ROUND(E27*U27,2)</f>
        <v>0</v>
      </c>
      <c r="W27" s="164"/>
      <c r="X27" s="164" t="s">
        <v>153</v>
      </c>
      <c r="Y27" s="164" t="s">
        <v>120</v>
      </c>
      <c r="Z27" s="153"/>
      <c r="AA27" s="153"/>
      <c r="AB27" s="153"/>
      <c r="AC27" s="153"/>
      <c r="AD27" s="153"/>
      <c r="AE27" s="153"/>
      <c r="AF27" s="153"/>
      <c r="AG27" s="153" t="s">
        <v>154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2" x14ac:dyDescent="0.25">
      <c r="A28" s="160"/>
      <c r="B28" s="161"/>
      <c r="C28" s="199" t="s">
        <v>158</v>
      </c>
      <c r="D28" s="166"/>
      <c r="E28" s="167"/>
      <c r="F28" s="164"/>
      <c r="G28" s="164"/>
      <c r="H28" s="164"/>
      <c r="I28" s="164"/>
      <c r="J28" s="164"/>
      <c r="K28" s="164"/>
      <c r="L28" s="164"/>
      <c r="M28" s="164"/>
      <c r="N28" s="163"/>
      <c r="O28" s="163"/>
      <c r="P28" s="163"/>
      <c r="Q28" s="163"/>
      <c r="R28" s="164"/>
      <c r="S28" s="164"/>
      <c r="T28" s="164"/>
      <c r="U28" s="164"/>
      <c r="V28" s="164"/>
      <c r="W28" s="164"/>
      <c r="X28" s="164"/>
      <c r="Y28" s="164"/>
      <c r="Z28" s="153"/>
      <c r="AA28" s="153"/>
      <c r="AB28" s="153"/>
      <c r="AC28" s="153"/>
      <c r="AD28" s="153"/>
      <c r="AE28" s="153"/>
      <c r="AF28" s="153"/>
      <c r="AG28" s="153" t="s">
        <v>143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3" x14ac:dyDescent="0.25">
      <c r="A29" s="160"/>
      <c r="B29" s="161"/>
      <c r="C29" s="199" t="s">
        <v>159</v>
      </c>
      <c r="D29" s="166"/>
      <c r="E29" s="167">
        <v>125.58</v>
      </c>
      <c r="F29" s="164"/>
      <c r="G29" s="164"/>
      <c r="H29" s="164"/>
      <c r="I29" s="164"/>
      <c r="J29" s="164"/>
      <c r="K29" s="164"/>
      <c r="L29" s="164"/>
      <c r="M29" s="164"/>
      <c r="N29" s="163"/>
      <c r="O29" s="163"/>
      <c r="P29" s="163"/>
      <c r="Q29" s="163"/>
      <c r="R29" s="164"/>
      <c r="S29" s="164"/>
      <c r="T29" s="164"/>
      <c r="U29" s="164"/>
      <c r="V29" s="164"/>
      <c r="W29" s="164"/>
      <c r="X29" s="164"/>
      <c r="Y29" s="164"/>
      <c r="Z29" s="153"/>
      <c r="AA29" s="153"/>
      <c r="AB29" s="153"/>
      <c r="AC29" s="153"/>
      <c r="AD29" s="153"/>
      <c r="AE29" s="153"/>
      <c r="AF29" s="153"/>
      <c r="AG29" s="153" t="s">
        <v>143</v>
      </c>
      <c r="AH29" s="153">
        <v>5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3" x14ac:dyDescent="0.25">
      <c r="A30" s="160"/>
      <c r="B30" s="161"/>
      <c r="C30" s="200" t="s">
        <v>156</v>
      </c>
      <c r="D30" s="171"/>
      <c r="E30" s="172">
        <v>6.2789999999999999</v>
      </c>
      <c r="F30" s="164"/>
      <c r="G30" s="164"/>
      <c r="H30" s="164"/>
      <c r="I30" s="164"/>
      <c r="J30" s="164"/>
      <c r="K30" s="164"/>
      <c r="L30" s="164"/>
      <c r="M30" s="164"/>
      <c r="N30" s="163"/>
      <c r="O30" s="163"/>
      <c r="P30" s="163"/>
      <c r="Q30" s="163"/>
      <c r="R30" s="164"/>
      <c r="S30" s="164"/>
      <c r="T30" s="164"/>
      <c r="U30" s="164"/>
      <c r="V30" s="164"/>
      <c r="W30" s="164"/>
      <c r="X30" s="164"/>
      <c r="Y30" s="164"/>
      <c r="Z30" s="153"/>
      <c r="AA30" s="153"/>
      <c r="AB30" s="153"/>
      <c r="AC30" s="153"/>
      <c r="AD30" s="153"/>
      <c r="AE30" s="153"/>
      <c r="AF30" s="153"/>
      <c r="AG30" s="153" t="s">
        <v>143</v>
      </c>
      <c r="AH30" s="153">
        <v>4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0.399999999999999" outlineLevel="1" x14ac:dyDescent="0.25">
      <c r="A31" s="181">
        <v>12</v>
      </c>
      <c r="B31" s="182" t="s">
        <v>160</v>
      </c>
      <c r="C31" s="197" t="s">
        <v>286</v>
      </c>
      <c r="D31" s="183" t="s">
        <v>141</v>
      </c>
      <c r="E31" s="184">
        <v>145.27199999999999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3.5000000000000001E-3</v>
      </c>
      <c r="O31" s="184">
        <f>ROUND(E31*N31,2)</f>
        <v>0.51</v>
      </c>
      <c r="P31" s="184">
        <v>0</v>
      </c>
      <c r="Q31" s="184">
        <f>ROUND(E31*P31,2)</f>
        <v>0</v>
      </c>
      <c r="R31" s="186"/>
      <c r="S31" s="186" t="s">
        <v>131</v>
      </c>
      <c r="T31" s="187" t="s">
        <v>118</v>
      </c>
      <c r="U31" s="164">
        <v>0</v>
      </c>
      <c r="V31" s="164">
        <f>ROUND(E31*U31,2)</f>
        <v>0</v>
      </c>
      <c r="W31" s="164"/>
      <c r="X31" s="164" t="s">
        <v>153</v>
      </c>
      <c r="Y31" s="164" t="s">
        <v>120</v>
      </c>
      <c r="Z31" s="153"/>
      <c r="AA31" s="153"/>
      <c r="AB31" s="153"/>
      <c r="AC31" s="153"/>
      <c r="AD31" s="153"/>
      <c r="AE31" s="153"/>
      <c r="AF31" s="153"/>
      <c r="AG31" s="153" t="s">
        <v>154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2" x14ac:dyDescent="0.25">
      <c r="A32" s="160"/>
      <c r="B32" s="161"/>
      <c r="C32" s="199" t="s">
        <v>161</v>
      </c>
      <c r="D32" s="166"/>
      <c r="E32" s="167"/>
      <c r="F32" s="164"/>
      <c r="G32" s="164"/>
      <c r="H32" s="164"/>
      <c r="I32" s="164"/>
      <c r="J32" s="164"/>
      <c r="K32" s="164"/>
      <c r="L32" s="164"/>
      <c r="M32" s="164"/>
      <c r="N32" s="163"/>
      <c r="O32" s="163"/>
      <c r="P32" s="163"/>
      <c r="Q32" s="163"/>
      <c r="R32" s="164"/>
      <c r="S32" s="164"/>
      <c r="T32" s="164"/>
      <c r="U32" s="164"/>
      <c r="V32" s="164"/>
      <c r="W32" s="164"/>
      <c r="X32" s="164"/>
      <c r="Y32" s="164"/>
      <c r="Z32" s="153"/>
      <c r="AA32" s="153"/>
      <c r="AB32" s="153"/>
      <c r="AC32" s="153"/>
      <c r="AD32" s="153"/>
      <c r="AE32" s="153"/>
      <c r="AF32" s="153"/>
      <c r="AG32" s="153" t="s">
        <v>143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3" x14ac:dyDescent="0.25">
      <c r="A33" s="160"/>
      <c r="B33" s="161"/>
      <c r="C33" s="199" t="s">
        <v>162</v>
      </c>
      <c r="D33" s="166"/>
      <c r="E33" s="167">
        <v>121.06</v>
      </c>
      <c r="F33" s="164"/>
      <c r="G33" s="164"/>
      <c r="H33" s="164"/>
      <c r="I33" s="164"/>
      <c r="J33" s="164"/>
      <c r="K33" s="164"/>
      <c r="L33" s="164"/>
      <c r="M33" s="164"/>
      <c r="N33" s="163"/>
      <c r="O33" s="163"/>
      <c r="P33" s="163"/>
      <c r="Q33" s="163"/>
      <c r="R33" s="164"/>
      <c r="S33" s="164"/>
      <c r="T33" s="164"/>
      <c r="U33" s="164"/>
      <c r="V33" s="164"/>
      <c r="W33" s="164"/>
      <c r="X33" s="164"/>
      <c r="Y33" s="164"/>
      <c r="Z33" s="153"/>
      <c r="AA33" s="153"/>
      <c r="AB33" s="153"/>
      <c r="AC33" s="153"/>
      <c r="AD33" s="153"/>
      <c r="AE33" s="153"/>
      <c r="AF33" s="153"/>
      <c r="AG33" s="153" t="s">
        <v>143</v>
      </c>
      <c r="AH33" s="153">
        <v>5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3" x14ac:dyDescent="0.25">
      <c r="A34" s="160"/>
      <c r="B34" s="161"/>
      <c r="C34" s="200" t="s">
        <v>163</v>
      </c>
      <c r="D34" s="171"/>
      <c r="E34" s="172">
        <v>24.212</v>
      </c>
      <c r="F34" s="164"/>
      <c r="G34" s="164"/>
      <c r="H34" s="164"/>
      <c r="I34" s="164"/>
      <c r="J34" s="164"/>
      <c r="K34" s="164"/>
      <c r="L34" s="164"/>
      <c r="M34" s="164"/>
      <c r="N34" s="163"/>
      <c r="O34" s="163"/>
      <c r="P34" s="163"/>
      <c r="Q34" s="163"/>
      <c r="R34" s="164"/>
      <c r="S34" s="164"/>
      <c r="T34" s="164"/>
      <c r="U34" s="164"/>
      <c r="V34" s="164"/>
      <c r="W34" s="164"/>
      <c r="X34" s="164"/>
      <c r="Y34" s="164"/>
      <c r="Z34" s="153"/>
      <c r="AA34" s="153"/>
      <c r="AB34" s="153"/>
      <c r="AC34" s="153"/>
      <c r="AD34" s="153"/>
      <c r="AE34" s="153"/>
      <c r="AF34" s="153"/>
      <c r="AG34" s="153" t="s">
        <v>143</v>
      </c>
      <c r="AH34" s="153">
        <v>4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0.399999999999999" outlineLevel="1" x14ac:dyDescent="0.25">
      <c r="A35" s="181">
        <v>13</v>
      </c>
      <c r="B35" s="182" t="s">
        <v>164</v>
      </c>
      <c r="C35" s="197" t="s">
        <v>287</v>
      </c>
      <c r="D35" s="183" t="s">
        <v>165</v>
      </c>
      <c r="E35" s="184">
        <v>3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0</v>
      </c>
      <c r="O35" s="184">
        <f>ROUND(E35*N35,2)</f>
        <v>0</v>
      </c>
      <c r="P35" s="184">
        <v>0</v>
      </c>
      <c r="Q35" s="184">
        <f>ROUND(E35*P35,2)</f>
        <v>0</v>
      </c>
      <c r="R35" s="186"/>
      <c r="S35" s="186" t="s">
        <v>131</v>
      </c>
      <c r="T35" s="187" t="s">
        <v>118</v>
      </c>
      <c r="U35" s="164">
        <v>0</v>
      </c>
      <c r="V35" s="164">
        <f>ROUND(E35*U35,2)</f>
        <v>0</v>
      </c>
      <c r="W35" s="164"/>
      <c r="X35" s="164" t="s">
        <v>153</v>
      </c>
      <c r="Y35" s="164" t="s">
        <v>120</v>
      </c>
      <c r="Z35" s="153"/>
      <c r="AA35" s="153"/>
      <c r="AB35" s="153"/>
      <c r="AC35" s="153"/>
      <c r="AD35" s="153"/>
      <c r="AE35" s="153"/>
      <c r="AF35" s="153"/>
      <c r="AG35" s="153" t="s">
        <v>154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5">
      <c r="A36" s="160">
        <v>14</v>
      </c>
      <c r="B36" s="161" t="s">
        <v>166</v>
      </c>
      <c r="C36" s="201" t="s">
        <v>167</v>
      </c>
      <c r="D36" s="162" t="s">
        <v>0</v>
      </c>
      <c r="E36" s="195"/>
      <c r="F36" s="165"/>
      <c r="G36" s="164">
        <f>ROUND(E36*F36,2)</f>
        <v>0</v>
      </c>
      <c r="H36" s="165"/>
      <c r="I36" s="164">
        <f>ROUND(E36*H36,2)</f>
        <v>0</v>
      </c>
      <c r="J36" s="165"/>
      <c r="K36" s="164">
        <f>ROUND(E36*J36,2)</f>
        <v>0</v>
      </c>
      <c r="L36" s="164">
        <v>21</v>
      </c>
      <c r="M36" s="164">
        <f>G36*(1+L36/100)</f>
        <v>0</v>
      </c>
      <c r="N36" s="163">
        <v>0</v>
      </c>
      <c r="O36" s="163">
        <f>ROUND(E36*N36,2)</f>
        <v>0</v>
      </c>
      <c r="P36" s="163">
        <v>0</v>
      </c>
      <c r="Q36" s="163">
        <f>ROUND(E36*P36,2)</f>
        <v>0</v>
      </c>
      <c r="R36" s="164" t="s">
        <v>168</v>
      </c>
      <c r="S36" s="164" t="s">
        <v>117</v>
      </c>
      <c r="T36" s="164" t="s">
        <v>118</v>
      </c>
      <c r="U36" s="164">
        <v>5.0000000000000001E-3</v>
      </c>
      <c r="V36" s="164">
        <f>ROUND(E36*U36,2)</f>
        <v>0</v>
      </c>
      <c r="W36" s="164"/>
      <c r="X36" s="164" t="s">
        <v>169</v>
      </c>
      <c r="Y36" s="164" t="s">
        <v>120</v>
      </c>
      <c r="Z36" s="153"/>
      <c r="AA36" s="153"/>
      <c r="AB36" s="153"/>
      <c r="AC36" s="153"/>
      <c r="AD36" s="153"/>
      <c r="AE36" s="153"/>
      <c r="AF36" s="153"/>
      <c r="AG36" s="153" t="s">
        <v>170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2" x14ac:dyDescent="0.25">
      <c r="A37" s="160"/>
      <c r="B37" s="161"/>
      <c r="C37" s="262" t="s">
        <v>171</v>
      </c>
      <c r="D37" s="263"/>
      <c r="E37" s="263"/>
      <c r="F37" s="263"/>
      <c r="G37" s="263"/>
      <c r="H37" s="164"/>
      <c r="I37" s="164"/>
      <c r="J37" s="164"/>
      <c r="K37" s="164"/>
      <c r="L37" s="164"/>
      <c r="M37" s="164"/>
      <c r="N37" s="163"/>
      <c r="O37" s="163"/>
      <c r="P37" s="163"/>
      <c r="Q37" s="163"/>
      <c r="R37" s="164"/>
      <c r="S37" s="164"/>
      <c r="T37" s="164"/>
      <c r="U37" s="164"/>
      <c r="V37" s="164"/>
      <c r="W37" s="164"/>
      <c r="X37" s="164"/>
      <c r="Y37" s="164"/>
      <c r="Z37" s="153"/>
      <c r="AA37" s="153"/>
      <c r="AB37" s="153"/>
      <c r="AC37" s="153"/>
      <c r="AD37" s="153"/>
      <c r="AE37" s="153"/>
      <c r="AF37" s="153"/>
      <c r="AG37" s="153" t="s">
        <v>123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x14ac:dyDescent="0.25">
      <c r="A38" s="174" t="s">
        <v>111</v>
      </c>
      <c r="B38" s="175" t="s">
        <v>74</v>
      </c>
      <c r="C38" s="196" t="s">
        <v>75</v>
      </c>
      <c r="D38" s="176"/>
      <c r="E38" s="177"/>
      <c r="F38" s="178"/>
      <c r="G38" s="178">
        <f>SUMIF(AG39:AG78,"&lt;&gt;NOR",G39:G78)</f>
        <v>0</v>
      </c>
      <c r="H38" s="178"/>
      <c r="I38" s="178">
        <f>SUM(I39:I78)</f>
        <v>0</v>
      </c>
      <c r="J38" s="178"/>
      <c r="K38" s="178">
        <f>SUM(K39:K78)</f>
        <v>0</v>
      </c>
      <c r="L38" s="178"/>
      <c r="M38" s="178">
        <f>SUM(M39:M78)</f>
        <v>0</v>
      </c>
      <c r="N38" s="177"/>
      <c r="O38" s="177">
        <f>SUM(O39:O78)</f>
        <v>4.59</v>
      </c>
      <c r="P38" s="177"/>
      <c r="Q38" s="177">
        <f>SUM(Q39:Q78)</f>
        <v>2.0299999999999998</v>
      </c>
      <c r="R38" s="178"/>
      <c r="S38" s="178"/>
      <c r="T38" s="179"/>
      <c r="U38" s="173"/>
      <c r="V38" s="173">
        <f>SUM(V39:V78)</f>
        <v>119.75000000000001</v>
      </c>
      <c r="W38" s="173"/>
      <c r="X38" s="173"/>
      <c r="Y38" s="173"/>
      <c r="AG38" t="s">
        <v>112</v>
      </c>
    </row>
    <row r="39" spans="1:60" ht="20.399999999999999" outlineLevel="1" x14ac:dyDescent="0.25">
      <c r="A39" s="181">
        <v>15</v>
      </c>
      <c r="B39" s="182" t="s">
        <v>172</v>
      </c>
      <c r="C39" s="197" t="s">
        <v>173</v>
      </c>
      <c r="D39" s="183" t="s">
        <v>141</v>
      </c>
      <c r="E39" s="184">
        <v>241.56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 t="s">
        <v>174</v>
      </c>
      <c r="S39" s="186" t="s">
        <v>117</v>
      </c>
      <c r="T39" s="187" t="s">
        <v>118</v>
      </c>
      <c r="U39" s="164">
        <v>0.21937999999999999</v>
      </c>
      <c r="V39" s="164">
        <f>ROUND(E39*U39,2)</f>
        <v>52.99</v>
      </c>
      <c r="W39" s="164"/>
      <c r="X39" s="164" t="s">
        <v>119</v>
      </c>
      <c r="Y39" s="164" t="s">
        <v>120</v>
      </c>
      <c r="Z39" s="153"/>
      <c r="AA39" s="153"/>
      <c r="AB39" s="153"/>
      <c r="AC39" s="153"/>
      <c r="AD39" s="153"/>
      <c r="AE39" s="153"/>
      <c r="AF39" s="153"/>
      <c r="AG39" s="153" t="s">
        <v>147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2" x14ac:dyDescent="0.25">
      <c r="A40" s="160"/>
      <c r="B40" s="161"/>
      <c r="C40" s="199" t="s">
        <v>175</v>
      </c>
      <c r="D40" s="166"/>
      <c r="E40" s="167">
        <v>114.28</v>
      </c>
      <c r="F40" s="164"/>
      <c r="G40" s="164"/>
      <c r="H40" s="164"/>
      <c r="I40" s="164"/>
      <c r="J40" s="164"/>
      <c r="K40" s="164"/>
      <c r="L40" s="164"/>
      <c r="M40" s="164"/>
      <c r="N40" s="163"/>
      <c r="O40" s="163"/>
      <c r="P40" s="163"/>
      <c r="Q40" s="163"/>
      <c r="R40" s="164"/>
      <c r="S40" s="164"/>
      <c r="T40" s="164"/>
      <c r="U40" s="164"/>
      <c r="V40" s="164"/>
      <c r="W40" s="164"/>
      <c r="X40" s="164"/>
      <c r="Y40" s="164"/>
      <c r="Z40" s="153"/>
      <c r="AA40" s="153"/>
      <c r="AB40" s="153"/>
      <c r="AC40" s="153"/>
      <c r="AD40" s="153"/>
      <c r="AE40" s="153"/>
      <c r="AF40" s="153"/>
      <c r="AG40" s="153" t="s">
        <v>143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3" x14ac:dyDescent="0.25">
      <c r="A41" s="160"/>
      <c r="B41" s="161"/>
      <c r="C41" s="199" t="s">
        <v>176</v>
      </c>
      <c r="D41" s="166"/>
      <c r="E41" s="167">
        <v>114.28</v>
      </c>
      <c r="F41" s="164"/>
      <c r="G41" s="164"/>
      <c r="H41" s="164"/>
      <c r="I41" s="164"/>
      <c r="J41" s="164"/>
      <c r="K41" s="164"/>
      <c r="L41" s="164"/>
      <c r="M41" s="164"/>
      <c r="N41" s="163"/>
      <c r="O41" s="163"/>
      <c r="P41" s="163"/>
      <c r="Q41" s="163"/>
      <c r="R41" s="164"/>
      <c r="S41" s="164"/>
      <c r="T41" s="164"/>
      <c r="U41" s="164"/>
      <c r="V41" s="164"/>
      <c r="W41" s="164"/>
      <c r="X41" s="164"/>
      <c r="Y41" s="164"/>
      <c r="Z41" s="153"/>
      <c r="AA41" s="153"/>
      <c r="AB41" s="153"/>
      <c r="AC41" s="153"/>
      <c r="AD41" s="153"/>
      <c r="AE41" s="153"/>
      <c r="AF41" s="153"/>
      <c r="AG41" s="153" t="s">
        <v>143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3" x14ac:dyDescent="0.25">
      <c r="A42" s="160"/>
      <c r="B42" s="161"/>
      <c r="C42" s="199" t="s">
        <v>177</v>
      </c>
      <c r="D42" s="166"/>
      <c r="E42" s="167">
        <v>13</v>
      </c>
      <c r="F42" s="164"/>
      <c r="G42" s="164"/>
      <c r="H42" s="164"/>
      <c r="I42" s="164"/>
      <c r="J42" s="164"/>
      <c r="K42" s="164"/>
      <c r="L42" s="164"/>
      <c r="M42" s="164"/>
      <c r="N42" s="163"/>
      <c r="O42" s="163"/>
      <c r="P42" s="163"/>
      <c r="Q42" s="163"/>
      <c r="R42" s="164"/>
      <c r="S42" s="164"/>
      <c r="T42" s="164"/>
      <c r="U42" s="164"/>
      <c r="V42" s="164"/>
      <c r="W42" s="164"/>
      <c r="X42" s="164"/>
      <c r="Y42" s="164"/>
      <c r="Z42" s="153"/>
      <c r="AA42" s="153"/>
      <c r="AB42" s="153"/>
      <c r="AC42" s="153"/>
      <c r="AD42" s="153"/>
      <c r="AE42" s="153"/>
      <c r="AF42" s="153"/>
      <c r="AG42" s="153" t="s">
        <v>143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0.399999999999999" outlineLevel="1" x14ac:dyDescent="0.25">
      <c r="A43" s="181">
        <v>16</v>
      </c>
      <c r="B43" s="182" t="s">
        <v>178</v>
      </c>
      <c r="C43" s="197" t="s">
        <v>179</v>
      </c>
      <c r="D43" s="183" t="s">
        <v>141</v>
      </c>
      <c r="E43" s="184">
        <v>114.28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1.4999999999999999E-2</v>
      </c>
      <c r="Q43" s="184">
        <f>ROUND(E43*P43,2)</f>
        <v>1.71</v>
      </c>
      <c r="R43" s="186" t="s">
        <v>174</v>
      </c>
      <c r="S43" s="186" t="s">
        <v>117</v>
      </c>
      <c r="T43" s="187" t="s">
        <v>118</v>
      </c>
      <c r="U43" s="164">
        <v>7.3130000000000001E-2</v>
      </c>
      <c r="V43" s="164">
        <f>ROUND(E43*U43,2)</f>
        <v>8.36</v>
      </c>
      <c r="W43" s="164"/>
      <c r="X43" s="164" t="s">
        <v>119</v>
      </c>
      <c r="Y43" s="164" t="s">
        <v>120</v>
      </c>
      <c r="Z43" s="153"/>
      <c r="AA43" s="153"/>
      <c r="AB43" s="153"/>
      <c r="AC43" s="153"/>
      <c r="AD43" s="153"/>
      <c r="AE43" s="153"/>
      <c r="AF43" s="153"/>
      <c r="AG43" s="153" t="s">
        <v>147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2" x14ac:dyDescent="0.25">
      <c r="A44" s="160"/>
      <c r="B44" s="161"/>
      <c r="C44" s="199" t="s">
        <v>180</v>
      </c>
      <c r="D44" s="166"/>
      <c r="E44" s="167">
        <v>114.28</v>
      </c>
      <c r="F44" s="164"/>
      <c r="G44" s="164"/>
      <c r="H44" s="164"/>
      <c r="I44" s="164"/>
      <c r="J44" s="164"/>
      <c r="K44" s="164"/>
      <c r="L44" s="164"/>
      <c r="M44" s="164"/>
      <c r="N44" s="163"/>
      <c r="O44" s="163"/>
      <c r="P44" s="163"/>
      <c r="Q44" s="163"/>
      <c r="R44" s="164"/>
      <c r="S44" s="164"/>
      <c r="T44" s="164"/>
      <c r="U44" s="164"/>
      <c r="V44" s="164"/>
      <c r="W44" s="164"/>
      <c r="X44" s="164"/>
      <c r="Y44" s="164"/>
      <c r="Z44" s="153"/>
      <c r="AA44" s="153"/>
      <c r="AB44" s="153"/>
      <c r="AC44" s="153"/>
      <c r="AD44" s="153"/>
      <c r="AE44" s="153"/>
      <c r="AF44" s="153"/>
      <c r="AG44" s="153" t="s">
        <v>143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5">
      <c r="A45" s="181">
        <v>17</v>
      </c>
      <c r="B45" s="182" t="s">
        <v>181</v>
      </c>
      <c r="C45" s="197" t="s">
        <v>182</v>
      </c>
      <c r="D45" s="183" t="s">
        <v>183</v>
      </c>
      <c r="E45" s="184">
        <v>7.5187099999999996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131</v>
      </c>
      <c r="T45" s="187" t="s">
        <v>118</v>
      </c>
      <c r="U45" s="164">
        <v>0</v>
      </c>
      <c r="V45" s="164">
        <f>ROUND(E45*U45,2)</f>
        <v>0</v>
      </c>
      <c r="W45" s="164"/>
      <c r="X45" s="164" t="s">
        <v>119</v>
      </c>
      <c r="Y45" s="164" t="s">
        <v>120</v>
      </c>
      <c r="Z45" s="153"/>
      <c r="AA45" s="153"/>
      <c r="AB45" s="153"/>
      <c r="AC45" s="153"/>
      <c r="AD45" s="153"/>
      <c r="AE45" s="153"/>
      <c r="AF45" s="153"/>
      <c r="AG45" s="153" t="s">
        <v>147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2" x14ac:dyDescent="0.25">
      <c r="A46" s="160"/>
      <c r="B46" s="161"/>
      <c r="C46" s="199" t="s">
        <v>184</v>
      </c>
      <c r="D46" s="166"/>
      <c r="E46" s="167"/>
      <c r="F46" s="164"/>
      <c r="G46" s="164"/>
      <c r="H46" s="164"/>
      <c r="I46" s="164"/>
      <c r="J46" s="164"/>
      <c r="K46" s="164"/>
      <c r="L46" s="164"/>
      <c r="M46" s="164"/>
      <c r="N46" s="163"/>
      <c r="O46" s="163"/>
      <c r="P46" s="163"/>
      <c r="Q46" s="163"/>
      <c r="R46" s="164"/>
      <c r="S46" s="164"/>
      <c r="T46" s="164"/>
      <c r="U46" s="164"/>
      <c r="V46" s="164"/>
      <c r="W46" s="164"/>
      <c r="X46" s="164"/>
      <c r="Y46" s="164"/>
      <c r="Z46" s="153"/>
      <c r="AA46" s="153"/>
      <c r="AB46" s="153"/>
      <c r="AC46" s="153"/>
      <c r="AD46" s="153"/>
      <c r="AE46" s="153"/>
      <c r="AF46" s="153"/>
      <c r="AG46" s="153" t="s">
        <v>143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3" x14ac:dyDescent="0.25">
      <c r="A47" s="160"/>
      <c r="B47" s="161"/>
      <c r="C47" s="199" t="s">
        <v>185</v>
      </c>
      <c r="D47" s="166"/>
      <c r="E47" s="167">
        <v>0.68191000000000002</v>
      </c>
      <c r="F47" s="164"/>
      <c r="G47" s="164"/>
      <c r="H47" s="164"/>
      <c r="I47" s="164"/>
      <c r="J47" s="164"/>
      <c r="K47" s="164"/>
      <c r="L47" s="164"/>
      <c r="M47" s="164"/>
      <c r="N47" s="163"/>
      <c r="O47" s="163"/>
      <c r="P47" s="163"/>
      <c r="Q47" s="163"/>
      <c r="R47" s="164"/>
      <c r="S47" s="164"/>
      <c r="T47" s="164"/>
      <c r="U47" s="164"/>
      <c r="V47" s="164"/>
      <c r="W47" s="164"/>
      <c r="X47" s="164"/>
      <c r="Y47" s="164"/>
      <c r="Z47" s="153"/>
      <c r="AA47" s="153"/>
      <c r="AB47" s="153"/>
      <c r="AC47" s="153"/>
      <c r="AD47" s="153"/>
      <c r="AE47" s="153"/>
      <c r="AF47" s="153"/>
      <c r="AG47" s="153" t="s">
        <v>143</v>
      </c>
      <c r="AH47" s="153">
        <v>5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3" x14ac:dyDescent="0.25">
      <c r="A48" s="160"/>
      <c r="B48" s="161"/>
      <c r="C48" s="199" t="s">
        <v>186</v>
      </c>
      <c r="D48" s="166"/>
      <c r="E48" s="167"/>
      <c r="F48" s="164"/>
      <c r="G48" s="164"/>
      <c r="H48" s="164"/>
      <c r="I48" s="164"/>
      <c r="J48" s="164"/>
      <c r="K48" s="164"/>
      <c r="L48" s="164"/>
      <c r="M48" s="164"/>
      <c r="N48" s="163"/>
      <c r="O48" s="163"/>
      <c r="P48" s="163"/>
      <c r="Q48" s="163"/>
      <c r="R48" s="164"/>
      <c r="S48" s="164"/>
      <c r="T48" s="164"/>
      <c r="U48" s="164"/>
      <c r="V48" s="164"/>
      <c r="W48" s="164"/>
      <c r="X48" s="164"/>
      <c r="Y48" s="164"/>
      <c r="Z48" s="153"/>
      <c r="AA48" s="153"/>
      <c r="AB48" s="153"/>
      <c r="AC48" s="153"/>
      <c r="AD48" s="153"/>
      <c r="AE48" s="153"/>
      <c r="AF48" s="153"/>
      <c r="AG48" s="153" t="s">
        <v>143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3" x14ac:dyDescent="0.25">
      <c r="A49" s="160"/>
      <c r="B49" s="161"/>
      <c r="C49" s="199" t="s">
        <v>187</v>
      </c>
      <c r="D49" s="166"/>
      <c r="E49" s="167">
        <v>6.3771800000000001</v>
      </c>
      <c r="F49" s="164"/>
      <c r="G49" s="164"/>
      <c r="H49" s="164"/>
      <c r="I49" s="164"/>
      <c r="J49" s="164"/>
      <c r="K49" s="164"/>
      <c r="L49" s="164"/>
      <c r="M49" s="164"/>
      <c r="N49" s="163"/>
      <c r="O49" s="163"/>
      <c r="P49" s="163"/>
      <c r="Q49" s="163"/>
      <c r="R49" s="164"/>
      <c r="S49" s="164"/>
      <c r="T49" s="164"/>
      <c r="U49" s="164"/>
      <c r="V49" s="164"/>
      <c r="W49" s="164"/>
      <c r="X49" s="164"/>
      <c r="Y49" s="164"/>
      <c r="Z49" s="153"/>
      <c r="AA49" s="153"/>
      <c r="AB49" s="153"/>
      <c r="AC49" s="153"/>
      <c r="AD49" s="153"/>
      <c r="AE49" s="153"/>
      <c r="AF49" s="153"/>
      <c r="AG49" s="153" t="s">
        <v>143</v>
      </c>
      <c r="AH49" s="153">
        <v>5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3" x14ac:dyDescent="0.25">
      <c r="A50" s="160"/>
      <c r="B50" s="161"/>
      <c r="C50" s="199" t="s">
        <v>188</v>
      </c>
      <c r="D50" s="166"/>
      <c r="E50" s="167"/>
      <c r="F50" s="164"/>
      <c r="G50" s="164"/>
      <c r="H50" s="164"/>
      <c r="I50" s="164"/>
      <c r="J50" s="164"/>
      <c r="K50" s="164"/>
      <c r="L50" s="164"/>
      <c r="M50" s="164"/>
      <c r="N50" s="163"/>
      <c r="O50" s="163"/>
      <c r="P50" s="163"/>
      <c r="Q50" s="163"/>
      <c r="R50" s="164"/>
      <c r="S50" s="164"/>
      <c r="T50" s="164"/>
      <c r="U50" s="164"/>
      <c r="V50" s="164"/>
      <c r="W50" s="164"/>
      <c r="X50" s="164"/>
      <c r="Y50" s="164"/>
      <c r="Z50" s="153"/>
      <c r="AA50" s="153"/>
      <c r="AB50" s="153"/>
      <c r="AC50" s="153"/>
      <c r="AD50" s="153"/>
      <c r="AE50" s="153"/>
      <c r="AF50" s="153"/>
      <c r="AG50" s="153" t="s">
        <v>143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3" x14ac:dyDescent="0.25">
      <c r="A51" s="160"/>
      <c r="B51" s="161"/>
      <c r="C51" s="199" t="s">
        <v>189</v>
      </c>
      <c r="D51" s="166"/>
      <c r="E51" s="167">
        <v>0.45961999999999997</v>
      </c>
      <c r="F51" s="164"/>
      <c r="G51" s="164"/>
      <c r="H51" s="164"/>
      <c r="I51" s="164"/>
      <c r="J51" s="164"/>
      <c r="K51" s="164"/>
      <c r="L51" s="164"/>
      <c r="M51" s="164"/>
      <c r="N51" s="163"/>
      <c r="O51" s="163"/>
      <c r="P51" s="163"/>
      <c r="Q51" s="163"/>
      <c r="R51" s="164"/>
      <c r="S51" s="164"/>
      <c r="T51" s="164"/>
      <c r="U51" s="164"/>
      <c r="V51" s="164"/>
      <c r="W51" s="164"/>
      <c r="X51" s="164"/>
      <c r="Y51" s="164"/>
      <c r="Z51" s="153"/>
      <c r="AA51" s="153"/>
      <c r="AB51" s="153"/>
      <c r="AC51" s="153"/>
      <c r="AD51" s="153"/>
      <c r="AE51" s="153"/>
      <c r="AF51" s="153"/>
      <c r="AG51" s="153" t="s">
        <v>143</v>
      </c>
      <c r="AH51" s="153">
        <v>5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5">
      <c r="A52" s="181">
        <v>18</v>
      </c>
      <c r="B52" s="182" t="s">
        <v>190</v>
      </c>
      <c r="C52" s="197" t="s">
        <v>191</v>
      </c>
      <c r="D52" s="183" t="s">
        <v>126</v>
      </c>
      <c r="E52" s="184">
        <v>45.2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2.0000000000000002E-5</v>
      </c>
      <c r="O52" s="184">
        <f>ROUND(E52*N52,2)</f>
        <v>0</v>
      </c>
      <c r="P52" s="184">
        <v>0</v>
      </c>
      <c r="Q52" s="184">
        <f>ROUND(E52*P52,2)</f>
        <v>0</v>
      </c>
      <c r="R52" s="186"/>
      <c r="S52" s="186" t="s">
        <v>131</v>
      </c>
      <c r="T52" s="187" t="s">
        <v>118</v>
      </c>
      <c r="U52" s="164">
        <v>0.32500000000000001</v>
      </c>
      <c r="V52" s="164">
        <f>ROUND(E52*U52,2)</f>
        <v>14.69</v>
      </c>
      <c r="W52" s="164"/>
      <c r="X52" s="164" t="s">
        <v>119</v>
      </c>
      <c r="Y52" s="164" t="s">
        <v>192</v>
      </c>
      <c r="Z52" s="153"/>
      <c r="AA52" s="153"/>
      <c r="AB52" s="153"/>
      <c r="AC52" s="153"/>
      <c r="AD52" s="153"/>
      <c r="AE52" s="153"/>
      <c r="AF52" s="153"/>
      <c r="AG52" s="153" t="s">
        <v>147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2" x14ac:dyDescent="0.25">
      <c r="A53" s="160"/>
      <c r="B53" s="161"/>
      <c r="C53" s="199" t="s">
        <v>193</v>
      </c>
      <c r="D53" s="166"/>
      <c r="E53" s="167">
        <v>45.2</v>
      </c>
      <c r="F53" s="164"/>
      <c r="G53" s="164"/>
      <c r="H53" s="164"/>
      <c r="I53" s="164"/>
      <c r="J53" s="164"/>
      <c r="K53" s="164"/>
      <c r="L53" s="164"/>
      <c r="M53" s="164"/>
      <c r="N53" s="163"/>
      <c r="O53" s="163"/>
      <c r="P53" s="163"/>
      <c r="Q53" s="163"/>
      <c r="R53" s="164"/>
      <c r="S53" s="164"/>
      <c r="T53" s="164"/>
      <c r="U53" s="164"/>
      <c r="V53" s="164"/>
      <c r="W53" s="164"/>
      <c r="X53" s="164"/>
      <c r="Y53" s="164"/>
      <c r="Z53" s="153"/>
      <c r="AA53" s="153"/>
      <c r="AB53" s="153"/>
      <c r="AC53" s="153"/>
      <c r="AD53" s="153"/>
      <c r="AE53" s="153"/>
      <c r="AF53" s="153"/>
      <c r="AG53" s="153" t="s">
        <v>143</v>
      </c>
      <c r="AH53" s="153">
        <v>5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5">
      <c r="A54" s="181">
        <v>19</v>
      </c>
      <c r="B54" s="182" t="s">
        <v>194</v>
      </c>
      <c r="C54" s="197" t="s">
        <v>195</v>
      </c>
      <c r="D54" s="183" t="s">
        <v>126</v>
      </c>
      <c r="E54" s="184">
        <v>34.82</v>
      </c>
      <c r="F54" s="185"/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0</v>
      </c>
      <c r="N54" s="184">
        <v>7.1199999999999996E-3</v>
      </c>
      <c r="O54" s="184">
        <f>ROUND(E54*N54,2)</f>
        <v>0.25</v>
      </c>
      <c r="P54" s="184">
        <v>0</v>
      </c>
      <c r="Q54" s="184">
        <f>ROUND(E54*P54,2)</f>
        <v>0</v>
      </c>
      <c r="R54" s="186"/>
      <c r="S54" s="186" t="s">
        <v>131</v>
      </c>
      <c r="T54" s="187" t="s">
        <v>118</v>
      </c>
      <c r="U54" s="164">
        <v>0.40625</v>
      </c>
      <c r="V54" s="164">
        <f>ROUND(E54*U54,2)</f>
        <v>14.15</v>
      </c>
      <c r="W54" s="164"/>
      <c r="X54" s="164" t="s">
        <v>119</v>
      </c>
      <c r="Y54" s="164" t="s">
        <v>192</v>
      </c>
      <c r="Z54" s="153"/>
      <c r="AA54" s="153"/>
      <c r="AB54" s="153"/>
      <c r="AC54" s="153"/>
      <c r="AD54" s="153"/>
      <c r="AE54" s="153"/>
      <c r="AF54" s="153"/>
      <c r="AG54" s="153" t="s">
        <v>147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2" x14ac:dyDescent="0.25">
      <c r="A55" s="160"/>
      <c r="B55" s="161"/>
      <c r="C55" s="199" t="s">
        <v>196</v>
      </c>
      <c r="D55" s="166"/>
      <c r="E55" s="167">
        <v>34.82</v>
      </c>
      <c r="F55" s="164"/>
      <c r="G55" s="164"/>
      <c r="H55" s="164"/>
      <c r="I55" s="164"/>
      <c r="J55" s="164"/>
      <c r="K55" s="164"/>
      <c r="L55" s="164"/>
      <c r="M55" s="164"/>
      <c r="N55" s="163"/>
      <c r="O55" s="163"/>
      <c r="P55" s="163"/>
      <c r="Q55" s="163"/>
      <c r="R55" s="164"/>
      <c r="S55" s="164"/>
      <c r="T55" s="164"/>
      <c r="U55" s="164"/>
      <c r="V55" s="164"/>
      <c r="W55" s="164"/>
      <c r="X55" s="164"/>
      <c r="Y55" s="164"/>
      <c r="Z55" s="153"/>
      <c r="AA55" s="153"/>
      <c r="AB55" s="153"/>
      <c r="AC55" s="153"/>
      <c r="AD55" s="153"/>
      <c r="AE55" s="153"/>
      <c r="AF55" s="153"/>
      <c r="AG55" s="153" t="s">
        <v>143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5">
      <c r="A56" s="181">
        <v>20</v>
      </c>
      <c r="B56" s="182" t="s">
        <v>197</v>
      </c>
      <c r="C56" s="197" t="s">
        <v>198</v>
      </c>
      <c r="D56" s="183" t="s">
        <v>126</v>
      </c>
      <c r="E56" s="184">
        <v>45.2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6"/>
      <c r="S56" s="186" t="s">
        <v>131</v>
      </c>
      <c r="T56" s="187" t="s">
        <v>118</v>
      </c>
      <c r="U56" s="164">
        <v>0.16250000000000001</v>
      </c>
      <c r="V56" s="164">
        <f>ROUND(E56*U56,2)</f>
        <v>7.35</v>
      </c>
      <c r="W56" s="164"/>
      <c r="X56" s="164" t="s">
        <v>119</v>
      </c>
      <c r="Y56" s="164" t="s">
        <v>192</v>
      </c>
      <c r="Z56" s="153"/>
      <c r="AA56" s="153"/>
      <c r="AB56" s="153"/>
      <c r="AC56" s="153"/>
      <c r="AD56" s="153"/>
      <c r="AE56" s="153"/>
      <c r="AF56" s="153"/>
      <c r="AG56" s="153" t="s">
        <v>147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2" x14ac:dyDescent="0.25">
      <c r="A57" s="160"/>
      <c r="B57" s="161"/>
      <c r="C57" s="199" t="s">
        <v>199</v>
      </c>
      <c r="D57" s="166"/>
      <c r="E57" s="167">
        <v>45.2</v>
      </c>
      <c r="F57" s="164"/>
      <c r="G57" s="164"/>
      <c r="H57" s="164"/>
      <c r="I57" s="164"/>
      <c r="J57" s="164"/>
      <c r="K57" s="164"/>
      <c r="L57" s="164"/>
      <c r="M57" s="164"/>
      <c r="N57" s="163"/>
      <c r="O57" s="163"/>
      <c r="P57" s="163"/>
      <c r="Q57" s="163"/>
      <c r="R57" s="164"/>
      <c r="S57" s="164"/>
      <c r="T57" s="164"/>
      <c r="U57" s="164"/>
      <c r="V57" s="164"/>
      <c r="W57" s="164"/>
      <c r="X57" s="164"/>
      <c r="Y57" s="164"/>
      <c r="Z57" s="153"/>
      <c r="AA57" s="153"/>
      <c r="AB57" s="153"/>
      <c r="AC57" s="153"/>
      <c r="AD57" s="153"/>
      <c r="AE57" s="153"/>
      <c r="AF57" s="153"/>
      <c r="AG57" s="153" t="s">
        <v>143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5">
      <c r="A58" s="181">
        <v>21</v>
      </c>
      <c r="B58" s="182" t="s">
        <v>200</v>
      </c>
      <c r="C58" s="197" t="s">
        <v>201</v>
      </c>
      <c r="D58" s="183" t="s">
        <v>126</v>
      </c>
      <c r="E58" s="184">
        <v>200.1</v>
      </c>
      <c r="F58" s="185"/>
      <c r="G58" s="186">
        <f>ROUND(E58*F58,2)</f>
        <v>0</v>
      </c>
      <c r="H58" s="185"/>
      <c r="I58" s="186">
        <f>ROUND(E58*H58,2)</f>
        <v>0</v>
      </c>
      <c r="J58" s="185"/>
      <c r="K58" s="186">
        <f>ROUND(E58*J58,2)</f>
        <v>0</v>
      </c>
      <c r="L58" s="186">
        <v>21</v>
      </c>
      <c r="M58" s="186">
        <f>G58*(1+L58/100)</f>
        <v>0</v>
      </c>
      <c r="N58" s="184">
        <v>0</v>
      </c>
      <c r="O58" s="184">
        <f>ROUND(E58*N58,2)</f>
        <v>0</v>
      </c>
      <c r="P58" s="184">
        <v>0</v>
      </c>
      <c r="Q58" s="184">
        <f>ROUND(E58*P58,2)</f>
        <v>0</v>
      </c>
      <c r="R58" s="186"/>
      <c r="S58" s="186" t="s">
        <v>131</v>
      </c>
      <c r="T58" s="187" t="s">
        <v>118</v>
      </c>
      <c r="U58" s="164">
        <v>0.1</v>
      </c>
      <c r="V58" s="164">
        <f>ROUND(E58*U58,2)</f>
        <v>20.010000000000002</v>
      </c>
      <c r="W58" s="164"/>
      <c r="X58" s="164" t="s">
        <v>119</v>
      </c>
      <c r="Y58" s="164" t="s">
        <v>120</v>
      </c>
      <c r="Z58" s="153"/>
      <c r="AA58" s="153"/>
      <c r="AB58" s="153"/>
      <c r="AC58" s="153"/>
      <c r="AD58" s="153"/>
      <c r="AE58" s="153"/>
      <c r="AF58" s="153"/>
      <c r="AG58" s="153" t="s">
        <v>147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2" x14ac:dyDescent="0.25">
      <c r="A59" s="160"/>
      <c r="B59" s="161"/>
      <c r="C59" s="199" t="s">
        <v>202</v>
      </c>
      <c r="D59" s="166"/>
      <c r="E59" s="167">
        <v>26</v>
      </c>
      <c r="F59" s="164"/>
      <c r="G59" s="164"/>
      <c r="H59" s="164"/>
      <c r="I59" s="164"/>
      <c r="J59" s="164"/>
      <c r="K59" s="164"/>
      <c r="L59" s="164"/>
      <c r="M59" s="164"/>
      <c r="N59" s="163"/>
      <c r="O59" s="163"/>
      <c r="P59" s="163"/>
      <c r="Q59" s="163"/>
      <c r="R59" s="164"/>
      <c r="S59" s="164"/>
      <c r="T59" s="164"/>
      <c r="U59" s="164"/>
      <c r="V59" s="164"/>
      <c r="W59" s="164"/>
      <c r="X59" s="164"/>
      <c r="Y59" s="164"/>
      <c r="Z59" s="153"/>
      <c r="AA59" s="153"/>
      <c r="AB59" s="153"/>
      <c r="AC59" s="153"/>
      <c r="AD59" s="153"/>
      <c r="AE59" s="153"/>
      <c r="AF59" s="153"/>
      <c r="AG59" s="153" t="s">
        <v>143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3" x14ac:dyDescent="0.25">
      <c r="A60" s="160"/>
      <c r="B60" s="161"/>
      <c r="C60" s="199" t="s">
        <v>203</v>
      </c>
      <c r="D60" s="166"/>
      <c r="E60" s="167">
        <v>174.1</v>
      </c>
      <c r="F60" s="164"/>
      <c r="G60" s="164"/>
      <c r="H60" s="164"/>
      <c r="I60" s="164"/>
      <c r="J60" s="164"/>
      <c r="K60" s="164"/>
      <c r="L60" s="164"/>
      <c r="M60" s="164"/>
      <c r="N60" s="163"/>
      <c r="O60" s="163"/>
      <c r="P60" s="163"/>
      <c r="Q60" s="163"/>
      <c r="R60" s="164"/>
      <c r="S60" s="164"/>
      <c r="T60" s="164"/>
      <c r="U60" s="164"/>
      <c r="V60" s="164"/>
      <c r="W60" s="164"/>
      <c r="X60" s="164"/>
      <c r="Y60" s="164"/>
      <c r="Z60" s="153"/>
      <c r="AA60" s="153"/>
      <c r="AB60" s="153"/>
      <c r="AC60" s="153"/>
      <c r="AD60" s="153"/>
      <c r="AE60" s="153"/>
      <c r="AF60" s="153"/>
      <c r="AG60" s="153" t="s">
        <v>143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5">
      <c r="A61" s="181">
        <v>22</v>
      </c>
      <c r="B61" s="182" t="s">
        <v>204</v>
      </c>
      <c r="C61" s="197" t="s">
        <v>205</v>
      </c>
      <c r="D61" s="183" t="s">
        <v>126</v>
      </c>
      <c r="E61" s="184">
        <v>45.2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4">
        <v>0</v>
      </c>
      <c r="O61" s="184">
        <f>ROUND(E61*N61,2)</f>
        <v>0</v>
      </c>
      <c r="P61" s="184">
        <v>7.0000000000000001E-3</v>
      </c>
      <c r="Q61" s="184">
        <f>ROUND(E61*P61,2)</f>
        <v>0.32</v>
      </c>
      <c r="R61" s="186"/>
      <c r="S61" s="186" t="s">
        <v>131</v>
      </c>
      <c r="T61" s="187" t="s">
        <v>118</v>
      </c>
      <c r="U61" s="164">
        <v>4.8750000000000002E-2</v>
      </c>
      <c r="V61" s="164">
        <f>ROUND(E61*U61,2)</f>
        <v>2.2000000000000002</v>
      </c>
      <c r="W61" s="164"/>
      <c r="X61" s="164" t="s">
        <v>119</v>
      </c>
      <c r="Y61" s="164" t="s">
        <v>120</v>
      </c>
      <c r="Z61" s="153"/>
      <c r="AA61" s="153"/>
      <c r="AB61" s="153"/>
      <c r="AC61" s="153"/>
      <c r="AD61" s="153"/>
      <c r="AE61" s="153"/>
      <c r="AF61" s="153"/>
      <c r="AG61" s="153" t="s">
        <v>147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2" x14ac:dyDescent="0.25">
      <c r="A62" s="160"/>
      <c r="B62" s="161"/>
      <c r="C62" s="199" t="s">
        <v>206</v>
      </c>
      <c r="D62" s="166"/>
      <c r="E62" s="167">
        <v>45.2</v>
      </c>
      <c r="F62" s="164"/>
      <c r="G62" s="164"/>
      <c r="H62" s="164"/>
      <c r="I62" s="164"/>
      <c r="J62" s="164"/>
      <c r="K62" s="164"/>
      <c r="L62" s="164"/>
      <c r="M62" s="164"/>
      <c r="N62" s="163"/>
      <c r="O62" s="163"/>
      <c r="P62" s="163"/>
      <c r="Q62" s="163"/>
      <c r="R62" s="164"/>
      <c r="S62" s="164"/>
      <c r="T62" s="164"/>
      <c r="U62" s="164"/>
      <c r="V62" s="164"/>
      <c r="W62" s="164"/>
      <c r="X62" s="164"/>
      <c r="Y62" s="164"/>
      <c r="Z62" s="153"/>
      <c r="AA62" s="153"/>
      <c r="AB62" s="153"/>
      <c r="AC62" s="153"/>
      <c r="AD62" s="153"/>
      <c r="AE62" s="153"/>
      <c r="AF62" s="153"/>
      <c r="AG62" s="153" t="s">
        <v>143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5">
      <c r="A63" s="181">
        <v>23</v>
      </c>
      <c r="B63" s="182" t="s">
        <v>207</v>
      </c>
      <c r="C63" s="197" t="s">
        <v>208</v>
      </c>
      <c r="D63" s="183" t="s">
        <v>183</v>
      </c>
      <c r="E63" s="184">
        <v>0.45961999999999997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0.6</v>
      </c>
      <c r="O63" s="184">
        <f>ROUND(E63*N63,2)</f>
        <v>0.28000000000000003</v>
      </c>
      <c r="P63" s="184">
        <v>0</v>
      </c>
      <c r="Q63" s="184">
        <f>ROUND(E63*P63,2)</f>
        <v>0</v>
      </c>
      <c r="R63" s="186"/>
      <c r="S63" s="186" t="s">
        <v>131</v>
      </c>
      <c r="T63" s="187" t="s">
        <v>118</v>
      </c>
      <c r="U63" s="164">
        <v>0</v>
      </c>
      <c r="V63" s="164">
        <f>ROUND(E63*U63,2)</f>
        <v>0</v>
      </c>
      <c r="W63" s="164"/>
      <c r="X63" s="164" t="s">
        <v>153</v>
      </c>
      <c r="Y63" s="164" t="s">
        <v>120</v>
      </c>
      <c r="Z63" s="153"/>
      <c r="AA63" s="153"/>
      <c r="AB63" s="153"/>
      <c r="AC63" s="153"/>
      <c r="AD63" s="153"/>
      <c r="AE63" s="153"/>
      <c r="AF63" s="153"/>
      <c r="AG63" s="153" t="s">
        <v>209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2" x14ac:dyDescent="0.25">
      <c r="A64" s="160"/>
      <c r="B64" s="161"/>
      <c r="C64" s="199" t="s">
        <v>210</v>
      </c>
      <c r="D64" s="166"/>
      <c r="E64" s="167">
        <v>0.41783999999999999</v>
      </c>
      <c r="F64" s="164"/>
      <c r="G64" s="164"/>
      <c r="H64" s="164"/>
      <c r="I64" s="164"/>
      <c r="J64" s="164"/>
      <c r="K64" s="164"/>
      <c r="L64" s="164"/>
      <c r="M64" s="164"/>
      <c r="N64" s="163"/>
      <c r="O64" s="163"/>
      <c r="P64" s="163"/>
      <c r="Q64" s="163"/>
      <c r="R64" s="164"/>
      <c r="S64" s="164"/>
      <c r="T64" s="164"/>
      <c r="U64" s="164"/>
      <c r="V64" s="164"/>
      <c r="W64" s="164"/>
      <c r="X64" s="164"/>
      <c r="Y64" s="164"/>
      <c r="Z64" s="153"/>
      <c r="AA64" s="153"/>
      <c r="AB64" s="153"/>
      <c r="AC64" s="153"/>
      <c r="AD64" s="153"/>
      <c r="AE64" s="153"/>
      <c r="AF64" s="153"/>
      <c r="AG64" s="153" t="s">
        <v>143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3" x14ac:dyDescent="0.25">
      <c r="A65" s="160"/>
      <c r="B65" s="161"/>
      <c r="C65" s="200" t="s">
        <v>211</v>
      </c>
      <c r="D65" s="171"/>
      <c r="E65" s="172">
        <v>4.1779999999999998E-2</v>
      </c>
      <c r="F65" s="164"/>
      <c r="G65" s="164"/>
      <c r="H65" s="164"/>
      <c r="I65" s="164"/>
      <c r="J65" s="164"/>
      <c r="K65" s="164"/>
      <c r="L65" s="164"/>
      <c r="M65" s="164"/>
      <c r="N65" s="163"/>
      <c r="O65" s="163"/>
      <c r="P65" s="163"/>
      <c r="Q65" s="163"/>
      <c r="R65" s="164"/>
      <c r="S65" s="164"/>
      <c r="T65" s="164"/>
      <c r="U65" s="164"/>
      <c r="V65" s="164"/>
      <c r="W65" s="164"/>
      <c r="X65" s="164"/>
      <c r="Y65" s="164"/>
      <c r="Z65" s="153"/>
      <c r="AA65" s="153"/>
      <c r="AB65" s="153"/>
      <c r="AC65" s="153"/>
      <c r="AD65" s="153"/>
      <c r="AE65" s="153"/>
      <c r="AF65" s="153"/>
      <c r="AG65" s="153" t="s">
        <v>143</v>
      </c>
      <c r="AH65" s="153">
        <v>4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5">
      <c r="A66" s="181">
        <v>24</v>
      </c>
      <c r="B66" s="182" t="s">
        <v>212</v>
      </c>
      <c r="C66" s="197" t="s">
        <v>213</v>
      </c>
      <c r="D66" s="183" t="s">
        <v>183</v>
      </c>
      <c r="E66" s="184">
        <v>6.3771800000000001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0.55000000000000004</v>
      </c>
      <c r="O66" s="184">
        <f>ROUND(E66*N66,2)</f>
        <v>3.51</v>
      </c>
      <c r="P66" s="184">
        <v>0</v>
      </c>
      <c r="Q66" s="184">
        <f>ROUND(E66*P66,2)</f>
        <v>0</v>
      </c>
      <c r="R66" s="186"/>
      <c r="S66" s="186" t="s">
        <v>131</v>
      </c>
      <c r="T66" s="187" t="s">
        <v>118</v>
      </c>
      <c r="U66" s="164">
        <v>0</v>
      </c>
      <c r="V66" s="164">
        <f>ROUND(E66*U66,2)</f>
        <v>0</v>
      </c>
      <c r="W66" s="164"/>
      <c r="X66" s="164" t="s">
        <v>153</v>
      </c>
      <c r="Y66" s="164" t="s">
        <v>120</v>
      </c>
      <c r="Z66" s="153"/>
      <c r="AA66" s="153"/>
      <c r="AB66" s="153"/>
      <c r="AC66" s="153"/>
      <c r="AD66" s="153"/>
      <c r="AE66" s="153"/>
      <c r="AF66" s="153"/>
      <c r="AG66" s="153" t="s">
        <v>209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2" x14ac:dyDescent="0.25">
      <c r="A67" s="160"/>
      <c r="B67" s="161"/>
      <c r="C67" s="199" t="s">
        <v>214</v>
      </c>
      <c r="D67" s="166"/>
      <c r="E67" s="167">
        <v>2.7427199999999998</v>
      </c>
      <c r="F67" s="164"/>
      <c r="G67" s="164"/>
      <c r="H67" s="164"/>
      <c r="I67" s="164"/>
      <c r="J67" s="164"/>
      <c r="K67" s="164"/>
      <c r="L67" s="164"/>
      <c r="M67" s="164"/>
      <c r="N67" s="163"/>
      <c r="O67" s="163"/>
      <c r="P67" s="163"/>
      <c r="Q67" s="163"/>
      <c r="R67" s="164"/>
      <c r="S67" s="164"/>
      <c r="T67" s="164"/>
      <c r="U67" s="164"/>
      <c r="V67" s="164"/>
      <c r="W67" s="164"/>
      <c r="X67" s="164"/>
      <c r="Y67" s="164"/>
      <c r="Z67" s="153"/>
      <c r="AA67" s="153"/>
      <c r="AB67" s="153"/>
      <c r="AC67" s="153"/>
      <c r="AD67" s="153"/>
      <c r="AE67" s="153"/>
      <c r="AF67" s="153"/>
      <c r="AG67" s="153" t="s">
        <v>143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3" x14ac:dyDescent="0.25">
      <c r="A68" s="160"/>
      <c r="B68" s="161"/>
      <c r="C68" s="199" t="s">
        <v>215</v>
      </c>
      <c r="D68" s="166"/>
      <c r="E68" s="167">
        <v>2.7427199999999998</v>
      </c>
      <c r="F68" s="164"/>
      <c r="G68" s="164"/>
      <c r="H68" s="164"/>
      <c r="I68" s="164"/>
      <c r="J68" s="164"/>
      <c r="K68" s="164"/>
      <c r="L68" s="164"/>
      <c r="M68" s="164"/>
      <c r="N68" s="163"/>
      <c r="O68" s="163"/>
      <c r="P68" s="163"/>
      <c r="Q68" s="163"/>
      <c r="R68" s="164"/>
      <c r="S68" s="164"/>
      <c r="T68" s="164"/>
      <c r="U68" s="164"/>
      <c r="V68" s="164"/>
      <c r="W68" s="164"/>
      <c r="X68" s="164"/>
      <c r="Y68" s="164"/>
      <c r="Z68" s="153"/>
      <c r="AA68" s="153"/>
      <c r="AB68" s="153"/>
      <c r="AC68" s="153"/>
      <c r="AD68" s="153"/>
      <c r="AE68" s="153"/>
      <c r="AF68" s="153"/>
      <c r="AG68" s="153" t="s">
        <v>143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3" x14ac:dyDescent="0.25">
      <c r="A69" s="160"/>
      <c r="B69" s="161"/>
      <c r="C69" s="199" t="s">
        <v>216</v>
      </c>
      <c r="D69" s="166"/>
      <c r="E69" s="167">
        <v>0.312</v>
      </c>
      <c r="F69" s="164"/>
      <c r="G69" s="164"/>
      <c r="H69" s="164"/>
      <c r="I69" s="164"/>
      <c r="J69" s="164"/>
      <c r="K69" s="164"/>
      <c r="L69" s="164"/>
      <c r="M69" s="164"/>
      <c r="N69" s="163"/>
      <c r="O69" s="163"/>
      <c r="P69" s="163"/>
      <c r="Q69" s="163"/>
      <c r="R69" s="164"/>
      <c r="S69" s="164"/>
      <c r="T69" s="164"/>
      <c r="U69" s="164"/>
      <c r="V69" s="164"/>
      <c r="W69" s="164"/>
      <c r="X69" s="164"/>
      <c r="Y69" s="164"/>
      <c r="Z69" s="153"/>
      <c r="AA69" s="153"/>
      <c r="AB69" s="153"/>
      <c r="AC69" s="153"/>
      <c r="AD69" s="153"/>
      <c r="AE69" s="153"/>
      <c r="AF69" s="153"/>
      <c r="AG69" s="153" t="s">
        <v>143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3" x14ac:dyDescent="0.25">
      <c r="A70" s="160"/>
      <c r="B70" s="161"/>
      <c r="C70" s="200" t="s">
        <v>211</v>
      </c>
      <c r="D70" s="171"/>
      <c r="E70" s="172">
        <v>0.57974000000000003</v>
      </c>
      <c r="F70" s="164"/>
      <c r="G70" s="164"/>
      <c r="H70" s="164"/>
      <c r="I70" s="164"/>
      <c r="J70" s="164"/>
      <c r="K70" s="164"/>
      <c r="L70" s="164"/>
      <c r="M70" s="164"/>
      <c r="N70" s="163"/>
      <c r="O70" s="163"/>
      <c r="P70" s="163"/>
      <c r="Q70" s="163"/>
      <c r="R70" s="164"/>
      <c r="S70" s="164"/>
      <c r="T70" s="164"/>
      <c r="U70" s="164"/>
      <c r="V70" s="164"/>
      <c r="W70" s="164"/>
      <c r="X70" s="164"/>
      <c r="Y70" s="164"/>
      <c r="Z70" s="153"/>
      <c r="AA70" s="153"/>
      <c r="AB70" s="153"/>
      <c r="AC70" s="153"/>
      <c r="AD70" s="153"/>
      <c r="AE70" s="153"/>
      <c r="AF70" s="153"/>
      <c r="AG70" s="153" t="s">
        <v>143</v>
      </c>
      <c r="AH70" s="153">
        <v>4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5">
      <c r="A71" s="181">
        <v>25</v>
      </c>
      <c r="B71" s="182" t="s">
        <v>217</v>
      </c>
      <c r="C71" s="197" t="s">
        <v>218</v>
      </c>
      <c r="D71" s="183" t="s">
        <v>126</v>
      </c>
      <c r="E71" s="184">
        <v>284.13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1.92E-3</v>
      </c>
      <c r="O71" s="184">
        <f>ROUND(E71*N71,2)</f>
        <v>0.55000000000000004</v>
      </c>
      <c r="P71" s="184">
        <v>0</v>
      </c>
      <c r="Q71" s="184">
        <f>ROUND(E71*P71,2)</f>
        <v>0</v>
      </c>
      <c r="R71" s="186"/>
      <c r="S71" s="186" t="s">
        <v>131</v>
      </c>
      <c r="T71" s="187" t="s">
        <v>118</v>
      </c>
      <c r="U71" s="164">
        <v>0</v>
      </c>
      <c r="V71" s="164">
        <f>ROUND(E71*U71,2)</f>
        <v>0</v>
      </c>
      <c r="W71" s="164"/>
      <c r="X71" s="164" t="s">
        <v>153</v>
      </c>
      <c r="Y71" s="164" t="s">
        <v>120</v>
      </c>
      <c r="Z71" s="153"/>
      <c r="AA71" s="153"/>
      <c r="AB71" s="153"/>
      <c r="AC71" s="153"/>
      <c r="AD71" s="153"/>
      <c r="AE71" s="153"/>
      <c r="AF71" s="153"/>
      <c r="AG71" s="153" t="s">
        <v>209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2" x14ac:dyDescent="0.25">
      <c r="A72" s="160"/>
      <c r="B72" s="161"/>
      <c r="C72" s="199" t="s">
        <v>199</v>
      </c>
      <c r="D72" s="166"/>
      <c r="E72" s="167">
        <v>45.2</v>
      </c>
      <c r="F72" s="164"/>
      <c r="G72" s="164"/>
      <c r="H72" s="164"/>
      <c r="I72" s="164"/>
      <c r="J72" s="164"/>
      <c r="K72" s="164"/>
      <c r="L72" s="164"/>
      <c r="M72" s="164"/>
      <c r="N72" s="163"/>
      <c r="O72" s="163"/>
      <c r="P72" s="163"/>
      <c r="Q72" s="163"/>
      <c r="R72" s="164"/>
      <c r="S72" s="164"/>
      <c r="T72" s="164"/>
      <c r="U72" s="164"/>
      <c r="V72" s="164"/>
      <c r="W72" s="164"/>
      <c r="X72" s="164"/>
      <c r="Y72" s="164"/>
      <c r="Z72" s="153"/>
      <c r="AA72" s="153"/>
      <c r="AB72" s="153"/>
      <c r="AC72" s="153"/>
      <c r="AD72" s="153"/>
      <c r="AE72" s="153"/>
      <c r="AF72" s="153"/>
      <c r="AG72" s="153" t="s">
        <v>143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3" x14ac:dyDescent="0.25">
      <c r="A73" s="160"/>
      <c r="B73" s="161"/>
      <c r="C73" s="199" t="s">
        <v>202</v>
      </c>
      <c r="D73" s="166"/>
      <c r="E73" s="167">
        <v>26</v>
      </c>
      <c r="F73" s="164"/>
      <c r="G73" s="164"/>
      <c r="H73" s="164"/>
      <c r="I73" s="164"/>
      <c r="J73" s="164"/>
      <c r="K73" s="164"/>
      <c r="L73" s="164"/>
      <c r="M73" s="164"/>
      <c r="N73" s="163"/>
      <c r="O73" s="163"/>
      <c r="P73" s="163"/>
      <c r="Q73" s="163"/>
      <c r="R73" s="164"/>
      <c r="S73" s="164"/>
      <c r="T73" s="164"/>
      <c r="U73" s="164"/>
      <c r="V73" s="164"/>
      <c r="W73" s="164"/>
      <c r="X73" s="164"/>
      <c r="Y73" s="164"/>
      <c r="Z73" s="153"/>
      <c r="AA73" s="153"/>
      <c r="AB73" s="153"/>
      <c r="AC73" s="153"/>
      <c r="AD73" s="153"/>
      <c r="AE73" s="153"/>
      <c r="AF73" s="153"/>
      <c r="AG73" s="153" t="s">
        <v>143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3" x14ac:dyDescent="0.25">
      <c r="A74" s="160"/>
      <c r="B74" s="161"/>
      <c r="C74" s="199" t="s">
        <v>219</v>
      </c>
      <c r="D74" s="166"/>
      <c r="E74" s="167">
        <v>13</v>
      </c>
      <c r="F74" s="164"/>
      <c r="G74" s="164"/>
      <c r="H74" s="164"/>
      <c r="I74" s="164"/>
      <c r="J74" s="164"/>
      <c r="K74" s="164"/>
      <c r="L74" s="164"/>
      <c r="M74" s="164"/>
      <c r="N74" s="163"/>
      <c r="O74" s="163"/>
      <c r="P74" s="163"/>
      <c r="Q74" s="163"/>
      <c r="R74" s="164"/>
      <c r="S74" s="164"/>
      <c r="T74" s="164"/>
      <c r="U74" s="164"/>
      <c r="V74" s="164"/>
      <c r="W74" s="164"/>
      <c r="X74" s="164"/>
      <c r="Y74" s="164"/>
      <c r="Z74" s="153"/>
      <c r="AA74" s="153"/>
      <c r="AB74" s="153"/>
      <c r="AC74" s="153"/>
      <c r="AD74" s="153"/>
      <c r="AE74" s="153"/>
      <c r="AF74" s="153"/>
      <c r="AG74" s="153" t="s">
        <v>143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3" x14ac:dyDescent="0.25">
      <c r="A75" s="160"/>
      <c r="B75" s="161"/>
      <c r="C75" s="199" t="s">
        <v>203</v>
      </c>
      <c r="D75" s="166"/>
      <c r="E75" s="167">
        <v>174.1</v>
      </c>
      <c r="F75" s="164"/>
      <c r="G75" s="164"/>
      <c r="H75" s="164"/>
      <c r="I75" s="164"/>
      <c r="J75" s="164"/>
      <c r="K75" s="164"/>
      <c r="L75" s="164"/>
      <c r="M75" s="164"/>
      <c r="N75" s="163"/>
      <c r="O75" s="163"/>
      <c r="P75" s="163"/>
      <c r="Q75" s="163"/>
      <c r="R75" s="164"/>
      <c r="S75" s="164"/>
      <c r="T75" s="164"/>
      <c r="U75" s="164"/>
      <c r="V75" s="164"/>
      <c r="W75" s="164"/>
      <c r="X75" s="164"/>
      <c r="Y75" s="164"/>
      <c r="Z75" s="153"/>
      <c r="AA75" s="153"/>
      <c r="AB75" s="153"/>
      <c r="AC75" s="153"/>
      <c r="AD75" s="153"/>
      <c r="AE75" s="153"/>
      <c r="AF75" s="153"/>
      <c r="AG75" s="153" t="s">
        <v>143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3" x14ac:dyDescent="0.25">
      <c r="A76" s="160"/>
      <c r="B76" s="161"/>
      <c r="C76" s="200" t="s">
        <v>211</v>
      </c>
      <c r="D76" s="171"/>
      <c r="E76" s="172">
        <v>25.83</v>
      </c>
      <c r="F76" s="164"/>
      <c r="G76" s="164"/>
      <c r="H76" s="164"/>
      <c r="I76" s="164"/>
      <c r="J76" s="164"/>
      <c r="K76" s="164"/>
      <c r="L76" s="164"/>
      <c r="M76" s="164"/>
      <c r="N76" s="163"/>
      <c r="O76" s="163"/>
      <c r="P76" s="163"/>
      <c r="Q76" s="163"/>
      <c r="R76" s="164"/>
      <c r="S76" s="164"/>
      <c r="T76" s="164"/>
      <c r="U76" s="164"/>
      <c r="V76" s="164"/>
      <c r="W76" s="164"/>
      <c r="X76" s="164"/>
      <c r="Y76" s="164"/>
      <c r="Z76" s="153"/>
      <c r="AA76" s="153"/>
      <c r="AB76" s="153"/>
      <c r="AC76" s="153"/>
      <c r="AD76" s="153"/>
      <c r="AE76" s="153"/>
      <c r="AF76" s="153"/>
      <c r="AG76" s="153" t="s">
        <v>143</v>
      </c>
      <c r="AH76" s="153">
        <v>4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5">
      <c r="A77" s="160">
        <v>26</v>
      </c>
      <c r="B77" s="161" t="s">
        <v>220</v>
      </c>
      <c r="C77" s="201" t="s">
        <v>221</v>
      </c>
      <c r="D77" s="162" t="s">
        <v>0</v>
      </c>
      <c r="E77" s="195"/>
      <c r="F77" s="165"/>
      <c r="G77" s="164">
        <f>ROUND(E77*F77,2)</f>
        <v>0</v>
      </c>
      <c r="H77" s="165"/>
      <c r="I77" s="164">
        <f>ROUND(E77*H77,2)</f>
        <v>0</v>
      </c>
      <c r="J77" s="165"/>
      <c r="K77" s="164">
        <f>ROUND(E77*J77,2)</f>
        <v>0</v>
      </c>
      <c r="L77" s="164">
        <v>21</v>
      </c>
      <c r="M77" s="164">
        <f>G77*(1+L77/100)</f>
        <v>0</v>
      </c>
      <c r="N77" s="163">
        <v>0</v>
      </c>
      <c r="O77" s="163">
        <f>ROUND(E77*N77,2)</f>
        <v>0</v>
      </c>
      <c r="P77" s="163">
        <v>0</v>
      </c>
      <c r="Q77" s="163">
        <f>ROUND(E77*P77,2)</f>
        <v>0</v>
      </c>
      <c r="R77" s="164" t="s">
        <v>174</v>
      </c>
      <c r="S77" s="164" t="s">
        <v>117</v>
      </c>
      <c r="T77" s="164" t="s">
        <v>118</v>
      </c>
      <c r="U77" s="164">
        <v>0.02</v>
      </c>
      <c r="V77" s="164">
        <f>ROUND(E77*U77,2)</f>
        <v>0</v>
      </c>
      <c r="W77" s="164"/>
      <c r="X77" s="164" t="s">
        <v>169</v>
      </c>
      <c r="Y77" s="164" t="s">
        <v>120</v>
      </c>
      <c r="Z77" s="153"/>
      <c r="AA77" s="153"/>
      <c r="AB77" s="153"/>
      <c r="AC77" s="153"/>
      <c r="AD77" s="153"/>
      <c r="AE77" s="153"/>
      <c r="AF77" s="153"/>
      <c r="AG77" s="153" t="s">
        <v>170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2" x14ac:dyDescent="0.25">
      <c r="A78" s="160"/>
      <c r="B78" s="161"/>
      <c r="C78" s="262" t="s">
        <v>171</v>
      </c>
      <c r="D78" s="263"/>
      <c r="E78" s="263"/>
      <c r="F78" s="263"/>
      <c r="G78" s="263"/>
      <c r="H78" s="164"/>
      <c r="I78" s="164"/>
      <c r="J78" s="164"/>
      <c r="K78" s="164"/>
      <c r="L78" s="164"/>
      <c r="M78" s="164"/>
      <c r="N78" s="163"/>
      <c r="O78" s="163"/>
      <c r="P78" s="163"/>
      <c r="Q78" s="163"/>
      <c r="R78" s="164"/>
      <c r="S78" s="164"/>
      <c r="T78" s="164"/>
      <c r="U78" s="164"/>
      <c r="V78" s="164"/>
      <c r="W78" s="164"/>
      <c r="X78" s="164"/>
      <c r="Y78" s="164"/>
      <c r="Z78" s="153"/>
      <c r="AA78" s="153"/>
      <c r="AB78" s="153"/>
      <c r="AC78" s="153"/>
      <c r="AD78" s="153"/>
      <c r="AE78" s="153"/>
      <c r="AF78" s="153"/>
      <c r="AG78" s="153" t="s">
        <v>123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x14ac:dyDescent="0.25">
      <c r="A79" s="174" t="s">
        <v>111</v>
      </c>
      <c r="B79" s="175" t="s">
        <v>76</v>
      </c>
      <c r="C79" s="196" t="s">
        <v>77</v>
      </c>
      <c r="D79" s="176"/>
      <c r="E79" s="177"/>
      <c r="F79" s="178"/>
      <c r="G79" s="178">
        <f>SUMIF(AG80:AG114,"&lt;&gt;NOR",G80:G114)</f>
        <v>0</v>
      </c>
      <c r="H79" s="178"/>
      <c r="I79" s="178">
        <f>SUM(I80:I114)</f>
        <v>0</v>
      </c>
      <c r="J79" s="178"/>
      <c r="K79" s="178">
        <f>SUM(K80:K114)</f>
        <v>0</v>
      </c>
      <c r="L79" s="178"/>
      <c r="M79" s="178">
        <f>SUM(M80:M114)</f>
        <v>0</v>
      </c>
      <c r="N79" s="177"/>
      <c r="O79" s="177">
        <f>SUM(O80:O114)</f>
        <v>2.589999999999999</v>
      </c>
      <c r="P79" s="177"/>
      <c r="Q79" s="177">
        <f>SUM(Q80:Q114)</f>
        <v>0.84</v>
      </c>
      <c r="R79" s="178"/>
      <c r="S79" s="178"/>
      <c r="T79" s="179"/>
      <c r="U79" s="173"/>
      <c r="V79" s="173">
        <f>SUM(V80:V114)</f>
        <v>227.49999999999997</v>
      </c>
      <c r="W79" s="173"/>
      <c r="X79" s="173"/>
      <c r="Y79" s="173"/>
      <c r="AG79" t="s">
        <v>112</v>
      </c>
    </row>
    <row r="80" spans="1:60" ht="20.399999999999999" outlineLevel="1" x14ac:dyDescent="0.25">
      <c r="A80" s="181">
        <v>27</v>
      </c>
      <c r="B80" s="182" t="s">
        <v>222</v>
      </c>
      <c r="C80" s="197" t="s">
        <v>223</v>
      </c>
      <c r="D80" s="183" t="s">
        <v>126</v>
      </c>
      <c r="E80" s="184">
        <v>23.6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5.5999999999999995E-4</v>
      </c>
      <c r="O80" s="184">
        <f>ROUND(E80*N80,2)</f>
        <v>0.01</v>
      </c>
      <c r="P80" s="184">
        <v>0</v>
      </c>
      <c r="Q80" s="184">
        <f>ROUND(E80*P80,2)</f>
        <v>0</v>
      </c>
      <c r="R80" s="186" t="s">
        <v>224</v>
      </c>
      <c r="S80" s="186" t="s">
        <v>117</v>
      </c>
      <c r="T80" s="187" t="s">
        <v>118</v>
      </c>
      <c r="U80" s="164">
        <v>8.1250000000000003E-2</v>
      </c>
      <c r="V80" s="164">
        <f>ROUND(E80*U80,2)</f>
        <v>1.92</v>
      </c>
      <c r="W80" s="164"/>
      <c r="X80" s="164" t="s">
        <v>119</v>
      </c>
      <c r="Y80" s="164" t="s">
        <v>120</v>
      </c>
      <c r="Z80" s="153"/>
      <c r="AA80" s="153"/>
      <c r="AB80" s="153"/>
      <c r="AC80" s="153"/>
      <c r="AD80" s="153"/>
      <c r="AE80" s="153"/>
      <c r="AF80" s="153"/>
      <c r="AG80" s="153" t="s">
        <v>147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2" x14ac:dyDescent="0.25">
      <c r="A81" s="160"/>
      <c r="B81" s="161"/>
      <c r="C81" s="199" t="s">
        <v>225</v>
      </c>
      <c r="D81" s="166"/>
      <c r="E81" s="167">
        <v>23.6</v>
      </c>
      <c r="F81" s="164"/>
      <c r="G81" s="164"/>
      <c r="H81" s="164"/>
      <c r="I81" s="164"/>
      <c r="J81" s="164"/>
      <c r="K81" s="164"/>
      <c r="L81" s="164"/>
      <c r="M81" s="164"/>
      <c r="N81" s="163"/>
      <c r="O81" s="163"/>
      <c r="P81" s="163"/>
      <c r="Q81" s="163"/>
      <c r="R81" s="164"/>
      <c r="S81" s="164"/>
      <c r="T81" s="164"/>
      <c r="U81" s="164"/>
      <c r="V81" s="164"/>
      <c r="W81" s="164"/>
      <c r="X81" s="164"/>
      <c r="Y81" s="164"/>
      <c r="Z81" s="153"/>
      <c r="AA81" s="153"/>
      <c r="AB81" s="153"/>
      <c r="AC81" s="153"/>
      <c r="AD81" s="153"/>
      <c r="AE81" s="153"/>
      <c r="AF81" s="153"/>
      <c r="AG81" s="153" t="s">
        <v>143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5">
      <c r="A82" s="181">
        <v>28</v>
      </c>
      <c r="B82" s="182" t="s">
        <v>226</v>
      </c>
      <c r="C82" s="197" t="s">
        <v>227</v>
      </c>
      <c r="D82" s="183" t="s">
        <v>141</v>
      </c>
      <c r="E82" s="184">
        <v>114.28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6">
        <f>G82*(1+L82/100)</f>
        <v>0</v>
      </c>
      <c r="N82" s="184">
        <v>0</v>
      </c>
      <c r="O82" s="184">
        <f>ROUND(E82*N82,2)</f>
        <v>0</v>
      </c>
      <c r="P82" s="184">
        <v>7.3200000000000001E-3</v>
      </c>
      <c r="Q82" s="184">
        <f>ROUND(E82*P82,2)</f>
        <v>0.84</v>
      </c>
      <c r="R82" s="186" t="s">
        <v>224</v>
      </c>
      <c r="S82" s="186" t="s">
        <v>117</v>
      </c>
      <c r="T82" s="187" t="s">
        <v>118</v>
      </c>
      <c r="U82" s="164">
        <v>0.1</v>
      </c>
      <c r="V82" s="164">
        <f>ROUND(E82*U82,2)</f>
        <v>11.43</v>
      </c>
      <c r="W82" s="164"/>
      <c r="X82" s="164" t="s">
        <v>119</v>
      </c>
      <c r="Y82" s="164" t="s">
        <v>120</v>
      </c>
      <c r="Z82" s="153"/>
      <c r="AA82" s="153"/>
      <c r="AB82" s="153"/>
      <c r="AC82" s="153"/>
      <c r="AD82" s="153"/>
      <c r="AE82" s="153"/>
      <c r="AF82" s="153"/>
      <c r="AG82" s="153" t="s">
        <v>147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2" x14ac:dyDescent="0.25">
      <c r="A83" s="160"/>
      <c r="B83" s="161"/>
      <c r="C83" s="199" t="s">
        <v>228</v>
      </c>
      <c r="D83" s="166"/>
      <c r="E83" s="167">
        <v>114.28</v>
      </c>
      <c r="F83" s="164"/>
      <c r="G83" s="164"/>
      <c r="H83" s="164"/>
      <c r="I83" s="164"/>
      <c r="J83" s="164"/>
      <c r="K83" s="164"/>
      <c r="L83" s="164"/>
      <c r="M83" s="164"/>
      <c r="N83" s="163"/>
      <c r="O83" s="163"/>
      <c r="P83" s="163"/>
      <c r="Q83" s="163"/>
      <c r="R83" s="164"/>
      <c r="S83" s="164"/>
      <c r="T83" s="164"/>
      <c r="U83" s="164"/>
      <c r="V83" s="164"/>
      <c r="W83" s="164"/>
      <c r="X83" s="164"/>
      <c r="Y83" s="164"/>
      <c r="Z83" s="153"/>
      <c r="AA83" s="153"/>
      <c r="AB83" s="153"/>
      <c r="AC83" s="153"/>
      <c r="AD83" s="153"/>
      <c r="AE83" s="153"/>
      <c r="AF83" s="153"/>
      <c r="AG83" s="153" t="s">
        <v>143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5">
      <c r="A84" s="181">
        <v>29</v>
      </c>
      <c r="B84" s="182" t="s">
        <v>229</v>
      </c>
      <c r="C84" s="197" t="s">
        <v>288</v>
      </c>
      <c r="D84" s="183" t="s">
        <v>141</v>
      </c>
      <c r="E84" s="184">
        <v>125.58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0</v>
      </c>
      <c r="N84" s="184">
        <v>1.355E-2</v>
      </c>
      <c r="O84" s="184">
        <f>ROUND(E84*N84,2)</f>
        <v>1.7</v>
      </c>
      <c r="P84" s="184">
        <v>0</v>
      </c>
      <c r="Q84" s="184">
        <f>ROUND(E84*P84,2)</f>
        <v>0</v>
      </c>
      <c r="R84" s="186"/>
      <c r="S84" s="186" t="s">
        <v>131</v>
      </c>
      <c r="T84" s="187" t="s">
        <v>118</v>
      </c>
      <c r="U84" s="164">
        <v>1.21875</v>
      </c>
      <c r="V84" s="164">
        <f>ROUND(E84*U84,2)</f>
        <v>153.05000000000001</v>
      </c>
      <c r="W84" s="164"/>
      <c r="X84" s="164" t="s">
        <v>119</v>
      </c>
      <c r="Y84" s="164" t="s">
        <v>120</v>
      </c>
      <c r="Z84" s="153"/>
      <c r="AA84" s="153"/>
      <c r="AB84" s="153"/>
      <c r="AC84" s="153"/>
      <c r="AD84" s="153"/>
      <c r="AE84" s="153"/>
      <c r="AF84" s="153"/>
      <c r="AG84" s="153" t="s">
        <v>147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2" x14ac:dyDescent="0.25">
      <c r="A85" s="160"/>
      <c r="B85" s="161"/>
      <c r="C85" s="199" t="s">
        <v>230</v>
      </c>
      <c r="D85" s="166"/>
      <c r="E85" s="167">
        <v>125.58</v>
      </c>
      <c r="F85" s="164"/>
      <c r="G85" s="164"/>
      <c r="H85" s="164"/>
      <c r="I85" s="164"/>
      <c r="J85" s="164"/>
      <c r="K85" s="164"/>
      <c r="L85" s="164"/>
      <c r="M85" s="164"/>
      <c r="N85" s="163"/>
      <c r="O85" s="163"/>
      <c r="P85" s="163"/>
      <c r="Q85" s="163"/>
      <c r="R85" s="164"/>
      <c r="S85" s="164"/>
      <c r="T85" s="164"/>
      <c r="U85" s="164"/>
      <c r="V85" s="164"/>
      <c r="W85" s="164"/>
      <c r="X85" s="164"/>
      <c r="Y85" s="164"/>
      <c r="Z85" s="153"/>
      <c r="AA85" s="153"/>
      <c r="AB85" s="153"/>
      <c r="AC85" s="153"/>
      <c r="AD85" s="153"/>
      <c r="AE85" s="153"/>
      <c r="AF85" s="153"/>
      <c r="AG85" s="153" t="s">
        <v>143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5">
      <c r="A86" s="181">
        <v>30</v>
      </c>
      <c r="B86" s="182" t="s">
        <v>231</v>
      </c>
      <c r="C86" s="197" t="s">
        <v>289</v>
      </c>
      <c r="D86" s="183" t="s">
        <v>126</v>
      </c>
      <c r="E86" s="184">
        <v>22.6</v>
      </c>
      <c r="F86" s="185"/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21</v>
      </c>
      <c r="M86" s="186">
        <f>G86*(1+L86/100)</f>
        <v>0</v>
      </c>
      <c r="N86" s="184">
        <v>1.1039999999999999E-2</v>
      </c>
      <c r="O86" s="184">
        <f>ROUND(E86*N86,2)</f>
        <v>0.25</v>
      </c>
      <c r="P86" s="184">
        <v>0</v>
      </c>
      <c r="Q86" s="184">
        <f>ROUND(E86*P86,2)</f>
        <v>0</v>
      </c>
      <c r="R86" s="186"/>
      <c r="S86" s="186" t="s">
        <v>131</v>
      </c>
      <c r="T86" s="187" t="s">
        <v>118</v>
      </c>
      <c r="U86" s="164">
        <v>0.32500000000000001</v>
      </c>
      <c r="V86" s="164">
        <f>ROUND(E86*U86,2)</f>
        <v>7.35</v>
      </c>
      <c r="W86" s="164"/>
      <c r="X86" s="164" t="s">
        <v>119</v>
      </c>
      <c r="Y86" s="164" t="s">
        <v>120</v>
      </c>
      <c r="Z86" s="153"/>
      <c r="AA86" s="153"/>
      <c r="AB86" s="153"/>
      <c r="AC86" s="153"/>
      <c r="AD86" s="153"/>
      <c r="AE86" s="153"/>
      <c r="AF86" s="153"/>
      <c r="AG86" s="153" t="s">
        <v>147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2" x14ac:dyDescent="0.25">
      <c r="A87" s="160"/>
      <c r="B87" s="161"/>
      <c r="C87" s="199" t="s">
        <v>232</v>
      </c>
      <c r="D87" s="166"/>
      <c r="E87" s="167">
        <v>22.6</v>
      </c>
      <c r="F87" s="164"/>
      <c r="G87" s="164"/>
      <c r="H87" s="164"/>
      <c r="I87" s="164"/>
      <c r="J87" s="164"/>
      <c r="K87" s="164"/>
      <c r="L87" s="164"/>
      <c r="M87" s="164"/>
      <c r="N87" s="163"/>
      <c r="O87" s="163"/>
      <c r="P87" s="163"/>
      <c r="Q87" s="163"/>
      <c r="R87" s="164"/>
      <c r="S87" s="164"/>
      <c r="T87" s="164"/>
      <c r="U87" s="164"/>
      <c r="V87" s="164"/>
      <c r="W87" s="164"/>
      <c r="X87" s="164"/>
      <c r="Y87" s="164"/>
      <c r="Z87" s="153"/>
      <c r="AA87" s="153"/>
      <c r="AB87" s="153"/>
      <c r="AC87" s="153"/>
      <c r="AD87" s="153"/>
      <c r="AE87" s="153"/>
      <c r="AF87" s="153"/>
      <c r="AG87" s="153" t="s">
        <v>143</v>
      </c>
      <c r="AH87" s="153">
        <v>0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5">
      <c r="A88" s="181">
        <v>31</v>
      </c>
      <c r="B88" s="182" t="s">
        <v>233</v>
      </c>
      <c r="C88" s="197" t="s">
        <v>234</v>
      </c>
      <c r="D88" s="183" t="s">
        <v>126</v>
      </c>
      <c r="E88" s="184">
        <v>23.6</v>
      </c>
      <c r="F88" s="185"/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0</v>
      </c>
      <c r="N88" s="184">
        <v>7.2000000000000005E-4</v>
      </c>
      <c r="O88" s="184">
        <f>ROUND(E88*N88,2)</f>
        <v>0.02</v>
      </c>
      <c r="P88" s="184">
        <v>0</v>
      </c>
      <c r="Q88" s="184">
        <f>ROUND(E88*P88,2)</f>
        <v>0</v>
      </c>
      <c r="R88" s="186"/>
      <c r="S88" s="186" t="s">
        <v>131</v>
      </c>
      <c r="T88" s="187" t="s">
        <v>118</v>
      </c>
      <c r="U88" s="164">
        <v>0.20313000000000001</v>
      </c>
      <c r="V88" s="164">
        <f>ROUND(E88*U88,2)</f>
        <v>4.79</v>
      </c>
      <c r="W88" s="164"/>
      <c r="X88" s="164" t="s">
        <v>119</v>
      </c>
      <c r="Y88" s="164" t="s">
        <v>120</v>
      </c>
      <c r="Z88" s="153"/>
      <c r="AA88" s="153"/>
      <c r="AB88" s="153"/>
      <c r="AC88" s="153"/>
      <c r="AD88" s="153"/>
      <c r="AE88" s="153"/>
      <c r="AF88" s="153"/>
      <c r="AG88" s="153" t="s">
        <v>147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2" x14ac:dyDescent="0.25">
      <c r="A89" s="160"/>
      <c r="B89" s="161"/>
      <c r="C89" s="199" t="s">
        <v>225</v>
      </c>
      <c r="D89" s="166"/>
      <c r="E89" s="167">
        <v>23.6</v>
      </c>
      <c r="F89" s="164"/>
      <c r="G89" s="164"/>
      <c r="H89" s="164"/>
      <c r="I89" s="164"/>
      <c r="J89" s="164"/>
      <c r="K89" s="164"/>
      <c r="L89" s="164"/>
      <c r="M89" s="164"/>
      <c r="N89" s="163"/>
      <c r="O89" s="163"/>
      <c r="P89" s="163"/>
      <c r="Q89" s="163"/>
      <c r="R89" s="164"/>
      <c r="S89" s="164"/>
      <c r="T89" s="164"/>
      <c r="U89" s="164"/>
      <c r="V89" s="164"/>
      <c r="W89" s="164"/>
      <c r="X89" s="164"/>
      <c r="Y89" s="164"/>
      <c r="Z89" s="153"/>
      <c r="AA89" s="153"/>
      <c r="AB89" s="153"/>
      <c r="AC89" s="153"/>
      <c r="AD89" s="153"/>
      <c r="AE89" s="153"/>
      <c r="AF89" s="153"/>
      <c r="AG89" s="153" t="s">
        <v>143</v>
      </c>
      <c r="AH89" s="153">
        <v>0</v>
      </c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5">
      <c r="A90" s="181">
        <v>32</v>
      </c>
      <c r="B90" s="182" t="s">
        <v>235</v>
      </c>
      <c r="C90" s="197" t="s">
        <v>236</v>
      </c>
      <c r="D90" s="183" t="s">
        <v>126</v>
      </c>
      <c r="E90" s="184">
        <v>4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7.3999999999999999E-4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131</v>
      </c>
      <c r="T90" s="187" t="s">
        <v>118</v>
      </c>
      <c r="U90" s="164">
        <v>0.17874999999999999</v>
      </c>
      <c r="V90" s="164">
        <f>ROUND(E90*U90,2)</f>
        <v>0.72</v>
      </c>
      <c r="W90" s="164"/>
      <c r="X90" s="164" t="s">
        <v>119</v>
      </c>
      <c r="Y90" s="164" t="s">
        <v>192</v>
      </c>
      <c r="Z90" s="153"/>
      <c r="AA90" s="153"/>
      <c r="AB90" s="153"/>
      <c r="AC90" s="153"/>
      <c r="AD90" s="153"/>
      <c r="AE90" s="153"/>
      <c r="AF90" s="153"/>
      <c r="AG90" s="153" t="s">
        <v>147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2" x14ac:dyDescent="0.25">
      <c r="A91" s="160"/>
      <c r="B91" s="161"/>
      <c r="C91" s="199" t="s">
        <v>237</v>
      </c>
      <c r="D91" s="166"/>
      <c r="E91" s="167">
        <v>4</v>
      </c>
      <c r="F91" s="164"/>
      <c r="G91" s="164"/>
      <c r="H91" s="164"/>
      <c r="I91" s="164"/>
      <c r="J91" s="164"/>
      <c r="K91" s="164"/>
      <c r="L91" s="164"/>
      <c r="M91" s="164"/>
      <c r="N91" s="163"/>
      <c r="O91" s="163"/>
      <c r="P91" s="163"/>
      <c r="Q91" s="163"/>
      <c r="R91" s="164"/>
      <c r="S91" s="164"/>
      <c r="T91" s="164"/>
      <c r="U91" s="164"/>
      <c r="V91" s="164"/>
      <c r="W91" s="164"/>
      <c r="X91" s="164"/>
      <c r="Y91" s="164"/>
      <c r="Z91" s="153"/>
      <c r="AA91" s="153"/>
      <c r="AB91" s="153"/>
      <c r="AC91" s="153"/>
      <c r="AD91" s="153"/>
      <c r="AE91" s="153"/>
      <c r="AF91" s="153"/>
      <c r="AG91" s="153" t="s">
        <v>143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5">
      <c r="A92" s="181">
        <v>33</v>
      </c>
      <c r="B92" s="182" t="s">
        <v>238</v>
      </c>
      <c r="C92" s="197" t="s">
        <v>239</v>
      </c>
      <c r="D92" s="183" t="s">
        <v>126</v>
      </c>
      <c r="E92" s="184">
        <v>26.9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21</v>
      </c>
      <c r="M92" s="186">
        <f>G92*(1+L92/100)</f>
        <v>0</v>
      </c>
      <c r="N92" s="184">
        <v>1.8190000000000001E-2</v>
      </c>
      <c r="O92" s="184">
        <f>ROUND(E92*N92,2)</f>
        <v>0.49</v>
      </c>
      <c r="P92" s="184">
        <v>0</v>
      </c>
      <c r="Q92" s="184">
        <f>ROUND(E92*P92,2)</f>
        <v>0</v>
      </c>
      <c r="R92" s="186"/>
      <c r="S92" s="186" t="s">
        <v>131</v>
      </c>
      <c r="T92" s="187" t="s">
        <v>118</v>
      </c>
      <c r="U92" s="164">
        <v>0.7</v>
      </c>
      <c r="V92" s="164">
        <f>ROUND(E92*U92,2)</f>
        <v>18.829999999999998</v>
      </c>
      <c r="W92" s="164"/>
      <c r="X92" s="164" t="s">
        <v>119</v>
      </c>
      <c r="Y92" s="164" t="s">
        <v>120</v>
      </c>
      <c r="Z92" s="153"/>
      <c r="AA92" s="153"/>
      <c r="AB92" s="153"/>
      <c r="AC92" s="153"/>
      <c r="AD92" s="153"/>
      <c r="AE92" s="153"/>
      <c r="AF92" s="153"/>
      <c r="AG92" s="153" t="s">
        <v>147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2" x14ac:dyDescent="0.25">
      <c r="A93" s="160"/>
      <c r="B93" s="161"/>
      <c r="C93" s="199" t="s">
        <v>240</v>
      </c>
      <c r="D93" s="166"/>
      <c r="E93" s="167">
        <v>26.9</v>
      </c>
      <c r="F93" s="164"/>
      <c r="G93" s="164"/>
      <c r="H93" s="164"/>
      <c r="I93" s="164"/>
      <c r="J93" s="164"/>
      <c r="K93" s="164"/>
      <c r="L93" s="164"/>
      <c r="M93" s="164"/>
      <c r="N93" s="163"/>
      <c r="O93" s="163"/>
      <c r="P93" s="163"/>
      <c r="Q93" s="163"/>
      <c r="R93" s="164"/>
      <c r="S93" s="164"/>
      <c r="T93" s="164"/>
      <c r="U93" s="164"/>
      <c r="V93" s="164"/>
      <c r="W93" s="164"/>
      <c r="X93" s="164"/>
      <c r="Y93" s="164"/>
      <c r="Z93" s="153"/>
      <c r="AA93" s="153"/>
      <c r="AB93" s="153"/>
      <c r="AC93" s="153"/>
      <c r="AD93" s="153"/>
      <c r="AE93" s="153"/>
      <c r="AF93" s="153"/>
      <c r="AG93" s="153" t="s">
        <v>143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5">
      <c r="A94" s="181">
        <v>34</v>
      </c>
      <c r="B94" s="182" t="s">
        <v>241</v>
      </c>
      <c r="C94" s="197" t="s">
        <v>242</v>
      </c>
      <c r="D94" s="183" t="s">
        <v>115</v>
      </c>
      <c r="E94" s="184">
        <v>4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6.0999999999999997E-4</v>
      </c>
      <c r="O94" s="184">
        <f>ROUND(E94*N94,2)</f>
        <v>0</v>
      </c>
      <c r="P94" s="184">
        <v>0</v>
      </c>
      <c r="Q94" s="184">
        <f>ROUND(E94*P94,2)</f>
        <v>0</v>
      </c>
      <c r="R94" s="186"/>
      <c r="S94" s="186" t="s">
        <v>131</v>
      </c>
      <c r="T94" s="187" t="s">
        <v>118</v>
      </c>
      <c r="U94" s="164">
        <v>0.32500000000000001</v>
      </c>
      <c r="V94" s="164">
        <f>ROUND(E94*U94,2)</f>
        <v>1.3</v>
      </c>
      <c r="W94" s="164"/>
      <c r="X94" s="164" t="s">
        <v>119</v>
      </c>
      <c r="Y94" s="164" t="s">
        <v>120</v>
      </c>
      <c r="Z94" s="153"/>
      <c r="AA94" s="153"/>
      <c r="AB94" s="153"/>
      <c r="AC94" s="153"/>
      <c r="AD94" s="153"/>
      <c r="AE94" s="153"/>
      <c r="AF94" s="153"/>
      <c r="AG94" s="153" t="s">
        <v>147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2" x14ac:dyDescent="0.25">
      <c r="A95" s="160"/>
      <c r="B95" s="161"/>
      <c r="C95" s="199" t="s">
        <v>243</v>
      </c>
      <c r="D95" s="166"/>
      <c r="E95" s="167">
        <v>4</v>
      </c>
      <c r="F95" s="164"/>
      <c r="G95" s="164"/>
      <c r="H95" s="164"/>
      <c r="I95" s="164"/>
      <c r="J95" s="164"/>
      <c r="K95" s="164"/>
      <c r="L95" s="164"/>
      <c r="M95" s="164"/>
      <c r="N95" s="163"/>
      <c r="O95" s="163"/>
      <c r="P95" s="163"/>
      <c r="Q95" s="163"/>
      <c r="R95" s="164"/>
      <c r="S95" s="164"/>
      <c r="T95" s="164"/>
      <c r="U95" s="164"/>
      <c r="V95" s="164"/>
      <c r="W95" s="164"/>
      <c r="X95" s="164"/>
      <c r="Y95" s="164"/>
      <c r="Z95" s="153"/>
      <c r="AA95" s="153"/>
      <c r="AB95" s="153"/>
      <c r="AC95" s="153"/>
      <c r="AD95" s="153"/>
      <c r="AE95" s="153"/>
      <c r="AF95" s="153"/>
      <c r="AG95" s="153" t="s">
        <v>143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5">
      <c r="A96" s="181">
        <v>35</v>
      </c>
      <c r="B96" s="182" t="s">
        <v>244</v>
      </c>
      <c r="C96" s="197" t="s">
        <v>245</v>
      </c>
      <c r="D96" s="183" t="s">
        <v>126</v>
      </c>
      <c r="E96" s="184">
        <v>6</v>
      </c>
      <c r="F96" s="185"/>
      <c r="G96" s="186">
        <f>ROUND(E96*F96,2)</f>
        <v>0</v>
      </c>
      <c r="H96" s="185"/>
      <c r="I96" s="186">
        <f>ROUND(E96*H96,2)</f>
        <v>0</v>
      </c>
      <c r="J96" s="185"/>
      <c r="K96" s="186">
        <f>ROUND(E96*J96,2)</f>
        <v>0</v>
      </c>
      <c r="L96" s="186">
        <v>21</v>
      </c>
      <c r="M96" s="186">
        <f>G96*(1+L96/100)</f>
        <v>0</v>
      </c>
      <c r="N96" s="184">
        <v>1.06E-3</v>
      </c>
      <c r="O96" s="184">
        <f>ROUND(E96*N96,2)</f>
        <v>0.01</v>
      </c>
      <c r="P96" s="184">
        <v>0</v>
      </c>
      <c r="Q96" s="184">
        <f>ROUND(E96*P96,2)</f>
        <v>0</v>
      </c>
      <c r="R96" s="186"/>
      <c r="S96" s="186" t="s">
        <v>131</v>
      </c>
      <c r="T96" s="187" t="s">
        <v>118</v>
      </c>
      <c r="U96" s="164">
        <v>0.44688</v>
      </c>
      <c r="V96" s="164">
        <f>ROUND(E96*U96,2)</f>
        <v>2.68</v>
      </c>
      <c r="W96" s="164"/>
      <c r="X96" s="164" t="s">
        <v>119</v>
      </c>
      <c r="Y96" s="164" t="s">
        <v>120</v>
      </c>
      <c r="Z96" s="153"/>
      <c r="AA96" s="153"/>
      <c r="AB96" s="153"/>
      <c r="AC96" s="153"/>
      <c r="AD96" s="153"/>
      <c r="AE96" s="153"/>
      <c r="AF96" s="153"/>
      <c r="AG96" s="153" t="s">
        <v>147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2" x14ac:dyDescent="0.25">
      <c r="A97" s="160"/>
      <c r="B97" s="161"/>
      <c r="C97" s="199" t="s">
        <v>246</v>
      </c>
      <c r="D97" s="166"/>
      <c r="E97" s="167">
        <v>6</v>
      </c>
      <c r="F97" s="164"/>
      <c r="G97" s="164"/>
      <c r="H97" s="164"/>
      <c r="I97" s="164"/>
      <c r="J97" s="164"/>
      <c r="K97" s="164"/>
      <c r="L97" s="164"/>
      <c r="M97" s="164"/>
      <c r="N97" s="163"/>
      <c r="O97" s="163"/>
      <c r="P97" s="163"/>
      <c r="Q97" s="163"/>
      <c r="R97" s="164"/>
      <c r="S97" s="164"/>
      <c r="T97" s="164"/>
      <c r="U97" s="164"/>
      <c r="V97" s="164"/>
      <c r="W97" s="164"/>
      <c r="X97" s="164"/>
      <c r="Y97" s="164"/>
      <c r="Z97" s="153"/>
      <c r="AA97" s="153"/>
      <c r="AB97" s="153"/>
      <c r="AC97" s="153"/>
      <c r="AD97" s="153"/>
      <c r="AE97" s="153"/>
      <c r="AF97" s="153"/>
      <c r="AG97" s="153" t="s">
        <v>143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5">
      <c r="A98" s="188">
        <v>36</v>
      </c>
      <c r="B98" s="189" t="s">
        <v>247</v>
      </c>
      <c r="C98" s="198" t="s">
        <v>248</v>
      </c>
      <c r="D98" s="190" t="s">
        <v>165</v>
      </c>
      <c r="E98" s="191">
        <v>6</v>
      </c>
      <c r="F98" s="192"/>
      <c r="G98" s="193">
        <f>ROUND(E98*F98,2)</f>
        <v>0</v>
      </c>
      <c r="H98" s="192"/>
      <c r="I98" s="193">
        <f>ROUND(E98*H98,2)</f>
        <v>0</v>
      </c>
      <c r="J98" s="192"/>
      <c r="K98" s="193">
        <f>ROUND(E98*J98,2)</f>
        <v>0</v>
      </c>
      <c r="L98" s="193">
        <v>21</v>
      </c>
      <c r="M98" s="193">
        <f>G98*(1+L98/100)</f>
        <v>0</v>
      </c>
      <c r="N98" s="191">
        <v>0</v>
      </c>
      <c r="O98" s="191">
        <f>ROUND(E98*N98,2)</f>
        <v>0</v>
      </c>
      <c r="P98" s="191">
        <v>0</v>
      </c>
      <c r="Q98" s="191">
        <f>ROUND(E98*P98,2)</f>
        <v>0</v>
      </c>
      <c r="R98" s="193"/>
      <c r="S98" s="193" t="s">
        <v>131</v>
      </c>
      <c r="T98" s="194" t="s">
        <v>118</v>
      </c>
      <c r="U98" s="164">
        <v>0.5</v>
      </c>
      <c r="V98" s="164">
        <f>ROUND(E98*U98,2)</f>
        <v>3</v>
      </c>
      <c r="W98" s="164"/>
      <c r="X98" s="164" t="s">
        <v>119</v>
      </c>
      <c r="Y98" s="164" t="s">
        <v>192</v>
      </c>
      <c r="Z98" s="153"/>
      <c r="AA98" s="153"/>
      <c r="AB98" s="153"/>
      <c r="AC98" s="153"/>
      <c r="AD98" s="153"/>
      <c r="AE98" s="153"/>
      <c r="AF98" s="153"/>
      <c r="AG98" s="153" t="s">
        <v>121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5">
      <c r="A99" s="181">
        <v>37</v>
      </c>
      <c r="B99" s="182" t="s">
        <v>249</v>
      </c>
      <c r="C99" s="197" t="s">
        <v>290</v>
      </c>
      <c r="D99" s="183" t="s">
        <v>126</v>
      </c>
      <c r="E99" s="184">
        <v>10.5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21</v>
      </c>
      <c r="M99" s="186">
        <f>G99*(1+L99/100)</f>
        <v>0</v>
      </c>
      <c r="N99" s="184">
        <v>1.1100000000000001E-3</v>
      </c>
      <c r="O99" s="184">
        <f>ROUND(E99*N99,2)</f>
        <v>0.01</v>
      </c>
      <c r="P99" s="184">
        <v>0</v>
      </c>
      <c r="Q99" s="184">
        <f>ROUND(E99*P99,2)</f>
        <v>0</v>
      </c>
      <c r="R99" s="186"/>
      <c r="S99" s="186" t="s">
        <v>131</v>
      </c>
      <c r="T99" s="187" t="s">
        <v>118</v>
      </c>
      <c r="U99" s="164">
        <v>0.38188</v>
      </c>
      <c r="V99" s="164">
        <f>ROUND(E99*U99,2)</f>
        <v>4.01</v>
      </c>
      <c r="W99" s="164"/>
      <c r="X99" s="164" t="s">
        <v>119</v>
      </c>
      <c r="Y99" s="164" t="s">
        <v>120</v>
      </c>
      <c r="Z99" s="153"/>
      <c r="AA99" s="153"/>
      <c r="AB99" s="153"/>
      <c r="AC99" s="153"/>
      <c r="AD99" s="153"/>
      <c r="AE99" s="153"/>
      <c r="AF99" s="153"/>
      <c r="AG99" s="153" t="s">
        <v>147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2" x14ac:dyDescent="0.25">
      <c r="A100" s="160"/>
      <c r="B100" s="161"/>
      <c r="C100" s="199" t="s">
        <v>250</v>
      </c>
      <c r="D100" s="166"/>
      <c r="E100" s="167">
        <v>10.5</v>
      </c>
      <c r="F100" s="164"/>
      <c r="G100" s="164"/>
      <c r="H100" s="164"/>
      <c r="I100" s="164"/>
      <c r="J100" s="164"/>
      <c r="K100" s="164"/>
      <c r="L100" s="164"/>
      <c r="M100" s="164"/>
      <c r="N100" s="163"/>
      <c r="O100" s="163"/>
      <c r="P100" s="163"/>
      <c r="Q100" s="163"/>
      <c r="R100" s="164"/>
      <c r="S100" s="164"/>
      <c r="T100" s="164"/>
      <c r="U100" s="164"/>
      <c r="V100" s="164"/>
      <c r="W100" s="164"/>
      <c r="X100" s="164"/>
      <c r="Y100" s="164"/>
      <c r="Z100" s="153"/>
      <c r="AA100" s="153"/>
      <c r="AB100" s="153"/>
      <c r="AC100" s="153"/>
      <c r="AD100" s="153"/>
      <c r="AE100" s="153"/>
      <c r="AF100" s="153"/>
      <c r="AG100" s="153" t="s">
        <v>143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5">
      <c r="A101" s="181">
        <v>38</v>
      </c>
      <c r="B101" s="182" t="s">
        <v>251</v>
      </c>
      <c r="C101" s="197" t="s">
        <v>252</v>
      </c>
      <c r="D101" s="183" t="s">
        <v>126</v>
      </c>
      <c r="E101" s="184">
        <v>34.1</v>
      </c>
      <c r="F101" s="185"/>
      <c r="G101" s="186">
        <f>ROUND(E101*F101,2)</f>
        <v>0</v>
      </c>
      <c r="H101" s="185"/>
      <c r="I101" s="186">
        <f>ROUND(E101*H101,2)</f>
        <v>0</v>
      </c>
      <c r="J101" s="185"/>
      <c r="K101" s="186">
        <f>ROUND(E101*J101,2)</f>
        <v>0</v>
      </c>
      <c r="L101" s="186">
        <v>21</v>
      </c>
      <c r="M101" s="186">
        <f>G101*(1+L101/100)</f>
        <v>0</v>
      </c>
      <c r="N101" s="184">
        <v>2.1299999999999999E-3</v>
      </c>
      <c r="O101" s="184">
        <f>ROUND(E101*N101,2)</f>
        <v>7.0000000000000007E-2</v>
      </c>
      <c r="P101" s="184">
        <v>0</v>
      </c>
      <c r="Q101" s="184">
        <f>ROUND(E101*P101,2)</f>
        <v>0</v>
      </c>
      <c r="R101" s="186"/>
      <c r="S101" s="186" t="s">
        <v>131</v>
      </c>
      <c r="T101" s="187" t="s">
        <v>253</v>
      </c>
      <c r="U101" s="164">
        <v>0.18</v>
      </c>
      <c r="V101" s="164">
        <f>ROUND(E101*U101,2)</f>
        <v>6.14</v>
      </c>
      <c r="W101" s="164"/>
      <c r="X101" s="164" t="s">
        <v>119</v>
      </c>
      <c r="Y101" s="164" t="s">
        <v>120</v>
      </c>
      <c r="Z101" s="153"/>
      <c r="AA101" s="153"/>
      <c r="AB101" s="153"/>
      <c r="AC101" s="153"/>
      <c r="AD101" s="153"/>
      <c r="AE101" s="153"/>
      <c r="AF101" s="153"/>
      <c r="AG101" s="153" t="s">
        <v>121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2" x14ac:dyDescent="0.25">
      <c r="A102" s="160"/>
      <c r="B102" s="161"/>
      <c r="C102" s="199" t="s">
        <v>254</v>
      </c>
      <c r="D102" s="166"/>
      <c r="E102" s="167"/>
      <c r="F102" s="164"/>
      <c r="G102" s="164"/>
      <c r="H102" s="164"/>
      <c r="I102" s="164"/>
      <c r="J102" s="164"/>
      <c r="K102" s="164"/>
      <c r="L102" s="164"/>
      <c r="M102" s="164"/>
      <c r="N102" s="163"/>
      <c r="O102" s="163"/>
      <c r="P102" s="163"/>
      <c r="Q102" s="163"/>
      <c r="R102" s="164"/>
      <c r="S102" s="164"/>
      <c r="T102" s="164"/>
      <c r="U102" s="164"/>
      <c r="V102" s="164"/>
      <c r="W102" s="164"/>
      <c r="X102" s="164"/>
      <c r="Y102" s="164"/>
      <c r="Z102" s="153"/>
      <c r="AA102" s="153"/>
      <c r="AB102" s="153"/>
      <c r="AC102" s="153"/>
      <c r="AD102" s="153"/>
      <c r="AE102" s="153"/>
      <c r="AF102" s="153"/>
      <c r="AG102" s="153" t="s">
        <v>143</v>
      </c>
      <c r="AH102" s="153">
        <v>0</v>
      </c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3" x14ac:dyDescent="0.25">
      <c r="A103" s="160"/>
      <c r="B103" s="161"/>
      <c r="C103" s="199" t="s">
        <v>255</v>
      </c>
      <c r="D103" s="166"/>
      <c r="E103" s="167">
        <v>23.6</v>
      </c>
      <c r="F103" s="164"/>
      <c r="G103" s="164"/>
      <c r="H103" s="164"/>
      <c r="I103" s="164"/>
      <c r="J103" s="164"/>
      <c r="K103" s="164"/>
      <c r="L103" s="164"/>
      <c r="M103" s="164"/>
      <c r="N103" s="163"/>
      <c r="O103" s="163"/>
      <c r="P103" s="163"/>
      <c r="Q103" s="163"/>
      <c r="R103" s="164"/>
      <c r="S103" s="164"/>
      <c r="T103" s="164"/>
      <c r="U103" s="164"/>
      <c r="V103" s="164"/>
      <c r="W103" s="164"/>
      <c r="X103" s="164"/>
      <c r="Y103" s="164"/>
      <c r="Z103" s="153"/>
      <c r="AA103" s="153"/>
      <c r="AB103" s="153"/>
      <c r="AC103" s="153"/>
      <c r="AD103" s="153"/>
      <c r="AE103" s="153"/>
      <c r="AF103" s="153"/>
      <c r="AG103" s="153" t="s">
        <v>143</v>
      </c>
      <c r="AH103" s="153">
        <v>5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3" x14ac:dyDescent="0.25">
      <c r="A104" s="160"/>
      <c r="B104" s="161"/>
      <c r="C104" s="199" t="s">
        <v>256</v>
      </c>
      <c r="D104" s="166"/>
      <c r="E104" s="167"/>
      <c r="F104" s="164"/>
      <c r="G104" s="164"/>
      <c r="H104" s="164"/>
      <c r="I104" s="164"/>
      <c r="J104" s="164"/>
      <c r="K104" s="164"/>
      <c r="L104" s="164"/>
      <c r="M104" s="164"/>
      <c r="N104" s="163"/>
      <c r="O104" s="163"/>
      <c r="P104" s="163"/>
      <c r="Q104" s="163"/>
      <c r="R104" s="164"/>
      <c r="S104" s="164"/>
      <c r="T104" s="164"/>
      <c r="U104" s="164"/>
      <c r="V104" s="164"/>
      <c r="W104" s="164"/>
      <c r="X104" s="164"/>
      <c r="Y104" s="164"/>
      <c r="Z104" s="153"/>
      <c r="AA104" s="153"/>
      <c r="AB104" s="153"/>
      <c r="AC104" s="153"/>
      <c r="AD104" s="153"/>
      <c r="AE104" s="153"/>
      <c r="AF104" s="153"/>
      <c r="AG104" s="153" t="s">
        <v>143</v>
      </c>
      <c r="AH104" s="153">
        <v>0</v>
      </c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3" x14ac:dyDescent="0.25">
      <c r="A105" s="160"/>
      <c r="B105" s="161"/>
      <c r="C105" s="199" t="s">
        <v>257</v>
      </c>
      <c r="D105" s="166"/>
      <c r="E105" s="167">
        <v>10.5</v>
      </c>
      <c r="F105" s="164"/>
      <c r="G105" s="164"/>
      <c r="H105" s="164"/>
      <c r="I105" s="164"/>
      <c r="J105" s="164"/>
      <c r="K105" s="164"/>
      <c r="L105" s="164"/>
      <c r="M105" s="164"/>
      <c r="N105" s="163"/>
      <c r="O105" s="163"/>
      <c r="P105" s="163"/>
      <c r="Q105" s="163"/>
      <c r="R105" s="164"/>
      <c r="S105" s="164"/>
      <c r="T105" s="164"/>
      <c r="U105" s="164"/>
      <c r="V105" s="164"/>
      <c r="W105" s="164"/>
      <c r="X105" s="164"/>
      <c r="Y105" s="164"/>
      <c r="Z105" s="153"/>
      <c r="AA105" s="153"/>
      <c r="AB105" s="153"/>
      <c r="AC105" s="153"/>
      <c r="AD105" s="153"/>
      <c r="AE105" s="153"/>
      <c r="AF105" s="153"/>
      <c r="AG105" s="153" t="s">
        <v>143</v>
      </c>
      <c r="AH105" s="153">
        <v>5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5">
      <c r="A106" s="181">
        <v>39</v>
      </c>
      <c r="B106" s="182" t="s">
        <v>258</v>
      </c>
      <c r="C106" s="197" t="s">
        <v>294</v>
      </c>
      <c r="D106" s="183" t="s">
        <v>115</v>
      </c>
      <c r="E106" s="184">
        <v>2</v>
      </c>
      <c r="F106" s="185"/>
      <c r="G106" s="186">
        <f>ROUND(E106*F106,2)</f>
        <v>0</v>
      </c>
      <c r="H106" s="185"/>
      <c r="I106" s="186">
        <f>ROUND(E106*H106,2)</f>
        <v>0</v>
      </c>
      <c r="J106" s="185"/>
      <c r="K106" s="186">
        <f>ROUND(E106*J106,2)</f>
        <v>0</v>
      </c>
      <c r="L106" s="186">
        <v>21</v>
      </c>
      <c r="M106" s="186">
        <f>G106*(1+L106/100)</f>
        <v>0</v>
      </c>
      <c r="N106" s="184">
        <v>8.0999999999999996E-4</v>
      </c>
      <c r="O106" s="184">
        <f>ROUND(E106*N106,2)</f>
        <v>0</v>
      </c>
      <c r="P106" s="184">
        <v>0</v>
      </c>
      <c r="Q106" s="184">
        <f>ROUND(E106*P106,2)</f>
        <v>0</v>
      </c>
      <c r="R106" s="186"/>
      <c r="S106" s="186" t="s">
        <v>131</v>
      </c>
      <c r="T106" s="187" t="s">
        <v>118</v>
      </c>
      <c r="U106" s="164">
        <v>1.5</v>
      </c>
      <c r="V106" s="164">
        <f>ROUND(E106*U106,2)</f>
        <v>3</v>
      </c>
      <c r="W106" s="164"/>
      <c r="X106" s="164" t="s">
        <v>119</v>
      </c>
      <c r="Y106" s="164" t="s">
        <v>120</v>
      </c>
      <c r="Z106" s="153"/>
      <c r="AA106" s="153"/>
      <c r="AB106" s="153"/>
      <c r="AC106" s="153"/>
      <c r="AD106" s="153"/>
      <c r="AE106" s="153"/>
      <c r="AF106" s="153"/>
      <c r="AG106" s="153" t="s">
        <v>121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5">
      <c r="A107" s="181">
        <v>40</v>
      </c>
      <c r="B107" s="182" t="s">
        <v>259</v>
      </c>
      <c r="C107" s="197" t="s">
        <v>291</v>
      </c>
      <c r="D107" s="183" t="s">
        <v>126</v>
      </c>
      <c r="E107" s="184">
        <v>23.6</v>
      </c>
      <c r="F107" s="185"/>
      <c r="G107" s="186">
        <f>ROUND(E107*F107,2)</f>
        <v>0</v>
      </c>
      <c r="H107" s="185"/>
      <c r="I107" s="186">
        <f>ROUND(E107*H107,2)</f>
        <v>0</v>
      </c>
      <c r="J107" s="185"/>
      <c r="K107" s="186">
        <f>ROUND(E107*J107,2)</f>
        <v>0</v>
      </c>
      <c r="L107" s="186">
        <v>21</v>
      </c>
      <c r="M107" s="186">
        <f>G107*(1+L107/100)</f>
        <v>0</v>
      </c>
      <c r="N107" s="184">
        <v>1.1E-4</v>
      </c>
      <c r="O107" s="184">
        <f>ROUND(E107*N107,2)</f>
        <v>0</v>
      </c>
      <c r="P107" s="184">
        <v>0</v>
      </c>
      <c r="Q107" s="184">
        <f>ROUND(E107*P107,2)</f>
        <v>0</v>
      </c>
      <c r="R107" s="186"/>
      <c r="S107" s="186" t="s">
        <v>131</v>
      </c>
      <c r="T107" s="187" t="s">
        <v>118</v>
      </c>
      <c r="U107" s="164">
        <v>5.4440000000000002E-2</v>
      </c>
      <c r="V107" s="164">
        <f>ROUND(E107*U107,2)</f>
        <v>1.28</v>
      </c>
      <c r="W107" s="164"/>
      <c r="X107" s="164" t="s">
        <v>119</v>
      </c>
      <c r="Y107" s="164" t="s">
        <v>120</v>
      </c>
      <c r="Z107" s="153"/>
      <c r="AA107" s="153"/>
      <c r="AB107" s="153"/>
      <c r="AC107" s="153"/>
      <c r="AD107" s="153"/>
      <c r="AE107" s="153"/>
      <c r="AF107" s="153"/>
      <c r="AG107" s="153" t="s">
        <v>121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2" x14ac:dyDescent="0.25">
      <c r="A108" s="160"/>
      <c r="B108" s="161"/>
      <c r="C108" s="199" t="s">
        <v>225</v>
      </c>
      <c r="D108" s="166"/>
      <c r="E108" s="167">
        <v>23.6</v>
      </c>
      <c r="F108" s="164"/>
      <c r="G108" s="164"/>
      <c r="H108" s="164"/>
      <c r="I108" s="164"/>
      <c r="J108" s="164"/>
      <c r="K108" s="164"/>
      <c r="L108" s="164"/>
      <c r="M108" s="164"/>
      <c r="N108" s="163"/>
      <c r="O108" s="163"/>
      <c r="P108" s="163"/>
      <c r="Q108" s="163"/>
      <c r="R108" s="164"/>
      <c r="S108" s="164"/>
      <c r="T108" s="164"/>
      <c r="U108" s="164"/>
      <c r="V108" s="164"/>
      <c r="W108" s="164"/>
      <c r="X108" s="164"/>
      <c r="Y108" s="164"/>
      <c r="Z108" s="153"/>
      <c r="AA108" s="153"/>
      <c r="AB108" s="153"/>
      <c r="AC108" s="153"/>
      <c r="AD108" s="153"/>
      <c r="AE108" s="153"/>
      <c r="AF108" s="153"/>
      <c r="AG108" s="153" t="s">
        <v>143</v>
      </c>
      <c r="AH108" s="153">
        <v>0</v>
      </c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5">
      <c r="A109" s="181">
        <v>41</v>
      </c>
      <c r="B109" s="182" t="s">
        <v>260</v>
      </c>
      <c r="C109" s="197" t="s">
        <v>261</v>
      </c>
      <c r="D109" s="183" t="s">
        <v>126</v>
      </c>
      <c r="E109" s="184">
        <v>200.49123</v>
      </c>
      <c r="F109" s="185"/>
      <c r="G109" s="186">
        <f>ROUND(E109*F109,2)</f>
        <v>0</v>
      </c>
      <c r="H109" s="185"/>
      <c r="I109" s="186">
        <f>ROUND(E109*H109,2)</f>
        <v>0</v>
      </c>
      <c r="J109" s="185"/>
      <c r="K109" s="186">
        <f>ROUND(E109*J109,2)</f>
        <v>0</v>
      </c>
      <c r="L109" s="186">
        <v>21</v>
      </c>
      <c r="M109" s="186">
        <f>G109*(1+L109/100)</f>
        <v>0</v>
      </c>
      <c r="N109" s="184">
        <v>1E-4</v>
      </c>
      <c r="O109" s="184">
        <f>ROUND(E109*N109,2)</f>
        <v>0.02</v>
      </c>
      <c r="P109" s="184">
        <v>0</v>
      </c>
      <c r="Q109" s="184">
        <f>ROUND(E109*P109,2)</f>
        <v>0</v>
      </c>
      <c r="R109" s="186"/>
      <c r="S109" s="186" t="s">
        <v>131</v>
      </c>
      <c r="T109" s="187" t="s">
        <v>118</v>
      </c>
      <c r="U109" s="164">
        <v>3.9899999999999998E-2</v>
      </c>
      <c r="V109" s="164">
        <f>ROUND(E109*U109,2)</f>
        <v>8</v>
      </c>
      <c r="W109" s="164"/>
      <c r="X109" s="164" t="s">
        <v>119</v>
      </c>
      <c r="Y109" s="164" t="s">
        <v>120</v>
      </c>
      <c r="Z109" s="153"/>
      <c r="AA109" s="153"/>
      <c r="AB109" s="153"/>
      <c r="AC109" s="153"/>
      <c r="AD109" s="153"/>
      <c r="AE109" s="153"/>
      <c r="AF109" s="153"/>
      <c r="AG109" s="153" t="s">
        <v>121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2" x14ac:dyDescent="0.25">
      <c r="A110" s="160"/>
      <c r="B110" s="161"/>
      <c r="C110" s="199" t="s">
        <v>262</v>
      </c>
      <c r="D110" s="166"/>
      <c r="E110" s="167">
        <v>200.49123</v>
      </c>
      <c r="F110" s="164"/>
      <c r="G110" s="164"/>
      <c r="H110" s="164"/>
      <c r="I110" s="164"/>
      <c r="J110" s="164"/>
      <c r="K110" s="164"/>
      <c r="L110" s="164"/>
      <c r="M110" s="164"/>
      <c r="N110" s="163"/>
      <c r="O110" s="163"/>
      <c r="P110" s="163"/>
      <c r="Q110" s="163"/>
      <c r="R110" s="164"/>
      <c r="S110" s="164"/>
      <c r="T110" s="164"/>
      <c r="U110" s="164"/>
      <c r="V110" s="164"/>
      <c r="W110" s="164"/>
      <c r="X110" s="164"/>
      <c r="Y110" s="164"/>
      <c r="Z110" s="153"/>
      <c r="AA110" s="153"/>
      <c r="AB110" s="153"/>
      <c r="AC110" s="153"/>
      <c r="AD110" s="153"/>
      <c r="AE110" s="153"/>
      <c r="AF110" s="153"/>
      <c r="AG110" s="153" t="s">
        <v>143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ht="20.399999999999999" outlineLevel="1" x14ac:dyDescent="0.25">
      <c r="A111" s="181">
        <v>42</v>
      </c>
      <c r="B111" s="182" t="s">
        <v>263</v>
      </c>
      <c r="C111" s="197" t="s">
        <v>293</v>
      </c>
      <c r="D111" s="183" t="s">
        <v>115</v>
      </c>
      <c r="E111" s="184">
        <v>6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4">
        <v>1E-3</v>
      </c>
      <c r="O111" s="184">
        <f>ROUND(E111*N111,2)</f>
        <v>0.01</v>
      </c>
      <c r="P111" s="184">
        <v>0</v>
      </c>
      <c r="Q111" s="184">
        <f>ROUND(E111*P111,2)</f>
        <v>0</v>
      </c>
      <c r="R111" s="186"/>
      <c r="S111" s="186" t="s">
        <v>131</v>
      </c>
      <c r="T111" s="187" t="s">
        <v>118</v>
      </c>
      <c r="U111" s="164">
        <v>0</v>
      </c>
      <c r="V111" s="164">
        <f>ROUND(E111*U111,2)</f>
        <v>0</v>
      </c>
      <c r="W111" s="164"/>
      <c r="X111" s="164" t="s">
        <v>153</v>
      </c>
      <c r="Y111" s="164" t="s">
        <v>192</v>
      </c>
      <c r="Z111" s="153"/>
      <c r="AA111" s="153"/>
      <c r="AB111" s="153"/>
      <c r="AC111" s="153"/>
      <c r="AD111" s="153"/>
      <c r="AE111" s="153"/>
      <c r="AF111" s="153"/>
      <c r="AG111" s="153" t="s">
        <v>154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2" x14ac:dyDescent="0.25">
      <c r="A112" s="160"/>
      <c r="B112" s="161"/>
      <c r="C112" s="199" t="s">
        <v>264</v>
      </c>
      <c r="D112" s="166"/>
      <c r="E112" s="167">
        <v>6</v>
      </c>
      <c r="F112" s="164"/>
      <c r="G112" s="164"/>
      <c r="H112" s="164"/>
      <c r="I112" s="164"/>
      <c r="J112" s="164"/>
      <c r="K112" s="164"/>
      <c r="L112" s="164"/>
      <c r="M112" s="164"/>
      <c r="N112" s="163"/>
      <c r="O112" s="163"/>
      <c r="P112" s="163"/>
      <c r="Q112" s="163"/>
      <c r="R112" s="164"/>
      <c r="S112" s="164"/>
      <c r="T112" s="164"/>
      <c r="U112" s="164"/>
      <c r="V112" s="164"/>
      <c r="W112" s="164"/>
      <c r="X112" s="164"/>
      <c r="Y112" s="164"/>
      <c r="Z112" s="153"/>
      <c r="AA112" s="153"/>
      <c r="AB112" s="153"/>
      <c r="AC112" s="153"/>
      <c r="AD112" s="153"/>
      <c r="AE112" s="153"/>
      <c r="AF112" s="153"/>
      <c r="AG112" s="153" t="s">
        <v>143</v>
      </c>
      <c r="AH112" s="153">
        <v>5</v>
      </c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5">
      <c r="A113" s="160">
        <v>43</v>
      </c>
      <c r="B113" s="161" t="s">
        <v>265</v>
      </c>
      <c r="C113" s="201" t="s">
        <v>266</v>
      </c>
      <c r="D113" s="162" t="s">
        <v>0</v>
      </c>
      <c r="E113" s="195"/>
      <c r="F113" s="165"/>
      <c r="G113" s="164">
        <f>ROUND(E113*F113,2)</f>
        <v>0</v>
      </c>
      <c r="H113" s="165"/>
      <c r="I113" s="164">
        <f>ROUND(E113*H113,2)</f>
        <v>0</v>
      </c>
      <c r="J113" s="165"/>
      <c r="K113" s="164">
        <f>ROUND(E113*J113,2)</f>
        <v>0</v>
      </c>
      <c r="L113" s="164">
        <v>21</v>
      </c>
      <c r="M113" s="164">
        <f>G113*(1+L113/100)</f>
        <v>0</v>
      </c>
      <c r="N113" s="163">
        <v>0</v>
      </c>
      <c r="O113" s="163">
        <f>ROUND(E113*N113,2)</f>
        <v>0</v>
      </c>
      <c r="P113" s="163">
        <v>0</v>
      </c>
      <c r="Q113" s="163">
        <f>ROUND(E113*P113,2)</f>
        <v>0</v>
      </c>
      <c r="R113" s="164" t="s">
        <v>224</v>
      </c>
      <c r="S113" s="164" t="s">
        <v>117</v>
      </c>
      <c r="T113" s="164" t="s">
        <v>118</v>
      </c>
      <c r="U113" s="164">
        <v>5.0000000000000001E-3</v>
      </c>
      <c r="V113" s="164">
        <f>ROUND(E113*U113,2)</f>
        <v>0</v>
      </c>
      <c r="W113" s="164"/>
      <c r="X113" s="164" t="s">
        <v>169</v>
      </c>
      <c r="Y113" s="164" t="s">
        <v>120</v>
      </c>
      <c r="Z113" s="153"/>
      <c r="AA113" s="153"/>
      <c r="AB113" s="153"/>
      <c r="AC113" s="153"/>
      <c r="AD113" s="153"/>
      <c r="AE113" s="153"/>
      <c r="AF113" s="153"/>
      <c r="AG113" s="153" t="s">
        <v>170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2" x14ac:dyDescent="0.25">
      <c r="A114" s="160"/>
      <c r="B114" s="161"/>
      <c r="C114" s="262" t="s">
        <v>171</v>
      </c>
      <c r="D114" s="263"/>
      <c r="E114" s="263"/>
      <c r="F114" s="263"/>
      <c r="G114" s="263"/>
      <c r="H114" s="164"/>
      <c r="I114" s="164"/>
      <c r="J114" s="164"/>
      <c r="K114" s="164"/>
      <c r="L114" s="164"/>
      <c r="M114" s="164"/>
      <c r="N114" s="163"/>
      <c r="O114" s="163"/>
      <c r="P114" s="163"/>
      <c r="Q114" s="163"/>
      <c r="R114" s="164"/>
      <c r="S114" s="164"/>
      <c r="T114" s="164"/>
      <c r="U114" s="164"/>
      <c r="V114" s="164"/>
      <c r="W114" s="164"/>
      <c r="X114" s="164"/>
      <c r="Y114" s="164"/>
      <c r="Z114" s="153"/>
      <c r="AA114" s="153"/>
      <c r="AB114" s="153"/>
      <c r="AC114" s="153"/>
      <c r="AD114" s="153"/>
      <c r="AE114" s="153"/>
      <c r="AF114" s="153"/>
      <c r="AG114" s="153" t="s">
        <v>123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x14ac:dyDescent="0.25">
      <c r="A115" s="174" t="s">
        <v>111</v>
      </c>
      <c r="B115" s="175" t="s">
        <v>78</v>
      </c>
      <c r="C115" s="196" t="s">
        <v>79</v>
      </c>
      <c r="D115" s="176"/>
      <c r="E115" s="177"/>
      <c r="F115" s="178"/>
      <c r="G115" s="178">
        <f>SUMIF(AG116:AG126,"&lt;&gt;NOR",G116:G126)</f>
        <v>0</v>
      </c>
      <c r="H115" s="178"/>
      <c r="I115" s="178">
        <f>SUM(I116:I126)</f>
        <v>0</v>
      </c>
      <c r="J115" s="178"/>
      <c r="K115" s="178">
        <f>SUM(K116:K126)</f>
        <v>0</v>
      </c>
      <c r="L115" s="178"/>
      <c r="M115" s="178">
        <f>SUM(M116:M126)</f>
        <v>0</v>
      </c>
      <c r="N115" s="177"/>
      <c r="O115" s="177">
        <f>SUM(O116:O126)</f>
        <v>0.90999999999999992</v>
      </c>
      <c r="P115" s="177"/>
      <c r="Q115" s="177">
        <f>SUM(Q116:Q126)</f>
        <v>0.38</v>
      </c>
      <c r="R115" s="178"/>
      <c r="S115" s="178"/>
      <c r="T115" s="179"/>
      <c r="U115" s="173"/>
      <c r="V115" s="173">
        <f>SUM(V116:V126)</f>
        <v>9.01</v>
      </c>
      <c r="W115" s="173"/>
      <c r="X115" s="173"/>
      <c r="Y115" s="173"/>
      <c r="AG115" t="s">
        <v>112</v>
      </c>
    </row>
    <row r="116" spans="1:60" outlineLevel="1" x14ac:dyDescent="0.25">
      <c r="A116" s="181">
        <v>44</v>
      </c>
      <c r="B116" s="182" t="s">
        <v>267</v>
      </c>
      <c r="C116" s="197" t="s">
        <v>268</v>
      </c>
      <c r="D116" s="183" t="s">
        <v>141</v>
      </c>
      <c r="E116" s="184">
        <v>11.3</v>
      </c>
      <c r="F116" s="185"/>
      <c r="G116" s="186">
        <f>ROUND(E116*F116,2)</f>
        <v>0</v>
      </c>
      <c r="H116" s="185"/>
      <c r="I116" s="186">
        <f>ROUND(E116*H116,2)</f>
        <v>0</v>
      </c>
      <c r="J116" s="185"/>
      <c r="K116" s="186">
        <f>ROUND(E116*J116,2)</f>
        <v>0</v>
      </c>
      <c r="L116" s="186">
        <v>21</v>
      </c>
      <c r="M116" s="186">
        <f>G116*(1+L116/100)</f>
        <v>0</v>
      </c>
      <c r="N116" s="184">
        <v>0</v>
      </c>
      <c r="O116" s="184">
        <f>ROUND(E116*N116,2)</f>
        <v>0</v>
      </c>
      <c r="P116" s="184">
        <v>3.4000000000000002E-2</v>
      </c>
      <c r="Q116" s="184">
        <f>ROUND(E116*P116,2)</f>
        <v>0.38</v>
      </c>
      <c r="R116" s="186" t="s">
        <v>269</v>
      </c>
      <c r="S116" s="186" t="s">
        <v>117</v>
      </c>
      <c r="T116" s="187" t="s">
        <v>118</v>
      </c>
      <c r="U116" s="164">
        <v>0.22</v>
      </c>
      <c r="V116" s="164">
        <f>ROUND(E116*U116,2)</f>
        <v>2.4900000000000002</v>
      </c>
      <c r="W116" s="164"/>
      <c r="X116" s="164" t="s">
        <v>119</v>
      </c>
      <c r="Y116" s="164" t="s">
        <v>120</v>
      </c>
      <c r="Z116" s="153"/>
      <c r="AA116" s="153"/>
      <c r="AB116" s="153"/>
      <c r="AC116" s="153"/>
      <c r="AD116" s="153"/>
      <c r="AE116" s="153"/>
      <c r="AF116" s="153"/>
      <c r="AG116" s="153" t="s">
        <v>121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2" x14ac:dyDescent="0.25">
      <c r="A117" s="160"/>
      <c r="B117" s="161"/>
      <c r="C117" s="199" t="s">
        <v>270</v>
      </c>
      <c r="D117" s="166"/>
      <c r="E117" s="167">
        <v>11.3</v>
      </c>
      <c r="F117" s="164"/>
      <c r="G117" s="164"/>
      <c r="H117" s="164"/>
      <c r="I117" s="164"/>
      <c r="J117" s="164"/>
      <c r="K117" s="164"/>
      <c r="L117" s="164"/>
      <c r="M117" s="164"/>
      <c r="N117" s="163"/>
      <c r="O117" s="163"/>
      <c r="P117" s="163"/>
      <c r="Q117" s="163"/>
      <c r="R117" s="164"/>
      <c r="S117" s="164"/>
      <c r="T117" s="164"/>
      <c r="U117" s="164"/>
      <c r="V117" s="164"/>
      <c r="W117" s="164"/>
      <c r="X117" s="164"/>
      <c r="Y117" s="164"/>
      <c r="Z117" s="153"/>
      <c r="AA117" s="153"/>
      <c r="AB117" s="153"/>
      <c r="AC117" s="153"/>
      <c r="AD117" s="153"/>
      <c r="AE117" s="153"/>
      <c r="AF117" s="153"/>
      <c r="AG117" s="153" t="s">
        <v>143</v>
      </c>
      <c r="AH117" s="153">
        <v>0</v>
      </c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5">
      <c r="A118" s="181">
        <v>45</v>
      </c>
      <c r="B118" s="182" t="s">
        <v>271</v>
      </c>
      <c r="C118" s="197" t="s">
        <v>272</v>
      </c>
      <c r="D118" s="183" t="s">
        <v>141</v>
      </c>
      <c r="E118" s="184">
        <v>11.3</v>
      </c>
      <c r="F118" s="185"/>
      <c r="G118" s="186">
        <f>ROUND(E118*F118,2)</f>
        <v>0</v>
      </c>
      <c r="H118" s="185"/>
      <c r="I118" s="186">
        <f>ROUND(E118*H118,2)</f>
        <v>0</v>
      </c>
      <c r="J118" s="185"/>
      <c r="K118" s="186">
        <f>ROUND(E118*J118,2)</f>
        <v>0</v>
      </c>
      <c r="L118" s="186">
        <v>21</v>
      </c>
      <c r="M118" s="186">
        <f>G118*(1+L118/100)</f>
        <v>0</v>
      </c>
      <c r="N118" s="184">
        <v>7.4499999999999997E-2</v>
      </c>
      <c r="O118" s="184">
        <f>ROUND(E118*N118,2)</f>
        <v>0.84</v>
      </c>
      <c r="P118" s="184">
        <v>0</v>
      </c>
      <c r="Q118" s="184">
        <f>ROUND(E118*P118,2)</f>
        <v>0</v>
      </c>
      <c r="R118" s="186"/>
      <c r="S118" s="186" t="s">
        <v>131</v>
      </c>
      <c r="T118" s="187" t="s">
        <v>118</v>
      </c>
      <c r="U118" s="164">
        <v>0.57699999999999996</v>
      </c>
      <c r="V118" s="164">
        <f>ROUND(E118*U118,2)</f>
        <v>6.52</v>
      </c>
      <c r="W118" s="164"/>
      <c r="X118" s="164" t="s">
        <v>119</v>
      </c>
      <c r="Y118" s="164" t="s">
        <v>120</v>
      </c>
      <c r="Z118" s="153"/>
      <c r="AA118" s="153"/>
      <c r="AB118" s="153"/>
      <c r="AC118" s="153"/>
      <c r="AD118" s="153"/>
      <c r="AE118" s="153"/>
      <c r="AF118" s="153"/>
      <c r="AG118" s="153" t="s">
        <v>121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2" x14ac:dyDescent="0.25">
      <c r="A119" s="160"/>
      <c r="B119" s="161"/>
      <c r="C119" s="199" t="s">
        <v>270</v>
      </c>
      <c r="D119" s="166"/>
      <c r="E119" s="167">
        <v>11.3</v>
      </c>
      <c r="F119" s="164"/>
      <c r="G119" s="164"/>
      <c r="H119" s="164"/>
      <c r="I119" s="164"/>
      <c r="J119" s="164"/>
      <c r="K119" s="164"/>
      <c r="L119" s="164"/>
      <c r="M119" s="164"/>
      <c r="N119" s="163"/>
      <c r="O119" s="163"/>
      <c r="P119" s="163"/>
      <c r="Q119" s="163"/>
      <c r="R119" s="164"/>
      <c r="S119" s="164"/>
      <c r="T119" s="164"/>
      <c r="U119" s="164"/>
      <c r="V119" s="164"/>
      <c r="W119" s="164"/>
      <c r="X119" s="164"/>
      <c r="Y119" s="164"/>
      <c r="Z119" s="153"/>
      <c r="AA119" s="153"/>
      <c r="AB119" s="153"/>
      <c r="AC119" s="153"/>
      <c r="AD119" s="153"/>
      <c r="AE119" s="153"/>
      <c r="AF119" s="153"/>
      <c r="AG119" s="153" t="s">
        <v>143</v>
      </c>
      <c r="AH119" s="153">
        <v>0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5">
      <c r="A120" s="181">
        <v>46</v>
      </c>
      <c r="B120" s="182" t="s">
        <v>273</v>
      </c>
      <c r="C120" s="197" t="s">
        <v>292</v>
      </c>
      <c r="D120" s="183" t="s">
        <v>115</v>
      </c>
      <c r="E120" s="184">
        <v>82</v>
      </c>
      <c r="F120" s="185"/>
      <c r="G120" s="186">
        <f>ROUND(E120*F120,2)</f>
        <v>0</v>
      </c>
      <c r="H120" s="185"/>
      <c r="I120" s="186">
        <f>ROUND(E120*H120,2)</f>
        <v>0</v>
      </c>
      <c r="J120" s="185"/>
      <c r="K120" s="186">
        <f>ROUND(E120*J120,2)</f>
        <v>0</v>
      </c>
      <c r="L120" s="186">
        <v>21</v>
      </c>
      <c r="M120" s="186">
        <f>G120*(1+L120/100)</f>
        <v>0</v>
      </c>
      <c r="N120" s="184">
        <v>8.9999999999999998E-4</v>
      </c>
      <c r="O120" s="184">
        <f>ROUND(E120*N120,2)</f>
        <v>7.0000000000000007E-2</v>
      </c>
      <c r="P120" s="184">
        <v>0</v>
      </c>
      <c r="Q120" s="184">
        <f>ROUND(E120*P120,2)</f>
        <v>0</v>
      </c>
      <c r="R120" s="186"/>
      <c r="S120" s="186" t="s">
        <v>131</v>
      </c>
      <c r="T120" s="187" t="s">
        <v>118</v>
      </c>
      <c r="U120" s="164">
        <v>0</v>
      </c>
      <c r="V120" s="164">
        <f>ROUND(E120*U120,2)</f>
        <v>0</v>
      </c>
      <c r="W120" s="164"/>
      <c r="X120" s="164" t="s">
        <v>153</v>
      </c>
      <c r="Y120" s="164" t="s">
        <v>120</v>
      </c>
      <c r="Z120" s="153"/>
      <c r="AA120" s="153"/>
      <c r="AB120" s="153"/>
      <c r="AC120" s="153"/>
      <c r="AD120" s="153"/>
      <c r="AE120" s="153"/>
      <c r="AF120" s="153"/>
      <c r="AG120" s="153" t="s">
        <v>154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2" x14ac:dyDescent="0.25">
      <c r="A121" s="160"/>
      <c r="B121" s="161"/>
      <c r="C121" s="202" t="s">
        <v>274</v>
      </c>
      <c r="D121" s="168"/>
      <c r="E121" s="169"/>
      <c r="F121" s="170"/>
      <c r="G121" s="170"/>
      <c r="H121" s="164"/>
      <c r="I121" s="164"/>
      <c r="J121" s="164"/>
      <c r="K121" s="164"/>
      <c r="L121" s="164"/>
      <c r="M121" s="164"/>
      <c r="N121" s="163"/>
      <c r="O121" s="163"/>
      <c r="P121" s="163"/>
      <c r="Q121" s="163"/>
      <c r="R121" s="164"/>
      <c r="S121" s="164"/>
      <c r="T121" s="164"/>
      <c r="U121" s="164"/>
      <c r="V121" s="164"/>
      <c r="W121" s="164"/>
      <c r="X121" s="164"/>
      <c r="Y121" s="164"/>
      <c r="Z121" s="153"/>
      <c r="AA121" s="153"/>
      <c r="AB121" s="153"/>
      <c r="AC121" s="153"/>
      <c r="AD121" s="153"/>
      <c r="AE121" s="153"/>
      <c r="AF121" s="153"/>
      <c r="AG121" s="153" t="s">
        <v>150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2" x14ac:dyDescent="0.25">
      <c r="A122" s="160"/>
      <c r="B122" s="161"/>
      <c r="C122" s="199" t="s">
        <v>275</v>
      </c>
      <c r="D122" s="166"/>
      <c r="E122" s="167"/>
      <c r="F122" s="164"/>
      <c r="G122" s="164"/>
      <c r="H122" s="164"/>
      <c r="I122" s="164"/>
      <c r="J122" s="164"/>
      <c r="K122" s="164"/>
      <c r="L122" s="164"/>
      <c r="M122" s="164"/>
      <c r="N122" s="163"/>
      <c r="O122" s="163"/>
      <c r="P122" s="163"/>
      <c r="Q122" s="163"/>
      <c r="R122" s="164"/>
      <c r="S122" s="164"/>
      <c r="T122" s="164"/>
      <c r="U122" s="164"/>
      <c r="V122" s="164"/>
      <c r="W122" s="164"/>
      <c r="X122" s="164"/>
      <c r="Y122" s="164"/>
      <c r="Z122" s="153"/>
      <c r="AA122" s="153"/>
      <c r="AB122" s="153"/>
      <c r="AC122" s="153"/>
      <c r="AD122" s="153"/>
      <c r="AE122" s="153"/>
      <c r="AF122" s="153"/>
      <c r="AG122" s="153" t="s">
        <v>143</v>
      </c>
      <c r="AH122" s="153">
        <v>0</v>
      </c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3" x14ac:dyDescent="0.25">
      <c r="A123" s="160"/>
      <c r="B123" s="161"/>
      <c r="C123" s="199" t="s">
        <v>276</v>
      </c>
      <c r="D123" s="166"/>
      <c r="E123" s="167">
        <v>81.36</v>
      </c>
      <c r="F123" s="164"/>
      <c r="G123" s="164"/>
      <c r="H123" s="164"/>
      <c r="I123" s="164"/>
      <c r="J123" s="164"/>
      <c r="K123" s="164"/>
      <c r="L123" s="164"/>
      <c r="M123" s="164"/>
      <c r="N123" s="163"/>
      <c r="O123" s="163"/>
      <c r="P123" s="163"/>
      <c r="Q123" s="163"/>
      <c r="R123" s="164"/>
      <c r="S123" s="164"/>
      <c r="T123" s="164"/>
      <c r="U123" s="164"/>
      <c r="V123" s="164"/>
      <c r="W123" s="164"/>
      <c r="X123" s="164"/>
      <c r="Y123" s="164"/>
      <c r="Z123" s="153"/>
      <c r="AA123" s="153"/>
      <c r="AB123" s="153"/>
      <c r="AC123" s="153"/>
      <c r="AD123" s="153"/>
      <c r="AE123" s="153"/>
      <c r="AF123" s="153"/>
      <c r="AG123" s="153" t="s">
        <v>143</v>
      </c>
      <c r="AH123" s="153">
        <v>0</v>
      </c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3" x14ac:dyDescent="0.25">
      <c r="A124" s="160"/>
      <c r="B124" s="161"/>
      <c r="C124" s="199" t="s">
        <v>277</v>
      </c>
      <c r="D124" s="166"/>
      <c r="E124" s="167">
        <v>0.64</v>
      </c>
      <c r="F124" s="164"/>
      <c r="G124" s="164"/>
      <c r="H124" s="164"/>
      <c r="I124" s="164"/>
      <c r="J124" s="164"/>
      <c r="K124" s="164"/>
      <c r="L124" s="164"/>
      <c r="M124" s="164"/>
      <c r="N124" s="163"/>
      <c r="O124" s="163"/>
      <c r="P124" s="163"/>
      <c r="Q124" s="163"/>
      <c r="R124" s="164"/>
      <c r="S124" s="164"/>
      <c r="T124" s="164"/>
      <c r="U124" s="164"/>
      <c r="V124" s="164"/>
      <c r="W124" s="164"/>
      <c r="X124" s="164"/>
      <c r="Y124" s="164"/>
      <c r="Z124" s="153"/>
      <c r="AA124" s="153"/>
      <c r="AB124" s="153"/>
      <c r="AC124" s="153"/>
      <c r="AD124" s="153"/>
      <c r="AE124" s="153"/>
      <c r="AF124" s="153"/>
      <c r="AG124" s="153" t="s">
        <v>143</v>
      </c>
      <c r="AH124" s="153">
        <v>0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5">
      <c r="A125" s="160">
        <v>47</v>
      </c>
      <c r="B125" s="161" t="s">
        <v>278</v>
      </c>
      <c r="C125" s="201" t="s">
        <v>279</v>
      </c>
      <c r="D125" s="162" t="s">
        <v>0</v>
      </c>
      <c r="E125" s="195"/>
      <c r="F125" s="165"/>
      <c r="G125" s="164">
        <f>ROUND(E125*F125,2)</f>
        <v>0</v>
      </c>
      <c r="H125" s="165"/>
      <c r="I125" s="164">
        <f>ROUND(E125*H125,2)</f>
        <v>0</v>
      </c>
      <c r="J125" s="165"/>
      <c r="K125" s="164">
        <f>ROUND(E125*J125,2)</f>
        <v>0</v>
      </c>
      <c r="L125" s="164">
        <v>21</v>
      </c>
      <c r="M125" s="164">
        <f>G125*(1+L125/100)</f>
        <v>0</v>
      </c>
      <c r="N125" s="163">
        <v>0</v>
      </c>
      <c r="O125" s="163">
        <f>ROUND(E125*N125,2)</f>
        <v>0</v>
      </c>
      <c r="P125" s="163">
        <v>0</v>
      </c>
      <c r="Q125" s="163">
        <f>ROUND(E125*P125,2)</f>
        <v>0</v>
      </c>
      <c r="R125" s="164" t="s">
        <v>269</v>
      </c>
      <c r="S125" s="164" t="s">
        <v>117</v>
      </c>
      <c r="T125" s="164" t="s">
        <v>118</v>
      </c>
      <c r="U125" s="164">
        <v>2.1129999999999999E-2</v>
      </c>
      <c r="V125" s="164">
        <f>ROUND(E125*U125,2)</f>
        <v>0</v>
      </c>
      <c r="W125" s="164"/>
      <c r="X125" s="164" t="s">
        <v>169</v>
      </c>
      <c r="Y125" s="164" t="s">
        <v>120</v>
      </c>
      <c r="Z125" s="153"/>
      <c r="AA125" s="153"/>
      <c r="AB125" s="153"/>
      <c r="AC125" s="153"/>
      <c r="AD125" s="153"/>
      <c r="AE125" s="153"/>
      <c r="AF125" s="153"/>
      <c r="AG125" s="153" t="s">
        <v>170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2" x14ac:dyDescent="0.25">
      <c r="A126" s="160"/>
      <c r="B126" s="161"/>
      <c r="C126" s="262" t="s">
        <v>171</v>
      </c>
      <c r="D126" s="263"/>
      <c r="E126" s="263"/>
      <c r="F126" s="263"/>
      <c r="G126" s="263"/>
      <c r="H126" s="164"/>
      <c r="I126" s="164"/>
      <c r="J126" s="164"/>
      <c r="K126" s="164"/>
      <c r="L126" s="164"/>
      <c r="M126" s="164"/>
      <c r="N126" s="163"/>
      <c r="O126" s="163"/>
      <c r="P126" s="163"/>
      <c r="Q126" s="163"/>
      <c r="R126" s="164"/>
      <c r="S126" s="164"/>
      <c r="T126" s="164"/>
      <c r="U126" s="164"/>
      <c r="V126" s="164"/>
      <c r="W126" s="164"/>
      <c r="X126" s="164"/>
      <c r="Y126" s="164"/>
      <c r="Z126" s="153"/>
      <c r="AA126" s="153"/>
      <c r="AB126" s="153"/>
      <c r="AC126" s="153"/>
      <c r="AD126" s="153"/>
      <c r="AE126" s="153"/>
      <c r="AF126" s="153"/>
      <c r="AG126" s="153" t="s">
        <v>123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x14ac:dyDescent="0.25">
      <c r="A127" s="174" t="s">
        <v>111</v>
      </c>
      <c r="B127" s="175" t="s">
        <v>80</v>
      </c>
      <c r="C127" s="196" t="s">
        <v>81</v>
      </c>
      <c r="D127" s="176"/>
      <c r="E127" s="177"/>
      <c r="F127" s="178"/>
      <c r="G127" s="178">
        <f>SUMIF(AG128:AG128,"&lt;&gt;NOR",G128:G128)</f>
        <v>0</v>
      </c>
      <c r="H127" s="178"/>
      <c r="I127" s="178">
        <f>SUM(I128:I128)</f>
        <v>0</v>
      </c>
      <c r="J127" s="178"/>
      <c r="K127" s="178">
        <f>SUM(K128:K128)</f>
        <v>0</v>
      </c>
      <c r="L127" s="178"/>
      <c r="M127" s="178">
        <f>SUM(M128:M128)</f>
        <v>0</v>
      </c>
      <c r="N127" s="177"/>
      <c r="O127" s="177">
        <f>SUM(O128:O128)</f>
        <v>0</v>
      </c>
      <c r="P127" s="177"/>
      <c r="Q127" s="177">
        <f>SUM(Q128:Q128)</f>
        <v>0</v>
      </c>
      <c r="R127" s="178"/>
      <c r="S127" s="178"/>
      <c r="T127" s="179"/>
      <c r="U127" s="173"/>
      <c r="V127" s="173">
        <f>SUM(V128:V128)</f>
        <v>0</v>
      </c>
      <c r="W127" s="173"/>
      <c r="X127" s="173"/>
      <c r="Y127" s="173"/>
      <c r="AG127" t="s">
        <v>112</v>
      </c>
    </row>
    <row r="128" spans="1:60" outlineLevel="1" x14ac:dyDescent="0.25">
      <c r="A128" s="181">
        <v>48</v>
      </c>
      <c r="B128" s="182" t="s">
        <v>280</v>
      </c>
      <c r="C128" s="197" t="s">
        <v>281</v>
      </c>
      <c r="D128" s="183" t="s">
        <v>136</v>
      </c>
      <c r="E128" s="184">
        <v>1</v>
      </c>
      <c r="F128" s="185"/>
      <c r="G128" s="186">
        <f>ROUND(E128*F128,2)</f>
        <v>0</v>
      </c>
      <c r="H128" s="185"/>
      <c r="I128" s="186">
        <f>ROUND(E128*H128,2)</f>
        <v>0</v>
      </c>
      <c r="J128" s="185"/>
      <c r="K128" s="186">
        <f>ROUND(E128*J128,2)</f>
        <v>0</v>
      </c>
      <c r="L128" s="186">
        <v>21</v>
      </c>
      <c r="M128" s="186">
        <f>G128*(1+L128/100)</f>
        <v>0</v>
      </c>
      <c r="N128" s="184">
        <v>0</v>
      </c>
      <c r="O128" s="184">
        <f>ROUND(E128*N128,2)</f>
        <v>0</v>
      </c>
      <c r="P128" s="184">
        <v>0</v>
      </c>
      <c r="Q128" s="184">
        <f>ROUND(E128*P128,2)</f>
        <v>0</v>
      </c>
      <c r="R128" s="186"/>
      <c r="S128" s="186" t="s">
        <v>131</v>
      </c>
      <c r="T128" s="187" t="s">
        <v>118</v>
      </c>
      <c r="U128" s="164">
        <v>0</v>
      </c>
      <c r="V128" s="164">
        <f>ROUND(E128*U128,2)</f>
        <v>0</v>
      </c>
      <c r="W128" s="164"/>
      <c r="X128" s="164" t="s">
        <v>119</v>
      </c>
      <c r="Y128" s="164" t="s">
        <v>120</v>
      </c>
      <c r="Z128" s="153"/>
      <c r="AA128" s="153"/>
      <c r="AB128" s="153"/>
      <c r="AC128" s="153"/>
      <c r="AD128" s="153"/>
      <c r="AE128" s="153"/>
      <c r="AF128" s="153"/>
      <c r="AG128" s="153" t="s">
        <v>121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33" x14ac:dyDescent="0.25">
      <c r="A129" s="3"/>
      <c r="B129" s="4"/>
      <c r="C129" s="20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v>12</v>
      </c>
      <c r="AF129">
        <v>21</v>
      </c>
      <c r="AG129" t="s">
        <v>97</v>
      </c>
    </row>
    <row r="130" spans="1:33" x14ac:dyDescent="0.25">
      <c r="A130" s="156"/>
      <c r="B130" s="157" t="s">
        <v>29</v>
      </c>
      <c r="C130" s="204"/>
      <c r="D130" s="158"/>
      <c r="E130" s="159"/>
      <c r="F130" s="159"/>
      <c r="G130" s="180">
        <f>G8+G11+G17+G38+G79+G115+G127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f>SUMIF(L7:L128,AE129,G7:G128)</f>
        <v>0</v>
      </c>
      <c r="AF130">
        <f>SUMIF(L7:L128,AF129,G7:G128)</f>
        <v>0</v>
      </c>
      <c r="AG130" t="s">
        <v>282</v>
      </c>
    </row>
    <row r="131" spans="1:33" x14ac:dyDescent="0.25">
      <c r="C131" s="205"/>
      <c r="D131" s="10"/>
      <c r="AG131" t="s">
        <v>283</v>
      </c>
    </row>
    <row r="132" spans="1:33" x14ac:dyDescent="0.25">
      <c r="D132" s="10"/>
    </row>
    <row r="133" spans="1:33" x14ac:dyDescent="0.25">
      <c r="D133" s="10"/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</sheetData>
  <sheetProtection algorithmName="SHA-512" hashValue="72E0lbyIcYyUA8+vw1iWPN6btKmkiheJqPjP4P2FsqfX54Cx1CMr8+Yus8Kmsrz8GA0WGkGYTrNI+3Tp+Ayi1A==" saltValue="FDp+0J9ypG4k8kkVW9qFSg==" spinCount="100000" sheet="1" formatRows="0"/>
  <mergeCells count="9">
    <mergeCell ref="C126:G126"/>
    <mergeCell ref="C78:G78"/>
    <mergeCell ref="C114:G114"/>
    <mergeCell ref="C37:G37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2500164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2500164 Pol'!Názvy_tisku</vt:lpstr>
      <vt:lpstr>oadresa</vt:lpstr>
      <vt:lpstr>Stavba!Objednatel</vt:lpstr>
      <vt:lpstr>Stavba!Objekt</vt:lpstr>
      <vt:lpstr>'01 2500164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2025-07-14T09:00:55Z</dcterms:modified>
</cp:coreProperties>
</file>