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Vedeni\zakázky\VZ Rekonstrukce elektroinstalace A1 - 8a9 NP\ZŘ\"/>
    </mc:Choice>
  </mc:AlternateContent>
  <xr:revisionPtr revIDLastSave="0" documentId="8_{08D7FBBC-ECA4-46D3-AB8A-E997E6EB25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8 - rekonstrukce A1 - 8.NP" sheetId="8" r:id="rId2"/>
    <sheet name="09 - rekonstrukce A1 - 9.NP" sheetId="9" r:id="rId3"/>
  </sheets>
  <definedNames>
    <definedName name="_xlnm._FilterDatabase" localSheetId="1" hidden="1">'08 - rekonstrukce A1 - 8.NP'!$C$129:$K$243</definedName>
    <definedName name="_xlnm._FilterDatabase" localSheetId="2" hidden="1">'09 - rekonstrukce A1 - 9.NP'!$C$129:$K$243</definedName>
    <definedName name="_xlnm.Print_Titles" localSheetId="1">'08 - rekonstrukce A1 - 8.NP'!$129:$129</definedName>
    <definedName name="_xlnm.Print_Titles" localSheetId="2">'09 - rekonstrukce A1 - 9.NP'!$129:$129</definedName>
    <definedName name="_xlnm.Print_Titles" localSheetId="0">'Rekapitulace stavby'!$92:$92</definedName>
    <definedName name="_xlnm.Print_Area" localSheetId="1">'08 - rekonstrukce A1 - 8.NP'!$C$4:$J$76,'08 - rekonstrukce A1 - 8.NP'!$C$82:$J$111,'08 - rekonstrukce A1 - 8.NP'!$C$117:$K$243</definedName>
    <definedName name="_xlnm.Print_Area" localSheetId="2">'09 - rekonstrukce A1 - 9.NP'!$C$4:$J$76,'09 - rekonstrukce A1 - 9.NP'!$C$82:$J$111,'09 - rekonstrukce A1 - 9.NP'!$C$117:$K$243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1" i="9" l="1"/>
  <c r="V240" i="9"/>
  <c r="V231" i="9"/>
  <c r="V230" i="9"/>
  <c r="V226" i="9"/>
  <c r="V223" i="9"/>
  <c r="V219" i="9"/>
  <c r="V218" i="9"/>
  <c r="V215" i="9"/>
  <c r="V213" i="9"/>
  <c r="V210" i="9"/>
  <c r="V209" i="9"/>
  <c r="V206" i="9"/>
  <c r="V202" i="9"/>
  <c r="V201" i="9"/>
  <c r="V198" i="9"/>
  <c r="V197" i="9"/>
  <c r="V194" i="9"/>
  <c r="V193" i="9"/>
  <c r="V190" i="9"/>
  <c r="V189" i="9"/>
  <c r="V186" i="9"/>
  <c r="V185" i="9"/>
  <c r="V182" i="9"/>
  <c r="V181" i="9"/>
  <c r="V178" i="9"/>
  <c r="V177" i="9"/>
  <c r="V174" i="9"/>
  <c r="V173" i="9"/>
  <c r="V170" i="9"/>
  <c r="V169" i="9"/>
  <c r="V166" i="9"/>
  <c r="V165" i="9"/>
  <c r="V162" i="9"/>
  <c r="V161" i="9"/>
  <c r="V158" i="9"/>
  <c r="V153" i="9"/>
  <c r="V152" i="9"/>
  <c r="V149" i="9"/>
  <c r="V146" i="9"/>
  <c r="V143" i="9"/>
  <c r="V142" i="9"/>
  <c r="V140" i="9"/>
  <c r="V137" i="9"/>
  <c r="V136" i="9"/>
  <c r="V133" i="9"/>
  <c r="V243" i="9"/>
  <c r="V242" i="9"/>
  <c r="V239" i="9"/>
  <c r="V238" i="9"/>
  <c r="V235" i="9"/>
  <c r="V233" i="9"/>
  <c r="V232" i="9"/>
  <c r="V229" i="9"/>
  <c r="V228" i="9"/>
  <c r="V225" i="9"/>
  <c r="V224" i="9"/>
  <c r="V221" i="9"/>
  <c r="V220" i="9"/>
  <c r="V217" i="9"/>
  <c r="V216" i="9"/>
  <c r="V212" i="9"/>
  <c r="V211" i="9"/>
  <c r="V208" i="9"/>
  <c r="V207" i="9"/>
  <c r="V204" i="9"/>
  <c r="V203" i="9"/>
  <c r="V200" i="9"/>
  <c r="V199" i="9"/>
  <c r="V196" i="9"/>
  <c r="V195" i="9"/>
  <c r="V192" i="9"/>
  <c r="V191" i="9"/>
  <c r="V188" i="9"/>
  <c r="V187" i="9"/>
  <c r="V184" i="9"/>
  <c r="V183" i="9"/>
  <c r="V180" i="9"/>
  <c r="V179" i="9"/>
  <c r="V176" i="9"/>
  <c r="V175" i="9"/>
  <c r="V172" i="9"/>
  <c r="V171" i="9"/>
  <c r="V168" i="9"/>
  <c r="V167" i="9"/>
  <c r="V164" i="9"/>
  <c r="V163" i="9"/>
  <c r="V160" i="9"/>
  <c r="V159" i="9"/>
  <c r="V155" i="9"/>
  <c r="V154" i="9"/>
  <c r="V151" i="9"/>
  <c r="V150" i="9"/>
  <c r="V145" i="9"/>
  <c r="V144" i="9"/>
  <c r="V139" i="9"/>
  <c r="V138" i="9"/>
  <c r="V135" i="9"/>
  <c r="V134" i="9"/>
  <c r="BJ168" i="8"/>
  <c r="BH168" i="8"/>
  <c r="BG168" i="8"/>
  <c r="BF168" i="8"/>
  <c r="BE168" i="8"/>
  <c r="T168" i="8"/>
  <c r="R168" i="8"/>
  <c r="P168" i="8"/>
  <c r="J168" i="8"/>
  <c r="BD168" i="8" s="1"/>
  <c r="BK168" i="9"/>
  <c r="BI168" i="9"/>
  <c r="BH168" i="9"/>
  <c r="BG168" i="9"/>
  <c r="BF168" i="9"/>
  <c r="T168" i="9"/>
  <c r="R168" i="9"/>
  <c r="P168" i="9"/>
  <c r="J168" i="9"/>
  <c r="BE168" i="9" s="1"/>
  <c r="BK216" i="9" l="1"/>
  <c r="BI216" i="9"/>
  <c r="BH216" i="9"/>
  <c r="BG216" i="9"/>
  <c r="BF216" i="9"/>
  <c r="T216" i="9"/>
  <c r="R216" i="9"/>
  <c r="P216" i="9"/>
  <c r="J216" i="9"/>
  <c r="BE216" i="9" s="1"/>
  <c r="BJ216" i="8"/>
  <c r="BH216" i="8"/>
  <c r="BG216" i="8"/>
  <c r="BF216" i="8"/>
  <c r="BE216" i="8"/>
  <c r="T216" i="8"/>
  <c r="R216" i="8"/>
  <c r="P216" i="8"/>
  <c r="J216" i="8"/>
  <c r="BD216" i="8" s="1"/>
  <c r="J37" i="9" l="1"/>
  <c r="J36" i="9"/>
  <c r="AY96" i="1" s="1"/>
  <c r="J35" i="9"/>
  <c r="AX96" i="1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1" i="9"/>
  <c r="BH241" i="9"/>
  <c r="BG241" i="9"/>
  <c r="BF241" i="9"/>
  <c r="T241" i="9"/>
  <c r="R241" i="9"/>
  <c r="P241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8" i="9"/>
  <c r="BH238" i="9"/>
  <c r="BG238" i="9"/>
  <c r="BF238" i="9"/>
  <c r="T238" i="9"/>
  <c r="R238" i="9"/>
  <c r="P238" i="9"/>
  <c r="BI235" i="9"/>
  <c r="BH235" i="9"/>
  <c r="BG235" i="9"/>
  <c r="BF235" i="9"/>
  <c r="T235" i="9"/>
  <c r="T234" i="9"/>
  <c r="R235" i="9"/>
  <c r="R234" i="9" s="1"/>
  <c r="P235" i="9"/>
  <c r="P234" i="9" s="1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5" i="9"/>
  <c r="BH215" i="9"/>
  <c r="BG215" i="9"/>
  <c r="BF215" i="9"/>
  <c r="T215" i="9"/>
  <c r="R215" i="9"/>
  <c r="P215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4" i="9"/>
  <c r="BH204" i="9"/>
  <c r="BG204" i="9"/>
  <c r="BF204" i="9"/>
  <c r="T204" i="9"/>
  <c r="R204" i="9"/>
  <c r="P204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3" i="9"/>
  <c r="BH193" i="9"/>
  <c r="BG193" i="9"/>
  <c r="BF193" i="9"/>
  <c r="T193" i="9"/>
  <c r="R193" i="9"/>
  <c r="P193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9" i="9"/>
  <c r="BH159" i="9"/>
  <c r="BG159" i="9"/>
  <c r="BF159" i="9"/>
  <c r="T159" i="9"/>
  <c r="R159" i="9"/>
  <c r="P159" i="9"/>
  <c r="BI158" i="9"/>
  <c r="BH158" i="9"/>
  <c r="BG158" i="9"/>
  <c r="BF158" i="9"/>
  <c r="T158" i="9"/>
  <c r="R158" i="9"/>
  <c r="P158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9" i="9"/>
  <c r="BH149" i="9"/>
  <c r="BG149" i="9"/>
  <c r="BF149" i="9"/>
  <c r="T149" i="9"/>
  <c r="R149" i="9"/>
  <c r="P149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8" i="9"/>
  <c r="BH138" i="9"/>
  <c r="BG138" i="9"/>
  <c r="BF138" i="9"/>
  <c r="T138" i="9"/>
  <c r="R138" i="9"/>
  <c r="P138" i="9"/>
  <c r="BI137" i="9"/>
  <c r="BH137" i="9"/>
  <c r="BG137" i="9"/>
  <c r="BF137" i="9"/>
  <c r="T137" i="9"/>
  <c r="R137" i="9"/>
  <c r="P137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BI133" i="9"/>
  <c r="BH133" i="9"/>
  <c r="BG133" i="9"/>
  <c r="BF133" i="9"/>
  <c r="T133" i="9"/>
  <c r="R133" i="9"/>
  <c r="P133" i="9"/>
  <c r="F124" i="9"/>
  <c r="E122" i="9"/>
  <c r="F89" i="9"/>
  <c r="E87" i="9"/>
  <c r="J24" i="9"/>
  <c r="E24" i="9"/>
  <c r="J92" i="9" s="1"/>
  <c r="J23" i="9"/>
  <c r="J21" i="9"/>
  <c r="E21" i="9"/>
  <c r="J91" i="9" s="1"/>
  <c r="J20" i="9"/>
  <c r="J18" i="9"/>
  <c r="E18" i="9"/>
  <c r="F127" i="9" s="1"/>
  <c r="J17" i="9"/>
  <c r="J15" i="9"/>
  <c r="E15" i="9"/>
  <c r="F126" i="9" s="1"/>
  <c r="J14" i="9"/>
  <c r="J12" i="9"/>
  <c r="J89" i="9" s="1"/>
  <c r="E7" i="9"/>
  <c r="E85" i="9" s="1"/>
  <c r="J37" i="8"/>
  <c r="J36" i="8"/>
  <c r="AY95" i="1" s="1"/>
  <c r="J35" i="8"/>
  <c r="AX95" i="1"/>
  <c r="BH243" i="8"/>
  <c r="BG243" i="8"/>
  <c r="BF243" i="8"/>
  <c r="BE243" i="8"/>
  <c r="T243" i="8"/>
  <c r="R243" i="8"/>
  <c r="P243" i="8"/>
  <c r="BH242" i="8"/>
  <c r="BG242" i="8"/>
  <c r="BF242" i="8"/>
  <c r="BE242" i="8"/>
  <c r="T242" i="8"/>
  <c r="R242" i="8"/>
  <c r="P242" i="8"/>
  <c r="BH241" i="8"/>
  <c r="BG241" i="8"/>
  <c r="BF241" i="8"/>
  <c r="BE241" i="8"/>
  <c r="T241" i="8"/>
  <c r="R241" i="8"/>
  <c r="P241" i="8"/>
  <c r="BH240" i="8"/>
  <c r="BG240" i="8"/>
  <c r="BF240" i="8"/>
  <c r="BE240" i="8"/>
  <c r="T240" i="8"/>
  <c r="R240" i="8"/>
  <c r="P240" i="8"/>
  <c r="BH239" i="8"/>
  <c r="BG239" i="8"/>
  <c r="BF239" i="8"/>
  <c r="BE239" i="8"/>
  <c r="T239" i="8"/>
  <c r="R239" i="8"/>
  <c r="P239" i="8"/>
  <c r="BH238" i="8"/>
  <c r="BG238" i="8"/>
  <c r="BF238" i="8"/>
  <c r="BE238" i="8"/>
  <c r="T238" i="8"/>
  <c r="R238" i="8"/>
  <c r="P238" i="8"/>
  <c r="BH235" i="8"/>
  <c r="BG235" i="8"/>
  <c r="BF235" i="8"/>
  <c r="BE235" i="8"/>
  <c r="T235" i="8"/>
  <c r="T234" i="8"/>
  <c r="R235" i="8"/>
  <c r="R234" i="8" s="1"/>
  <c r="P235" i="8"/>
  <c r="P234" i="8"/>
  <c r="BH233" i="8"/>
  <c r="BG233" i="8"/>
  <c r="BF233" i="8"/>
  <c r="BE233" i="8"/>
  <c r="T233" i="8"/>
  <c r="R233" i="8"/>
  <c r="P233" i="8"/>
  <c r="BH232" i="8"/>
  <c r="BG232" i="8"/>
  <c r="BF232" i="8"/>
  <c r="BE232" i="8"/>
  <c r="T232" i="8"/>
  <c r="R232" i="8"/>
  <c r="P232" i="8"/>
  <c r="BH231" i="8"/>
  <c r="BG231" i="8"/>
  <c r="BF231" i="8"/>
  <c r="BE231" i="8"/>
  <c r="T231" i="8"/>
  <c r="R231" i="8"/>
  <c r="P231" i="8"/>
  <c r="BH230" i="8"/>
  <c r="BG230" i="8"/>
  <c r="BF230" i="8"/>
  <c r="BE230" i="8"/>
  <c r="T230" i="8"/>
  <c r="R230" i="8"/>
  <c r="P230" i="8"/>
  <c r="BH229" i="8"/>
  <c r="BG229" i="8"/>
  <c r="BF229" i="8"/>
  <c r="BE229" i="8"/>
  <c r="T229" i="8"/>
  <c r="R229" i="8"/>
  <c r="P229" i="8"/>
  <c r="BH228" i="8"/>
  <c r="BG228" i="8"/>
  <c r="BF228" i="8"/>
  <c r="BE228" i="8"/>
  <c r="T228" i="8"/>
  <c r="R228" i="8"/>
  <c r="P228" i="8"/>
  <c r="BH226" i="8"/>
  <c r="BG226" i="8"/>
  <c r="BF226" i="8"/>
  <c r="BE226" i="8"/>
  <c r="T226" i="8"/>
  <c r="R226" i="8"/>
  <c r="P226" i="8"/>
  <c r="BH225" i="8"/>
  <c r="BG225" i="8"/>
  <c r="BF225" i="8"/>
  <c r="BE225" i="8"/>
  <c r="T225" i="8"/>
  <c r="R225" i="8"/>
  <c r="P225" i="8"/>
  <c r="BH224" i="8"/>
  <c r="BG224" i="8"/>
  <c r="BF224" i="8"/>
  <c r="BE224" i="8"/>
  <c r="T224" i="8"/>
  <c r="R224" i="8"/>
  <c r="P224" i="8"/>
  <c r="BH223" i="8"/>
  <c r="BG223" i="8"/>
  <c r="BF223" i="8"/>
  <c r="BE223" i="8"/>
  <c r="T223" i="8"/>
  <c r="R223" i="8"/>
  <c r="P223" i="8"/>
  <c r="BH221" i="8"/>
  <c r="BG221" i="8"/>
  <c r="BF221" i="8"/>
  <c r="BE221" i="8"/>
  <c r="T221" i="8"/>
  <c r="R221" i="8"/>
  <c r="P221" i="8"/>
  <c r="BH220" i="8"/>
  <c r="BG220" i="8"/>
  <c r="BF220" i="8"/>
  <c r="BE220" i="8"/>
  <c r="T220" i="8"/>
  <c r="R220" i="8"/>
  <c r="P220" i="8"/>
  <c r="BH219" i="8"/>
  <c r="BG219" i="8"/>
  <c r="BF219" i="8"/>
  <c r="BE219" i="8"/>
  <c r="T219" i="8"/>
  <c r="R219" i="8"/>
  <c r="P219" i="8"/>
  <c r="BH218" i="8"/>
  <c r="BG218" i="8"/>
  <c r="BF218" i="8"/>
  <c r="BE218" i="8"/>
  <c r="T218" i="8"/>
  <c r="R218" i="8"/>
  <c r="P218" i="8"/>
  <c r="BH217" i="8"/>
  <c r="BG217" i="8"/>
  <c r="BF217" i="8"/>
  <c r="BE217" i="8"/>
  <c r="T217" i="8"/>
  <c r="R217" i="8"/>
  <c r="P217" i="8"/>
  <c r="BH215" i="8"/>
  <c r="BG215" i="8"/>
  <c r="BF215" i="8"/>
  <c r="BE215" i="8"/>
  <c r="T215" i="8"/>
  <c r="R215" i="8"/>
  <c r="P215" i="8"/>
  <c r="BH213" i="8"/>
  <c r="BG213" i="8"/>
  <c r="BF213" i="8"/>
  <c r="BE213" i="8"/>
  <c r="T213" i="8"/>
  <c r="R213" i="8"/>
  <c r="P213" i="8"/>
  <c r="BH212" i="8"/>
  <c r="BG212" i="8"/>
  <c r="BF212" i="8"/>
  <c r="BE212" i="8"/>
  <c r="T212" i="8"/>
  <c r="R212" i="8"/>
  <c r="P212" i="8"/>
  <c r="BH211" i="8"/>
  <c r="BG211" i="8"/>
  <c r="BF211" i="8"/>
  <c r="BE211" i="8"/>
  <c r="T211" i="8"/>
  <c r="R211" i="8"/>
  <c r="P211" i="8"/>
  <c r="BH210" i="8"/>
  <c r="BG210" i="8"/>
  <c r="BF210" i="8"/>
  <c r="BE210" i="8"/>
  <c r="T210" i="8"/>
  <c r="R210" i="8"/>
  <c r="P210" i="8"/>
  <c r="BH209" i="8"/>
  <c r="BG209" i="8"/>
  <c r="BF209" i="8"/>
  <c r="BE209" i="8"/>
  <c r="T209" i="8"/>
  <c r="R209" i="8"/>
  <c r="P209" i="8"/>
  <c r="BH208" i="8"/>
  <c r="BG208" i="8"/>
  <c r="BF208" i="8"/>
  <c r="BE208" i="8"/>
  <c r="T208" i="8"/>
  <c r="R208" i="8"/>
  <c r="P208" i="8"/>
  <c r="BH207" i="8"/>
  <c r="BG207" i="8"/>
  <c r="BF207" i="8"/>
  <c r="BE207" i="8"/>
  <c r="T207" i="8"/>
  <c r="R207" i="8"/>
  <c r="P207" i="8"/>
  <c r="BH206" i="8"/>
  <c r="BG206" i="8"/>
  <c r="BF206" i="8"/>
  <c r="BE206" i="8"/>
  <c r="T206" i="8"/>
  <c r="R206" i="8"/>
  <c r="P206" i="8"/>
  <c r="BH204" i="8"/>
  <c r="BG204" i="8"/>
  <c r="BF204" i="8"/>
  <c r="BE204" i="8"/>
  <c r="T204" i="8"/>
  <c r="R204" i="8"/>
  <c r="P204" i="8"/>
  <c r="BH203" i="8"/>
  <c r="BG203" i="8"/>
  <c r="BF203" i="8"/>
  <c r="BE203" i="8"/>
  <c r="T203" i="8"/>
  <c r="R203" i="8"/>
  <c r="P203" i="8"/>
  <c r="BH202" i="8"/>
  <c r="BG202" i="8"/>
  <c r="BF202" i="8"/>
  <c r="BE202" i="8"/>
  <c r="T202" i="8"/>
  <c r="R202" i="8"/>
  <c r="P202" i="8"/>
  <c r="BH201" i="8"/>
  <c r="BG201" i="8"/>
  <c r="BF201" i="8"/>
  <c r="BE201" i="8"/>
  <c r="T201" i="8"/>
  <c r="R201" i="8"/>
  <c r="P201" i="8"/>
  <c r="BH200" i="8"/>
  <c r="BG200" i="8"/>
  <c r="BF200" i="8"/>
  <c r="BE200" i="8"/>
  <c r="T200" i="8"/>
  <c r="R200" i="8"/>
  <c r="P200" i="8"/>
  <c r="BH199" i="8"/>
  <c r="BG199" i="8"/>
  <c r="BF199" i="8"/>
  <c r="BE199" i="8"/>
  <c r="T199" i="8"/>
  <c r="R199" i="8"/>
  <c r="P199" i="8"/>
  <c r="BH198" i="8"/>
  <c r="BG198" i="8"/>
  <c r="BF198" i="8"/>
  <c r="BE198" i="8"/>
  <c r="T198" i="8"/>
  <c r="R198" i="8"/>
  <c r="P198" i="8"/>
  <c r="BH197" i="8"/>
  <c r="BG197" i="8"/>
  <c r="BF197" i="8"/>
  <c r="BE197" i="8"/>
  <c r="T197" i="8"/>
  <c r="R197" i="8"/>
  <c r="P197" i="8"/>
  <c r="BH196" i="8"/>
  <c r="BG196" i="8"/>
  <c r="BF196" i="8"/>
  <c r="BE196" i="8"/>
  <c r="T196" i="8"/>
  <c r="R196" i="8"/>
  <c r="P196" i="8"/>
  <c r="BH195" i="8"/>
  <c r="BG195" i="8"/>
  <c r="BF195" i="8"/>
  <c r="BE195" i="8"/>
  <c r="T195" i="8"/>
  <c r="R195" i="8"/>
  <c r="P195" i="8"/>
  <c r="BH194" i="8"/>
  <c r="BG194" i="8"/>
  <c r="BF194" i="8"/>
  <c r="BE194" i="8"/>
  <c r="T194" i="8"/>
  <c r="R194" i="8"/>
  <c r="P194" i="8"/>
  <c r="BH193" i="8"/>
  <c r="BG193" i="8"/>
  <c r="BF193" i="8"/>
  <c r="BE193" i="8"/>
  <c r="T193" i="8"/>
  <c r="R193" i="8"/>
  <c r="P193" i="8"/>
  <c r="BH192" i="8"/>
  <c r="BG192" i="8"/>
  <c r="BF192" i="8"/>
  <c r="BE192" i="8"/>
  <c r="T192" i="8"/>
  <c r="R192" i="8"/>
  <c r="P192" i="8"/>
  <c r="BH191" i="8"/>
  <c r="BG191" i="8"/>
  <c r="BF191" i="8"/>
  <c r="BE191" i="8"/>
  <c r="T191" i="8"/>
  <c r="R191" i="8"/>
  <c r="P191" i="8"/>
  <c r="BH190" i="8"/>
  <c r="BG190" i="8"/>
  <c r="BF190" i="8"/>
  <c r="BE190" i="8"/>
  <c r="T190" i="8"/>
  <c r="R190" i="8"/>
  <c r="P190" i="8"/>
  <c r="BH189" i="8"/>
  <c r="BG189" i="8"/>
  <c r="BF189" i="8"/>
  <c r="BE189" i="8"/>
  <c r="T189" i="8"/>
  <c r="R189" i="8"/>
  <c r="P189" i="8"/>
  <c r="BH188" i="8"/>
  <c r="BG188" i="8"/>
  <c r="BF188" i="8"/>
  <c r="BE188" i="8"/>
  <c r="T188" i="8"/>
  <c r="R188" i="8"/>
  <c r="P188" i="8"/>
  <c r="BH187" i="8"/>
  <c r="BG187" i="8"/>
  <c r="BF187" i="8"/>
  <c r="BE187" i="8"/>
  <c r="T187" i="8"/>
  <c r="R187" i="8"/>
  <c r="P187" i="8"/>
  <c r="BH186" i="8"/>
  <c r="BG186" i="8"/>
  <c r="BF186" i="8"/>
  <c r="BE186" i="8"/>
  <c r="T186" i="8"/>
  <c r="R186" i="8"/>
  <c r="P186" i="8"/>
  <c r="BH185" i="8"/>
  <c r="BG185" i="8"/>
  <c r="BF185" i="8"/>
  <c r="BE185" i="8"/>
  <c r="T185" i="8"/>
  <c r="R185" i="8"/>
  <c r="P185" i="8"/>
  <c r="BH184" i="8"/>
  <c r="BG184" i="8"/>
  <c r="BF184" i="8"/>
  <c r="BE184" i="8"/>
  <c r="T184" i="8"/>
  <c r="R184" i="8"/>
  <c r="P184" i="8"/>
  <c r="BH183" i="8"/>
  <c r="BG183" i="8"/>
  <c r="BF183" i="8"/>
  <c r="BE183" i="8"/>
  <c r="T183" i="8"/>
  <c r="R183" i="8"/>
  <c r="P183" i="8"/>
  <c r="BH182" i="8"/>
  <c r="BG182" i="8"/>
  <c r="BF182" i="8"/>
  <c r="BE182" i="8"/>
  <c r="T182" i="8"/>
  <c r="R182" i="8"/>
  <c r="P182" i="8"/>
  <c r="BH181" i="8"/>
  <c r="BG181" i="8"/>
  <c r="BF181" i="8"/>
  <c r="BE181" i="8"/>
  <c r="T181" i="8"/>
  <c r="R181" i="8"/>
  <c r="P181" i="8"/>
  <c r="BH180" i="8"/>
  <c r="BG180" i="8"/>
  <c r="BF180" i="8"/>
  <c r="BE180" i="8"/>
  <c r="T180" i="8"/>
  <c r="R180" i="8"/>
  <c r="P180" i="8"/>
  <c r="BH179" i="8"/>
  <c r="BG179" i="8"/>
  <c r="BF179" i="8"/>
  <c r="BE179" i="8"/>
  <c r="T179" i="8"/>
  <c r="R179" i="8"/>
  <c r="P179" i="8"/>
  <c r="BH178" i="8"/>
  <c r="BG178" i="8"/>
  <c r="BF178" i="8"/>
  <c r="BE178" i="8"/>
  <c r="T178" i="8"/>
  <c r="R178" i="8"/>
  <c r="P178" i="8"/>
  <c r="BH177" i="8"/>
  <c r="BG177" i="8"/>
  <c r="BF177" i="8"/>
  <c r="BE177" i="8"/>
  <c r="T177" i="8"/>
  <c r="R177" i="8"/>
  <c r="P177" i="8"/>
  <c r="BH176" i="8"/>
  <c r="BG176" i="8"/>
  <c r="BF176" i="8"/>
  <c r="BE176" i="8"/>
  <c r="T176" i="8"/>
  <c r="R176" i="8"/>
  <c r="P176" i="8"/>
  <c r="BH175" i="8"/>
  <c r="BG175" i="8"/>
  <c r="BF175" i="8"/>
  <c r="BE175" i="8"/>
  <c r="T175" i="8"/>
  <c r="R175" i="8"/>
  <c r="P175" i="8"/>
  <c r="BH174" i="8"/>
  <c r="BG174" i="8"/>
  <c r="BF174" i="8"/>
  <c r="BE174" i="8"/>
  <c r="T174" i="8"/>
  <c r="R174" i="8"/>
  <c r="P174" i="8"/>
  <c r="BH173" i="8"/>
  <c r="BG173" i="8"/>
  <c r="BF173" i="8"/>
  <c r="BE173" i="8"/>
  <c r="T173" i="8"/>
  <c r="R173" i="8"/>
  <c r="P173" i="8"/>
  <c r="BH172" i="8"/>
  <c r="BG172" i="8"/>
  <c r="BF172" i="8"/>
  <c r="BE172" i="8"/>
  <c r="T172" i="8"/>
  <c r="R172" i="8"/>
  <c r="P172" i="8"/>
  <c r="BH171" i="8"/>
  <c r="BG171" i="8"/>
  <c r="BF171" i="8"/>
  <c r="BE171" i="8"/>
  <c r="T171" i="8"/>
  <c r="R171" i="8"/>
  <c r="P171" i="8"/>
  <c r="BH170" i="8"/>
  <c r="BG170" i="8"/>
  <c r="BF170" i="8"/>
  <c r="BE170" i="8"/>
  <c r="T170" i="8"/>
  <c r="R170" i="8"/>
  <c r="P170" i="8"/>
  <c r="BH169" i="8"/>
  <c r="BG169" i="8"/>
  <c r="BF169" i="8"/>
  <c r="BE169" i="8"/>
  <c r="T169" i="8"/>
  <c r="R169" i="8"/>
  <c r="P169" i="8"/>
  <c r="BH167" i="8"/>
  <c r="BG167" i="8"/>
  <c r="BF167" i="8"/>
  <c r="BE167" i="8"/>
  <c r="T167" i="8"/>
  <c r="R167" i="8"/>
  <c r="P167" i="8"/>
  <c r="BH166" i="8"/>
  <c r="BG166" i="8"/>
  <c r="BF166" i="8"/>
  <c r="BE166" i="8"/>
  <c r="T166" i="8"/>
  <c r="R166" i="8"/>
  <c r="P166" i="8"/>
  <c r="BH165" i="8"/>
  <c r="BG165" i="8"/>
  <c r="BF165" i="8"/>
  <c r="BE165" i="8"/>
  <c r="T165" i="8"/>
  <c r="R165" i="8"/>
  <c r="P165" i="8"/>
  <c r="BH164" i="8"/>
  <c r="BG164" i="8"/>
  <c r="BF164" i="8"/>
  <c r="BE164" i="8"/>
  <c r="T164" i="8"/>
  <c r="R164" i="8"/>
  <c r="P164" i="8"/>
  <c r="BH163" i="8"/>
  <c r="BG163" i="8"/>
  <c r="BF163" i="8"/>
  <c r="BE163" i="8"/>
  <c r="T163" i="8"/>
  <c r="R163" i="8"/>
  <c r="P163" i="8"/>
  <c r="BH162" i="8"/>
  <c r="BG162" i="8"/>
  <c r="BF162" i="8"/>
  <c r="BE162" i="8"/>
  <c r="T162" i="8"/>
  <c r="R162" i="8"/>
  <c r="P162" i="8"/>
  <c r="BH161" i="8"/>
  <c r="BG161" i="8"/>
  <c r="BF161" i="8"/>
  <c r="BE161" i="8"/>
  <c r="T161" i="8"/>
  <c r="R161" i="8"/>
  <c r="P161" i="8"/>
  <c r="BH160" i="8"/>
  <c r="BG160" i="8"/>
  <c r="BF160" i="8"/>
  <c r="BE160" i="8"/>
  <c r="T160" i="8"/>
  <c r="R160" i="8"/>
  <c r="P160" i="8"/>
  <c r="BH159" i="8"/>
  <c r="BG159" i="8"/>
  <c r="BF159" i="8"/>
  <c r="BE159" i="8"/>
  <c r="T159" i="8"/>
  <c r="R159" i="8"/>
  <c r="P159" i="8"/>
  <c r="BH158" i="8"/>
  <c r="BG158" i="8"/>
  <c r="BF158" i="8"/>
  <c r="BE158" i="8"/>
  <c r="T158" i="8"/>
  <c r="R158" i="8"/>
  <c r="P158" i="8"/>
  <c r="BH155" i="8"/>
  <c r="BG155" i="8"/>
  <c r="BF155" i="8"/>
  <c r="BE155" i="8"/>
  <c r="T155" i="8"/>
  <c r="R155" i="8"/>
  <c r="P155" i="8"/>
  <c r="BH154" i="8"/>
  <c r="BG154" i="8"/>
  <c r="BF154" i="8"/>
  <c r="BE154" i="8"/>
  <c r="T154" i="8"/>
  <c r="R154" i="8"/>
  <c r="P154" i="8"/>
  <c r="BH153" i="8"/>
  <c r="BG153" i="8"/>
  <c r="BF153" i="8"/>
  <c r="BE153" i="8"/>
  <c r="T153" i="8"/>
  <c r="R153" i="8"/>
  <c r="P153" i="8"/>
  <c r="BH152" i="8"/>
  <c r="BG152" i="8"/>
  <c r="BF152" i="8"/>
  <c r="BE152" i="8"/>
  <c r="T152" i="8"/>
  <c r="R152" i="8"/>
  <c r="P152" i="8"/>
  <c r="BH151" i="8"/>
  <c r="BG151" i="8"/>
  <c r="BF151" i="8"/>
  <c r="BE151" i="8"/>
  <c r="T151" i="8"/>
  <c r="R151" i="8"/>
  <c r="P151" i="8"/>
  <c r="BH150" i="8"/>
  <c r="BG150" i="8"/>
  <c r="BF150" i="8"/>
  <c r="BE150" i="8"/>
  <c r="T150" i="8"/>
  <c r="R150" i="8"/>
  <c r="P150" i="8"/>
  <c r="BH149" i="8"/>
  <c r="BG149" i="8"/>
  <c r="BF149" i="8"/>
  <c r="BE149" i="8"/>
  <c r="T149" i="8"/>
  <c r="R149" i="8"/>
  <c r="P149" i="8"/>
  <c r="BH146" i="8"/>
  <c r="BG146" i="8"/>
  <c r="BF146" i="8"/>
  <c r="BE146" i="8"/>
  <c r="T146" i="8"/>
  <c r="R146" i="8"/>
  <c r="P146" i="8"/>
  <c r="BH145" i="8"/>
  <c r="BG145" i="8"/>
  <c r="BF145" i="8"/>
  <c r="BE145" i="8"/>
  <c r="T145" i="8"/>
  <c r="R145" i="8"/>
  <c r="P145" i="8"/>
  <c r="BH144" i="8"/>
  <c r="BG144" i="8"/>
  <c r="BF144" i="8"/>
  <c r="BE144" i="8"/>
  <c r="T144" i="8"/>
  <c r="R144" i="8"/>
  <c r="P144" i="8"/>
  <c r="BH143" i="8"/>
  <c r="BG143" i="8"/>
  <c r="BF143" i="8"/>
  <c r="BE143" i="8"/>
  <c r="T143" i="8"/>
  <c r="R143" i="8"/>
  <c r="P143" i="8"/>
  <c r="BH142" i="8"/>
  <c r="BG142" i="8"/>
  <c r="BF142" i="8"/>
  <c r="BE142" i="8"/>
  <c r="T142" i="8"/>
  <c r="R142" i="8"/>
  <c r="P142" i="8"/>
  <c r="BH140" i="8"/>
  <c r="BG140" i="8"/>
  <c r="BF140" i="8"/>
  <c r="BE140" i="8"/>
  <c r="T140" i="8"/>
  <c r="R140" i="8"/>
  <c r="P140" i="8"/>
  <c r="BH139" i="8"/>
  <c r="BG139" i="8"/>
  <c r="BF139" i="8"/>
  <c r="BE139" i="8"/>
  <c r="T139" i="8"/>
  <c r="R139" i="8"/>
  <c r="P139" i="8"/>
  <c r="BH138" i="8"/>
  <c r="BG138" i="8"/>
  <c r="BF138" i="8"/>
  <c r="BE138" i="8"/>
  <c r="T138" i="8"/>
  <c r="R138" i="8"/>
  <c r="P138" i="8"/>
  <c r="BH137" i="8"/>
  <c r="BG137" i="8"/>
  <c r="BF137" i="8"/>
  <c r="BE137" i="8"/>
  <c r="T137" i="8"/>
  <c r="R137" i="8"/>
  <c r="P137" i="8"/>
  <c r="BH136" i="8"/>
  <c r="BG136" i="8"/>
  <c r="BF136" i="8"/>
  <c r="BE136" i="8"/>
  <c r="T136" i="8"/>
  <c r="R136" i="8"/>
  <c r="P136" i="8"/>
  <c r="BH135" i="8"/>
  <c r="BG135" i="8"/>
  <c r="BF135" i="8"/>
  <c r="BE135" i="8"/>
  <c r="T135" i="8"/>
  <c r="R135" i="8"/>
  <c r="P135" i="8"/>
  <c r="BH134" i="8"/>
  <c r="BG134" i="8"/>
  <c r="BF134" i="8"/>
  <c r="BE134" i="8"/>
  <c r="T134" i="8"/>
  <c r="R134" i="8"/>
  <c r="P134" i="8"/>
  <c r="BH133" i="8"/>
  <c r="BG133" i="8"/>
  <c r="BF133" i="8"/>
  <c r="BE133" i="8"/>
  <c r="T133" i="8"/>
  <c r="R133" i="8"/>
  <c r="P133" i="8"/>
  <c r="F124" i="8"/>
  <c r="E122" i="8"/>
  <c r="F89" i="8"/>
  <c r="E87" i="8"/>
  <c r="J24" i="8"/>
  <c r="E24" i="8"/>
  <c r="J127" i="8" s="1"/>
  <c r="J23" i="8"/>
  <c r="J21" i="8"/>
  <c r="E21" i="8"/>
  <c r="J126" i="8" s="1"/>
  <c r="J20" i="8"/>
  <c r="J18" i="8"/>
  <c r="E18" i="8"/>
  <c r="F127" i="8" s="1"/>
  <c r="J17" i="8"/>
  <c r="J15" i="8"/>
  <c r="E15" i="8"/>
  <c r="F126" i="8" s="1"/>
  <c r="J14" i="8"/>
  <c r="J12" i="8"/>
  <c r="J124" i="8" s="1"/>
  <c r="E7" i="8"/>
  <c r="E120" i="8" s="1"/>
  <c r="L90" i="1"/>
  <c r="AM90" i="1"/>
  <c r="AM89" i="1"/>
  <c r="L89" i="1"/>
  <c r="AM87" i="1"/>
  <c r="L87" i="1"/>
  <c r="L85" i="1"/>
  <c r="L84" i="1"/>
  <c r="AS94" i="1"/>
  <c r="BJ243" i="8"/>
  <c r="J242" i="8"/>
  <c r="BJ239" i="8"/>
  <c r="BJ235" i="8"/>
  <c r="J233" i="8"/>
  <c r="BJ231" i="8"/>
  <c r="BJ229" i="8"/>
  <c r="BJ226" i="8"/>
  <c r="BJ224" i="8"/>
  <c r="J220" i="8"/>
  <c r="J219" i="8"/>
  <c r="J217" i="8"/>
  <c r="BJ213" i="8"/>
  <c r="BJ211" i="8"/>
  <c r="BJ209" i="8"/>
  <c r="J206" i="8"/>
  <c r="J204" i="8"/>
  <c r="BJ202" i="8"/>
  <c r="BJ200" i="8"/>
  <c r="J198" i="8"/>
  <c r="J196" i="8"/>
  <c r="BJ194" i="8"/>
  <c r="BJ192" i="8"/>
  <c r="J190" i="8"/>
  <c r="J188" i="8"/>
  <c r="J186" i="8"/>
  <c r="J184" i="8"/>
  <c r="BJ182" i="8"/>
  <c r="J180" i="8"/>
  <c r="BJ178" i="8"/>
  <c r="BJ176" i="8"/>
  <c r="BJ175" i="8"/>
  <c r="BJ173" i="8"/>
  <c r="J171" i="8"/>
  <c r="BJ167" i="8"/>
  <c r="J165" i="8"/>
  <c r="J163" i="8"/>
  <c r="BJ161" i="8"/>
  <c r="J159" i="8"/>
  <c r="J155" i="8"/>
  <c r="BJ153" i="8"/>
  <c r="BJ150" i="8"/>
  <c r="J149" i="8"/>
  <c r="J140" i="8"/>
  <c r="BJ138" i="8"/>
  <c r="J137" i="8"/>
  <c r="J241" i="8"/>
  <c r="J239" i="8"/>
  <c r="J235" i="8"/>
  <c r="BJ232" i="8"/>
  <c r="BJ230" i="8"/>
  <c r="J228" i="8"/>
  <c r="J225" i="8"/>
  <c r="J223" i="8"/>
  <c r="BJ220" i="8"/>
  <c r="J218" i="8"/>
  <c r="BJ215" i="8"/>
  <c r="J212" i="8"/>
  <c r="J210" i="8"/>
  <c r="J208" i="8"/>
  <c r="BJ206" i="8"/>
  <c r="BJ203" i="8"/>
  <c r="J201" i="8"/>
  <c r="BJ199" i="8"/>
  <c r="J197" i="8"/>
  <c r="J195" i="8"/>
  <c r="J193" i="8"/>
  <c r="J191" i="8"/>
  <c r="BJ189" i="8"/>
  <c r="J187" i="8"/>
  <c r="J185" i="8"/>
  <c r="BJ183" i="8"/>
  <c r="BJ181" i="8"/>
  <c r="J178" i="8"/>
  <c r="J176" i="8"/>
  <c r="J175" i="8"/>
  <c r="J173" i="8"/>
  <c r="BJ171" i="8"/>
  <c r="J169" i="8"/>
  <c r="J166" i="8"/>
  <c r="BJ164" i="8"/>
  <c r="J162" i="8"/>
  <c r="J160" i="8"/>
  <c r="J158" i="8"/>
  <c r="J154" i="8"/>
  <c r="BJ152" i="8"/>
  <c r="J150" i="8"/>
  <c r="J146" i="8"/>
  <c r="J145" i="8"/>
  <c r="J144" i="8"/>
  <c r="J143" i="8"/>
  <c r="BJ140" i="8"/>
  <c r="J138" i="8"/>
  <c r="J136" i="8"/>
  <c r="J135" i="8"/>
  <c r="BJ134" i="8"/>
  <c r="BJ133" i="8"/>
  <c r="J243" i="9"/>
  <c r="BK240" i="9"/>
  <c r="BK238" i="9"/>
  <c r="J235" i="9"/>
  <c r="BK232" i="9"/>
  <c r="J228" i="9"/>
  <c r="J225" i="9"/>
  <c r="J223" i="9"/>
  <c r="BK220" i="9"/>
  <c r="J218" i="9"/>
  <c r="J215" i="9"/>
  <c r="BK212" i="9"/>
  <c r="J210" i="9"/>
  <c r="BK208" i="9"/>
  <c r="J207" i="9"/>
  <c r="J204" i="9"/>
  <c r="BK202" i="9"/>
  <c r="BK200" i="9"/>
  <c r="J198" i="9"/>
  <c r="J197" i="9"/>
  <c r="BK196" i="9"/>
  <c r="J195" i="9"/>
  <c r="J194" i="9"/>
  <c r="J193" i="9"/>
  <c r="BK191" i="9"/>
  <c r="BK189" i="9"/>
  <c r="BK187" i="9"/>
  <c r="J185" i="9"/>
  <c r="J183" i="9"/>
  <c r="BK181" i="9"/>
  <c r="J179" i="9"/>
  <c r="J177" i="9"/>
  <c r="J175" i="9"/>
  <c r="BK173" i="9"/>
  <c r="BK171" i="9"/>
  <c r="BK167" i="9"/>
  <c r="BK166" i="9"/>
  <c r="BK165" i="9"/>
  <c r="J164" i="9"/>
  <c r="J162" i="9"/>
  <c r="J160" i="9"/>
  <c r="J158" i="9"/>
  <c r="BK154" i="9"/>
  <c r="J153" i="9"/>
  <c r="J150" i="9"/>
  <c r="J146" i="9"/>
  <c r="J144" i="9"/>
  <c r="BK142" i="9"/>
  <c r="J139" i="9"/>
  <c r="J137" i="9"/>
  <c r="J135" i="9"/>
  <c r="J133" i="9"/>
  <c r="BK242" i="9"/>
  <c r="BK241" i="9"/>
  <c r="BK239" i="9"/>
  <c r="BK235" i="9"/>
  <c r="J232" i="9"/>
  <c r="J231" i="9"/>
  <c r="BK229" i="9"/>
  <c r="BK226" i="9"/>
  <c r="J224" i="9"/>
  <c r="BK221" i="9"/>
  <c r="BK218" i="9"/>
  <c r="BK217" i="9"/>
  <c r="J212" i="9"/>
  <c r="BK210" i="9"/>
  <c r="BK207" i="9"/>
  <c r="J206" i="9"/>
  <c r="BK203" i="9"/>
  <c r="J201" i="9"/>
  <c r="BK199" i="9"/>
  <c r="BK197" i="9"/>
  <c r="BK195" i="9"/>
  <c r="BK193" i="9"/>
  <c r="J191" i="9"/>
  <c r="J189" i="9"/>
  <c r="J187" i="9"/>
  <c r="BK185" i="9"/>
  <c r="BK183" i="9"/>
  <c r="J181" i="9"/>
  <c r="BK179" i="9"/>
  <c r="BK177" i="9"/>
  <c r="BK175" i="9"/>
  <c r="J173" i="9"/>
  <c r="J171" i="9"/>
  <c r="BK169" i="9"/>
  <c r="BK163" i="9"/>
  <c r="J161" i="9"/>
  <c r="J159" i="9"/>
  <c r="BK155" i="9"/>
  <c r="BK152" i="9"/>
  <c r="BK150" i="9"/>
  <c r="BK146" i="9"/>
  <c r="BK144" i="9"/>
  <c r="J142" i="9"/>
  <c r="J140" i="9"/>
  <c r="J138" i="9"/>
  <c r="BK135" i="9"/>
  <c r="BK133" i="9"/>
  <c r="J243" i="8"/>
  <c r="BJ241" i="8"/>
  <c r="BJ240" i="8"/>
  <c r="J238" i="8"/>
  <c r="J232" i="8"/>
  <c r="J230" i="8"/>
  <c r="BJ228" i="8"/>
  <c r="BJ225" i="8"/>
  <c r="BJ223" i="8"/>
  <c r="J221" i="8"/>
  <c r="BJ218" i="8"/>
  <c r="J215" i="8"/>
  <c r="BJ212" i="8"/>
  <c r="BJ210" i="8"/>
  <c r="BJ208" i="8"/>
  <c r="BJ207" i="8"/>
  <c r="J203" i="8"/>
  <c r="BJ201" i="8"/>
  <c r="J199" i="8"/>
  <c r="BJ197" i="8"/>
  <c r="BJ195" i="8"/>
  <c r="BJ193" i="8"/>
  <c r="BJ191" i="8"/>
  <c r="J189" i="8"/>
  <c r="BJ187" i="8"/>
  <c r="BJ185" i="8"/>
  <c r="J183" i="8"/>
  <c r="J181" i="8"/>
  <c r="BJ179" i="8"/>
  <c r="J177" i="8"/>
  <c r="J174" i="8"/>
  <c r="BJ172" i="8"/>
  <c r="J170" i="8"/>
  <c r="BJ169" i="8"/>
  <c r="BJ166" i="8"/>
  <c r="J164" i="8"/>
  <c r="BJ162" i="8"/>
  <c r="BJ160" i="8"/>
  <c r="BJ158" i="8"/>
  <c r="BJ154" i="8"/>
  <c r="J152" i="8"/>
  <c r="BJ151" i="8"/>
  <c r="BJ149" i="8"/>
  <c r="J142" i="8"/>
  <c r="J139" i="8"/>
  <c r="BJ137" i="8"/>
  <c r="BJ242" i="8"/>
  <c r="J240" i="8"/>
  <c r="BJ238" i="8"/>
  <c r="BJ233" i="8"/>
  <c r="J231" i="8"/>
  <c r="J229" i="8"/>
  <c r="J226" i="8"/>
  <c r="J224" i="8"/>
  <c r="BJ221" i="8"/>
  <c r="BJ219" i="8"/>
  <c r="BJ217" i="8"/>
  <c r="J213" i="8"/>
  <c r="J211" i="8"/>
  <c r="J209" i="8"/>
  <c r="J207" i="8"/>
  <c r="BJ204" i="8"/>
  <c r="J202" i="8"/>
  <c r="J200" i="8"/>
  <c r="BJ198" i="8"/>
  <c r="BJ196" i="8"/>
  <c r="J194" i="8"/>
  <c r="J192" i="8"/>
  <c r="BJ190" i="8"/>
  <c r="BJ188" i="8"/>
  <c r="BJ186" i="8"/>
  <c r="BJ184" i="8"/>
  <c r="J182" i="8"/>
  <c r="BJ180" i="8"/>
  <c r="J179" i="8"/>
  <c r="BJ177" i="8"/>
  <c r="BJ174" i="8"/>
  <c r="J172" i="8"/>
  <c r="BJ170" i="8"/>
  <c r="J167" i="8"/>
  <c r="BJ165" i="8"/>
  <c r="BJ163" i="8"/>
  <c r="J161" i="8"/>
  <c r="BJ159" i="8"/>
  <c r="BJ155" i="8"/>
  <c r="J153" i="8"/>
  <c r="J151" i="8"/>
  <c r="BJ146" i="8"/>
  <c r="BJ145" i="8"/>
  <c r="BJ144" i="8"/>
  <c r="BJ143" i="8"/>
  <c r="BJ142" i="8"/>
  <c r="BJ139" i="8"/>
  <c r="BJ136" i="8"/>
  <c r="BJ135" i="8"/>
  <c r="J134" i="8"/>
  <c r="J133" i="8"/>
  <c r="J241" i="9"/>
  <c r="J239" i="9"/>
  <c r="BK233" i="9"/>
  <c r="BK230" i="9"/>
  <c r="J229" i="9"/>
  <c r="J226" i="9"/>
  <c r="BK224" i="9"/>
  <c r="J221" i="9"/>
  <c r="BK219" i="9"/>
  <c r="J217" i="9"/>
  <c r="J213" i="9"/>
  <c r="BK211" i="9"/>
  <c r="J209" i="9"/>
  <c r="J208" i="9"/>
  <c r="BK206" i="9"/>
  <c r="J203" i="9"/>
  <c r="BK201" i="9"/>
  <c r="J199" i="9"/>
  <c r="BK192" i="9"/>
  <c r="J190" i="9"/>
  <c r="BK188" i="9"/>
  <c r="BK186" i="9"/>
  <c r="J184" i="9"/>
  <c r="BK182" i="9"/>
  <c r="J180" i="9"/>
  <c r="J178" i="9"/>
  <c r="BK176" i="9"/>
  <c r="J174" i="9"/>
  <c r="J172" i="9"/>
  <c r="J170" i="9"/>
  <c r="J167" i="9"/>
  <c r="J166" i="9"/>
  <c r="J165" i="9"/>
  <c r="BK164" i="9"/>
  <c r="J163" i="9"/>
  <c r="BK161" i="9"/>
  <c r="BK159" i="9"/>
  <c r="J155" i="9"/>
  <c r="J154" i="9"/>
  <c r="J152" i="9"/>
  <c r="J151" i="9"/>
  <c r="J149" i="9"/>
  <c r="J145" i="9"/>
  <c r="BK143" i="9"/>
  <c r="BK140" i="9"/>
  <c r="BK138" i="9"/>
  <c r="BK136" i="9"/>
  <c r="J134" i="9"/>
  <c r="BK243" i="9"/>
  <c r="J242" i="9"/>
  <c r="J240" i="9"/>
  <c r="J238" i="9"/>
  <c r="J233" i="9"/>
  <c r="BK231" i="9"/>
  <c r="J230" i="9"/>
  <c r="BK228" i="9"/>
  <c r="BK225" i="9"/>
  <c r="BK223" i="9"/>
  <c r="J220" i="9"/>
  <c r="J219" i="9"/>
  <c r="BK215" i="9"/>
  <c r="BK213" i="9"/>
  <c r="J211" i="9"/>
  <c r="BK209" i="9"/>
  <c r="BK204" i="9"/>
  <c r="J202" i="9"/>
  <c r="J200" i="9"/>
  <c r="BK198" i="9"/>
  <c r="J196" i="9"/>
  <c r="BK194" i="9"/>
  <c r="J192" i="9"/>
  <c r="BK190" i="9"/>
  <c r="J188" i="9"/>
  <c r="J186" i="9"/>
  <c r="BK184" i="9"/>
  <c r="J182" i="9"/>
  <c r="BK180" i="9"/>
  <c r="BK178" i="9"/>
  <c r="J176" i="9"/>
  <c r="BK174" i="9"/>
  <c r="BK172" i="9"/>
  <c r="BK170" i="9"/>
  <c r="J169" i="9"/>
  <c r="BK162" i="9"/>
  <c r="BK160" i="9"/>
  <c r="BK158" i="9"/>
  <c r="BK153" i="9"/>
  <c r="BK151" i="9"/>
  <c r="BK149" i="9"/>
  <c r="BK145" i="9"/>
  <c r="J143" i="9"/>
  <c r="BK139" i="9"/>
  <c r="BK137" i="9"/>
  <c r="J136" i="9"/>
  <c r="BK134" i="9"/>
  <c r="P132" i="8" l="1"/>
  <c r="P131" i="8" s="1"/>
  <c r="R132" i="8"/>
  <c r="R131" i="8" s="1"/>
  <c r="BJ141" i="8"/>
  <c r="J141" i="8" s="1"/>
  <c r="J99" i="8" s="1"/>
  <c r="R141" i="8"/>
  <c r="P148" i="8"/>
  <c r="P147" i="8" s="1"/>
  <c r="R148" i="8"/>
  <c r="R147" i="8" s="1"/>
  <c r="BJ157" i="8"/>
  <c r="J157" i="8" s="1"/>
  <c r="J103" i="8" s="1"/>
  <c r="T157" i="8"/>
  <c r="P205" i="8"/>
  <c r="R205" i="8"/>
  <c r="BJ214" i="8"/>
  <c r="J214" i="8" s="1"/>
  <c r="J105" i="8" s="1"/>
  <c r="R214" i="8"/>
  <c r="BJ222" i="8"/>
  <c r="J222" i="8" s="1"/>
  <c r="J106" i="8" s="1"/>
  <c r="R222" i="8"/>
  <c r="BJ227" i="8"/>
  <c r="J227" i="8" s="1"/>
  <c r="J107" i="8" s="1"/>
  <c r="R227" i="8"/>
  <c r="P237" i="8"/>
  <c r="P236" i="8" s="1"/>
  <c r="R237" i="8"/>
  <c r="R236" i="8" s="1"/>
  <c r="BK132" i="9"/>
  <c r="J132" i="9" s="1"/>
  <c r="J98" i="9" s="1"/>
  <c r="T132" i="9"/>
  <c r="T131" i="9" s="1"/>
  <c r="P141" i="9"/>
  <c r="T141" i="9"/>
  <c r="BK148" i="9"/>
  <c r="J148" i="9" s="1"/>
  <c r="J101" i="9" s="1"/>
  <c r="R148" i="9"/>
  <c r="R147" i="9" s="1"/>
  <c r="BK157" i="9"/>
  <c r="J157" i="9" s="1"/>
  <c r="J103" i="9" s="1"/>
  <c r="T157" i="9"/>
  <c r="P205" i="9"/>
  <c r="T205" i="9"/>
  <c r="P214" i="9"/>
  <c r="T214" i="9"/>
  <c r="BK222" i="9"/>
  <c r="J222" i="9" s="1"/>
  <c r="J106" i="9" s="1"/>
  <c r="R222" i="9"/>
  <c r="BK227" i="9"/>
  <c r="J227" i="9" s="1"/>
  <c r="J107" i="9" s="1"/>
  <c r="R227" i="9"/>
  <c r="BK237" i="9"/>
  <c r="J237" i="9" s="1"/>
  <c r="J110" i="9" s="1"/>
  <c r="T237" i="9"/>
  <c r="T236" i="9" s="1"/>
  <c r="BJ132" i="8"/>
  <c r="J132" i="8" s="1"/>
  <c r="J98" i="8" s="1"/>
  <c r="T132" i="8"/>
  <c r="T131" i="8" s="1"/>
  <c r="P141" i="8"/>
  <c r="T141" i="8"/>
  <c r="BJ148" i="8"/>
  <c r="J148" i="8" s="1"/>
  <c r="J101" i="8" s="1"/>
  <c r="T148" i="8"/>
  <c r="T147" i="8"/>
  <c r="P157" i="8"/>
  <c r="R157" i="8"/>
  <c r="BJ205" i="8"/>
  <c r="J205" i="8" s="1"/>
  <c r="J104" i="8" s="1"/>
  <c r="T205" i="8"/>
  <c r="P214" i="8"/>
  <c r="T214" i="8"/>
  <c r="P222" i="8"/>
  <c r="T222" i="8"/>
  <c r="P227" i="8"/>
  <c r="T227" i="8"/>
  <c r="BJ237" i="8"/>
  <c r="J237" i="8" s="1"/>
  <c r="J110" i="8" s="1"/>
  <c r="T237" i="8"/>
  <c r="T236" i="8" s="1"/>
  <c r="P132" i="9"/>
  <c r="P131" i="9" s="1"/>
  <c r="R132" i="9"/>
  <c r="R131" i="9" s="1"/>
  <c r="BK141" i="9"/>
  <c r="J141" i="9" s="1"/>
  <c r="J99" i="9" s="1"/>
  <c r="R141" i="9"/>
  <c r="P148" i="9"/>
  <c r="P147" i="9" s="1"/>
  <c r="T148" i="9"/>
  <c r="T147" i="9" s="1"/>
  <c r="P157" i="9"/>
  <c r="R157" i="9"/>
  <c r="BK205" i="9"/>
  <c r="J205" i="9" s="1"/>
  <c r="J104" i="9" s="1"/>
  <c r="R205" i="9"/>
  <c r="BK214" i="9"/>
  <c r="J214" i="9" s="1"/>
  <c r="J105" i="9" s="1"/>
  <c r="R214" i="9"/>
  <c r="P222" i="9"/>
  <c r="T222" i="9"/>
  <c r="P227" i="9"/>
  <c r="T227" i="9"/>
  <c r="P237" i="9"/>
  <c r="P236" i="9" s="1"/>
  <c r="R237" i="9"/>
  <c r="R236" i="9" s="1"/>
  <c r="BJ234" i="8"/>
  <c r="J234" i="8" s="1"/>
  <c r="J108" i="8" s="1"/>
  <c r="BK234" i="9"/>
  <c r="J234" i="9" s="1"/>
  <c r="J108" i="9" s="1"/>
  <c r="F91" i="9"/>
  <c r="F92" i="9"/>
  <c r="E120" i="9"/>
  <c r="J124" i="9"/>
  <c r="J126" i="9"/>
  <c r="J127" i="9"/>
  <c r="BE133" i="9"/>
  <c r="BE134" i="9"/>
  <c r="BE136" i="9"/>
  <c r="BE138" i="9"/>
  <c r="BE139" i="9"/>
  <c r="BE144" i="9"/>
  <c r="BE145" i="9"/>
  <c r="BE146" i="9"/>
  <c r="BE150" i="9"/>
  <c r="BE153" i="9"/>
  <c r="BE155" i="9"/>
  <c r="BE161" i="9"/>
  <c r="BE170" i="9"/>
  <c r="BE171" i="9"/>
  <c r="BE173" i="9"/>
  <c r="BE174" i="9"/>
  <c r="BE177" i="9"/>
  <c r="BE178" i="9"/>
  <c r="BE179" i="9"/>
  <c r="BE180" i="9"/>
  <c r="BE182" i="9"/>
  <c r="BE183" i="9"/>
  <c r="BE184" i="9"/>
  <c r="BE189" i="9"/>
  <c r="BE192" i="9"/>
  <c r="BE193" i="9"/>
  <c r="BE195" i="9"/>
  <c r="BE196" i="9"/>
  <c r="BE197" i="9"/>
  <c r="BE198" i="9"/>
  <c r="BE199" i="9"/>
  <c r="BE200" i="9"/>
  <c r="BE202" i="9"/>
  <c r="BE203" i="9"/>
  <c r="BE207" i="9"/>
  <c r="BE208" i="9"/>
  <c r="BE210" i="9"/>
  <c r="BE213" i="9"/>
  <c r="BE215" i="9"/>
  <c r="BE217" i="9"/>
  <c r="BE220" i="9"/>
  <c r="BE224" i="9"/>
  <c r="BE225" i="9"/>
  <c r="BE232" i="9"/>
  <c r="BE239" i="9"/>
  <c r="BE243" i="9"/>
  <c r="BE135" i="9"/>
  <c r="BE137" i="9"/>
  <c r="BE140" i="9"/>
  <c r="BE142" i="9"/>
  <c r="BE143" i="9"/>
  <c r="BE149" i="9"/>
  <c r="BE151" i="9"/>
  <c r="BE152" i="9"/>
  <c r="BE154" i="9"/>
  <c r="BE158" i="9"/>
  <c r="BE159" i="9"/>
  <c r="BE160" i="9"/>
  <c r="BE162" i="9"/>
  <c r="BE163" i="9"/>
  <c r="BE164" i="9"/>
  <c r="BE165" i="9"/>
  <c r="BE166" i="9"/>
  <c r="BE167" i="9"/>
  <c r="BE169" i="9"/>
  <c r="BE172" i="9"/>
  <c r="BE175" i="9"/>
  <c r="BE176" i="9"/>
  <c r="BE181" i="9"/>
  <c r="BE185" i="9"/>
  <c r="BE186" i="9"/>
  <c r="BE187" i="9"/>
  <c r="BE188" i="9"/>
  <c r="BE190" i="9"/>
  <c r="BE191" i="9"/>
  <c r="BE194" i="9"/>
  <c r="BE201" i="9"/>
  <c r="BE204" i="9"/>
  <c r="BE206" i="9"/>
  <c r="BE209" i="9"/>
  <c r="BE211" i="9"/>
  <c r="BE212" i="9"/>
  <c r="BE218" i="9"/>
  <c r="BE219" i="9"/>
  <c r="BE221" i="9"/>
  <c r="BE223" i="9"/>
  <c r="BE226" i="9"/>
  <c r="BE228" i="9"/>
  <c r="BE229" i="9"/>
  <c r="BE230" i="9"/>
  <c r="BE231" i="9"/>
  <c r="BE233" i="9"/>
  <c r="BE235" i="9"/>
  <c r="BE238" i="9"/>
  <c r="BE240" i="9"/>
  <c r="BE241" i="9"/>
  <c r="BE242" i="9"/>
  <c r="E85" i="8"/>
  <c r="J89" i="8"/>
  <c r="F91" i="8"/>
  <c r="J91" i="8"/>
  <c r="F92" i="8"/>
  <c r="J92" i="8"/>
  <c r="BD133" i="8"/>
  <c r="BD134" i="8"/>
  <c r="BD135" i="8"/>
  <c r="BD136" i="8"/>
  <c r="BD138" i="8"/>
  <c r="BD139" i="8"/>
  <c r="BD143" i="8"/>
  <c r="BD144" i="8"/>
  <c r="BD145" i="8"/>
  <c r="BD146" i="8"/>
  <c r="BD150" i="8"/>
  <c r="BD152" i="8"/>
  <c r="BD154" i="8"/>
  <c r="BD155" i="8"/>
  <c r="BD158" i="8"/>
  <c r="BD159" i="8"/>
  <c r="BD162" i="8"/>
  <c r="BD163" i="8"/>
  <c r="BD169" i="8"/>
  <c r="BD170" i="8"/>
  <c r="BD174" i="8"/>
  <c r="BD175" i="8"/>
  <c r="BD176" i="8"/>
  <c r="BD179" i="8"/>
  <c r="BD180" i="8"/>
  <c r="BD182" i="8"/>
  <c r="BD183" i="8"/>
  <c r="BD185" i="8"/>
  <c r="BD187" i="8"/>
  <c r="BD189" i="8"/>
  <c r="BD193" i="8"/>
  <c r="BD195" i="8"/>
  <c r="BD197" i="8"/>
  <c r="BD198" i="8"/>
  <c r="BD201" i="8"/>
  <c r="BD204" i="8"/>
  <c r="BD211" i="8"/>
  <c r="BD215" i="8"/>
  <c r="BD218" i="8"/>
  <c r="BD220" i="8"/>
  <c r="BD223" i="8"/>
  <c r="BD226" i="8"/>
  <c r="BD229" i="8"/>
  <c r="BD231" i="8"/>
  <c r="BD233" i="8"/>
  <c r="BD240" i="8"/>
  <c r="BD137" i="8"/>
  <c r="BD140" i="8"/>
  <c r="BD142" i="8"/>
  <c r="BD149" i="8"/>
  <c r="BD151" i="8"/>
  <c r="BD153" i="8"/>
  <c r="BD160" i="8"/>
  <c r="BD161" i="8"/>
  <c r="BD164" i="8"/>
  <c r="BD165" i="8"/>
  <c r="BD166" i="8"/>
  <c r="BD167" i="8"/>
  <c r="BD171" i="8"/>
  <c r="BD172" i="8"/>
  <c r="BD173" i="8"/>
  <c r="BD177" i="8"/>
  <c r="BD178" i="8"/>
  <c r="BD181" i="8"/>
  <c r="BD184" i="8"/>
  <c r="BD186" i="8"/>
  <c r="BD188" i="8"/>
  <c r="BD190" i="8"/>
  <c r="BD191" i="8"/>
  <c r="BD192" i="8"/>
  <c r="BD194" i="8"/>
  <c r="BD196" i="8"/>
  <c r="BD199" i="8"/>
  <c r="BD200" i="8"/>
  <c r="BD202" i="8"/>
  <c r="BD203" i="8"/>
  <c r="BD206" i="8"/>
  <c r="BD207" i="8"/>
  <c r="BD208" i="8"/>
  <c r="BD209" i="8"/>
  <c r="BD210" i="8"/>
  <c r="BD212" i="8"/>
  <c r="BD213" i="8"/>
  <c r="BD217" i="8"/>
  <c r="BD219" i="8"/>
  <c r="BD221" i="8"/>
  <c r="BD224" i="8"/>
  <c r="BD225" i="8"/>
  <c r="BD228" i="8"/>
  <c r="BD230" i="8"/>
  <c r="BD232" i="8"/>
  <c r="BD235" i="8"/>
  <c r="BD238" i="8"/>
  <c r="BD239" i="8"/>
  <c r="BD241" i="8"/>
  <c r="BD242" i="8"/>
  <c r="BD243" i="8"/>
  <c r="F36" i="8"/>
  <c r="BC95" i="1" s="1"/>
  <c r="J34" i="8"/>
  <c r="AW95" i="1" s="1"/>
  <c r="F37" i="8"/>
  <c r="BD95" i="1" s="1"/>
  <c r="F34" i="9"/>
  <c r="BA96" i="1" s="1"/>
  <c r="F35" i="9"/>
  <c r="BB96" i="1" s="1"/>
  <c r="F34" i="8"/>
  <c r="BA95" i="1" s="1"/>
  <c r="F35" i="8"/>
  <c r="BB95" i="1" s="1"/>
  <c r="J34" i="9"/>
  <c r="AW96" i="1" s="1"/>
  <c r="F37" i="9"/>
  <c r="BD96" i="1" s="1"/>
  <c r="F36" i="9"/>
  <c r="BC96" i="1" s="1"/>
  <c r="R156" i="8" l="1"/>
  <c r="R130" i="8" s="1"/>
  <c r="P156" i="9"/>
  <c r="P130" i="9" s="1"/>
  <c r="AU96" i="1" s="1"/>
  <c r="P156" i="8"/>
  <c r="P130" i="8" s="1"/>
  <c r="AU95" i="1" s="1"/>
  <c r="R156" i="9"/>
  <c r="R130" i="9" s="1"/>
  <c r="T156" i="9"/>
  <c r="T130" i="9" s="1"/>
  <c r="T156" i="8"/>
  <c r="T130" i="8" s="1"/>
  <c r="BJ147" i="8"/>
  <c r="J147" i="8"/>
  <c r="J100" i="8" s="1"/>
  <c r="BJ156" i="8"/>
  <c r="J156" i="8" s="1"/>
  <c r="J102" i="8" s="1"/>
  <c r="BK131" i="9"/>
  <c r="J131" i="9" s="1"/>
  <c r="J97" i="9" s="1"/>
  <c r="BJ131" i="8"/>
  <c r="J131" i="8" s="1"/>
  <c r="J97" i="8" s="1"/>
  <c r="BJ236" i="8"/>
  <c r="J236" i="8"/>
  <c r="J109" i="8" s="1"/>
  <c r="BK147" i="9"/>
  <c r="J147" i="9" s="1"/>
  <c r="J100" i="9" s="1"/>
  <c r="BK156" i="9"/>
  <c r="J156" i="9" s="1"/>
  <c r="J102" i="9" s="1"/>
  <c r="BK236" i="9"/>
  <c r="J236" i="9" s="1"/>
  <c r="J109" i="9" s="1"/>
  <c r="J33" i="8"/>
  <c r="AV95" i="1" s="1"/>
  <c r="AT95" i="1" s="1"/>
  <c r="F33" i="9"/>
  <c r="AZ96" i="1" s="1"/>
  <c r="BD94" i="1"/>
  <c r="W33" i="1" s="1"/>
  <c r="BA94" i="1"/>
  <c r="W30" i="1" s="1"/>
  <c r="F33" i="8"/>
  <c r="AZ95" i="1" s="1"/>
  <c r="J33" i="9"/>
  <c r="AV96" i="1" s="1"/>
  <c r="AT96" i="1" s="1"/>
  <c r="BB94" i="1"/>
  <c r="W31" i="1" s="1"/>
  <c r="BC94" i="1"/>
  <c r="W32" i="1" s="1"/>
  <c r="AU94" i="1" l="1"/>
  <c r="BK130" i="9"/>
  <c r="J130" i="9" s="1"/>
  <c r="J30" i="9" s="1"/>
  <c r="AG96" i="1" s="1"/>
  <c r="BJ130" i="8"/>
  <c r="J130" i="8" s="1"/>
  <c r="J96" i="8" s="1"/>
  <c r="AW94" i="1"/>
  <c r="AK30" i="1" s="1"/>
  <c r="AX94" i="1"/>
  <c r="AY94" i="1"/>
  <c r="AZ94" i="1"/>
  <c r="AV94" i="1" s="1"/>
  <c r="AK29" i="1" s="1"/>
  <c r="J39" i="9" l="1"/>
  <c r="J96" i="9"/>
  <c r="AN96" i="1"/>
  <c r="J30" i="8"/>
  <c r="AG95" i="1" s="1"/>
  <c r="W29" i="1"/>
  <c r="AT94" i="1"/>
  <c r="AG94" i="1" l="1"/>
  <c r="AN94" i="1" s="1"/>
  <c r="J39" i="8"/>
  <c r="AN95" i="1"/>
  <c r="AK26" i="1" l="1"/>
  <c r="AK35" i="1" s="1"/>
</calcChain>
</file>

<file path=xl/sharedStrings.xml><?xml version="1.0" encoding="utf-8"?>
<sst xmlns="http://schemas.openxmlformats.org/spreadsheetml/2006/main" count="3530" uniqueCount="671">
  <si>
    <t>Export Komplet</t>
  </si>
  <si>
    <t/>
  </si>
  <si>
    <t>2.0</t>
  </si>
  <si>
    <t>False</t>
  </si>
  <si>
    <t>{14c388ae-4684-4396-87ae-c31cd7f0aaff}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</si>
  <si>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</si>
  <si>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</si>
  <si>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</si>
  <si>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</si>
  <si>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</si>
  <si>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</si>
  <si>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</si>
  <si>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</si>
  <si>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</si>
  <si>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REKONSTRUKCE ELEKTROINSTALACE OBJEKTU A3 – HAVARIJNÍ STAV</t>
  </si>
  <si>
    <t>KSO:</t>
  </si>
  <si>
    <t>CC-CZ:</t>
  </si>
  <si>
    <t>Místo:</t>
  </si>
  <si>
    <t>624 00 Brno, Čichnova 982/23</t>
  </si>
  <si>
    <t>Datum:</t>
  </si>
  <si>
    <t>5. 3. 2023</t>
  </si>
  <si>
    <t>Zadavatel:</t>
  </si>
  <si>
    <t>IČ:</t>
  </si>
  <si>
    <t>00380385</t>
  </si>
  <si>
    <t>SŠIPF Brno</t>
  </si>
  <si>
    <t>DIČ:</t>
  </si>
  <si>
    <t>CZ00380385</t>
  </si>
  <si>
    <t>Zhotovitel:</t>
  </si>
  <si>
    <t xml:space="preserve"> </t>
  </si>
  <si>
    <t>Projektant:</t>
  </si>
  <si>
    <t>04062965</t>
  </si>
  <si>
    <t>Ing. Tomáš Blažek</t>
  </si>
  <si>
    <t>CZ8705081143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</si>
  <si>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</si>
  <si>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</si>
  <si>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</si>
  <si>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</si>
  <si>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</si>
  <si>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</si>
  <si>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</si>
  <si>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</si>
  <si>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</si>
  <si>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</si>
  <si>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</si>
  <si>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</si>
  <si>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</si>
  <si>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</si>
  <si>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</si>
  <si>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</si>
  <si>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</si>
  <si>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</si>
  <si>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</si>
  <si>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</si>
  <si>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</si>
  <si>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</si>
  <si>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</si>
  <si>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</si>
  <si>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</si>
  <si>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</si>
  <si>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</si>
  <si>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</si>
  <si>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</si>
  <si>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</si>
  <si>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</si>
  <si>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</si>
  <si>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</si>
  <si>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</si>
  <si>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</si>
  <si>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</si>
  <si>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</si>
  <si>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</si>
  <si>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</si>
  <si>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</si>
  <si>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</si>
  <si>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</si>
  <si>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</si>
  <si>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</si>
  <si>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</si>
  <si>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</si>
  <si>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</si>
  <si>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</si>
  <si>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</si>
  <si>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</si>
  <si>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2</t>
  </si>
  <si>
    <t>08</t>
  </si>
  <si>
    <t>rekonstrukce A1 - 8.NP</t>
  </si>
  <si>
    <t>{0e1845a0-2fd9-4ad2-9c82-41390744ac23}</t>
  </si>
  <si>
    <t>09</t>
  </si>
  <si>
    <t>rekonstrukce A1 - 9.NP</t>
  </si>
  <si>
    <t>{9e3021f6-7464-4007-ad91-a5eddc0de1f2}</t>
  </si>
  <si>
    <t>10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</si>
  <si>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</si>
  <si>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</si>
  <si>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</si>
  <si>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</si>
  <si>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</si>
  <si>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</si>
  <si>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</si>
  <si>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</si>
  <si>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Přesun sutě</t>
  </si>
  <si>
    <t>751 - Kabelové žlaby</t>
  </si>
  <si>
    <t>PSV - Práce a dodávky PSV</t>
  </si>
  <si>
    <t xml:space="preserve">    748 - Elektromontáže - osvětlovací zařízení a svítidla</t>
  </si>
  <si>
    <t>M - Práce a dodávky M</t>
  </si>
  <si>
    <t xml:space="preserve">    21-M - Elektromontáže</t>
  </si>
  <si>
    <t xml:space="preserve">    21-M.2 - Požární zařízení</t>
  </si>
  <si>
    <t xml:space="preserve">    46-M - Zednické práce při extr.mont.pracích</t>
  </si>
  <si>
    <t xml:space="preserve">    58-M - Revize vyhrazených technických zařízení</t>
  </si>
  <si>
    <t xml:space="preserve">    HZS - Hodinové zúčtovací sazby</t>
  </si>
  <si>
    <t xml:space="preserve">    N01 - Spotřební materiál</t>
  </si>
  <si>
    <t>VRN - Vedlejší rozpočtové náklady</t>
  </si>
  <si>
    <t xml:space="preserve">    VRN1 - Průzkumné, geodetické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</si>
  <si>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</si>
  <si>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</si>
  <si>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</si>
  <si>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</si>
  <si>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</si>
  <si>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</si>
  <si>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</si>
  <si>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</si>
  <si>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</si>
  <si>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</si>
  <si>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</si>
  <si>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</si>
  <si>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</si>
  <si>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</si>
  <si>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</si>
  <si>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</si>
  <si>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</si>
  <si>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Přesun sutě</t>
  </si>
  <si>
    <t>K</t>
  </si>
  <si>
    <t>460600061.2</t>
  </si>
  <si>
    <t>Odvoz suti a vybouraných hmot do 1 km</t>
  </si>
  <si>
    <t>t</t>
  </si>
  <si>
    <t>CS ÚRS 2015 01</t>
  </si>
  <si>
    <t>4</t>
  </si>
  <si>
    <t>460600071</t>
  </si>
  <si>
    <t>Příplatek k odvozu suti a vybouraných hmot za každý další 1 km (15km)</t>
  </si>
  <si>
    <t>CS ÚRS 2014 02</t>
  </si>
  <si>
    <t>3</t>
  </si>
  <si>
    <t>997221111</t>
  </si>
  <si>
    <t>Vodorovná doprava suti ze sypkých materiálů nošením do 50 m</t>
  </si>
  <si>
    <t>CS ÚRS 2018 02</t>
  </si>
  <si>
    <t>997221119</t>
  </si>
  <si>
    <t>Příplatek ZKD 10 m u vodorovné dopravy suti ze sypkých materiálů nošením</t>
  </si>
  <si>
    <t>5</t>
  </si>
  <si>
    <t>997221141</t>
  </si>
  <si>
    <t>Vodorovná doprava suti ze sypkých materiálů stavebním kolečkem do 50 m</t>
  </si>
  <si>
    <t>6</t>
  </si>
  <si>
    <t>997221149</t>
  </si>
  <si>
    <t>Příplatek ZKD 10 m u vodorovné dopravy suti ze sypkých materiálů stavebním kolečkem</t>
  </si>
  <si>
    <t>7</t>
  </si>
  <si>
    <t>997221612</t>
  </si>
  <si>
    <t>Nakládání vybouraných hmot na dopravní prostředky pro vodorovnou dopravu</t>
  </si>
  <si>
    <t>8</t>
  </si>
  <si>
    <t>997221815</t>
  </si>
  <si>
    <t>Poplatek za uložení betonového odpadu na skládce (skládkovné)</t>
  </si>
  <si>
    <t>CS ÚRS 2013 02</t>
  </si>
  <si>
    <t>751</t>
  </si>
  <si>
    <t>Kabelové žlaby</t>
  </si>
  <si>
    <t>9</t>
  </si>
  <si>
    <t>210020301.1</t>
  </si>
  <si>
    <t>Montáž žlabů kovových, šířky do 50 mm s víkem</t>
  </si>
  <si>
    <t>m</t>
  </si>
  <si>
    <t>CS ÚRS 2015 02</t>
  </si>
  <si>
    <t>64</t>
  </si>
  <si>
    <t>M</t>
  </si>
  <si>
    <t>345754910.1.b</t>
  </si>
  <si>
    <t>Kabelový žlab, drátěný,  s integ. spojkou 50x50, vč. lomových a rozbočovacích dílů, materiálu pro zavěšení</t>
  </si>
  <si>
    <t>128</t>
  </si>
  <si>
    <t>11</t>
  </si>
  <si>
    <t>210020310.1</t>
  </si>
  <si>
    <t>Montáž žlabů kovových šířky do 600 mm, vč. víka</t>
  </si>
  <si>
    <t>CS ÚRS 2012 02</t>
  </si>
  <si>
    <t>345754930.1</t>
  </si>
  <si>
    <t>Kabelový žlab, drátěný,  s integ. spojkou 100x100, vč. lomových a rozbočovacích dílů, materiálu pro zavěšení</t>
  </si>
  <si>
    <t>CS ÚRS 2014 01</t>
  </si>
  <si>
    <t>13</t>
  </si>
  <si>
    <t>460680203</t>
  </si>
  <si>
    <t>Vybourání otvorů ve zdivu betonovém plochy do 0,02 m2, tloušťky do 45 cm, vč. zapravení</t>
  </si>
  <si>
    <t>kus</t>
  </si>
  <si>
    <t>PSV</t>
  </si>
  <si>
    <t>Práce a dodávky PSV</t>
  </si>
  <si>
    <t>CS ÚRS 2020 01</t>
  </si>
  <si>
    <t>16</t>
  </si>
  <si>
    <t>32</t>
  </si>
  <si>
    <t>748</t>
  </si>
  <si>
    <t>Elektromontáže - osvětlovací zařízení a svítidla</t>
  </si>
  <si>
    <t>210201025</t>
  </si>
  <si>
    <t>Montáž svítidel, přisazených/závěsných, vnitřních/venkovních</t>
  </si>
  <si>
    <t>KUS</t>
  </si>
  <si>
    <t>B</t>
  </si>
  <si>
    <t>Svítidlo LMD L440 MO-PMPM LED 4K IP40, přisazené s PC krytem</t>
  </si>
  <si>
    <t>C</t>
  </si>
  <si>
    <t>Svítidlo LMD FA-PastiLED-280-PCPM 4K, přisazené celo-opálové svítidlo, pr.280mm, IP65</t>
  </si>
  <si>
    <t>N</t>
  </si>
  <si>
    <t>Svítidlo LMD NSOLC4 LED+ piktogram přisazené nouzové svítidlo s označením směru úniku, IP44</t>
  </si>
  <si>
    <t>N1</t>
  </si>
  <si>
    <t>Svítidlo LMD C4-EM05-0203PN1400 přisazené nouzové antipa- nické s výměn. optikou korr.</t>
  </si>
  <si>
    <t>Práce a dodávky M</t>
  </si>
  <si>
    <t>21-M</t>
  </si>
  <si>
    <t>Elektromontáže</t>
  </si>
  <si>
    <t>22</t>
  </si>
  <si>
    <t>741210001</t>
  </si>
  <si>
    <t>Montáž rozvodnice oceloplechová nebo plastová běžná do 20 kg</t>
  </si>
  <si>
    <t>23</t>
  </si>
  <si>
    <t>35713135.1</t>
  </si>
  <si>
    <t>256</t>
  </si>
  <si>
    <t>24</t>
  </si>
  <si>
    <t>35713135.2</t>
  </si>
  <si>
    <t>101</t>
  </si>
  <si>
    <t>102</t>
  </si>
  <si>
    <t>103</t>
  </si>
  <si>
    <t>104</t>
  </si>
  <si>
    <t>105</t>
  </si>
  <si>
    <t>106</t>
  </si>
  <si>
    <t>107</t>
  </si>
  <si>
    <t>27</t>
  </si>
  <si>
    <t>210010301</t>
  </si>
  <si>
    <t>Montáž krabic přístrojových zapuštěných plastových kruhových KU 68/1, KU68/1301, KP67, KP68/2</t>
  </si>
  <si>
    <t>28</t>
  </si>
  <si>
    <t>34571523</t>
  </si>
  <si>
    <t>krabice přístrojová odbočná s víčkem z PH, D 103 mm x 50 mm</t>
  </si>
  <si>
    <t>CS ÚRS 2018 01</t>
  </si>
  <si>
    <t>29</t>
  </si>
  <si>
    <t>345715110.1</t>
  </si>
  <si>
    <t>krabice přístrojová instalační KP 68/2</t>
  </si>
  <si>
    <t>30</t>
  </si>
  <si>
    <t>210010322</t>
  </si>
  <si>
    <t>Montáž rozvodek zapuštěných plastových kruhových 1906/V68</t>
  </si>
  <si>
    <t>31</t>
  </si>
  <si>
    <t>345551240</t>
  </si>
  <si>
    <t>zásuvka 2násobná 16A,typ dle standardu investora, vč. rámečku</t>
  </si>
  <si>
    <t>345551230v</t>
  </si>
  <si>
    <t>93</t>
  </si>
  <si>
    <t>33</t>
  </si>
  <si>
    <t>210021074</t>
  </si>
  <si>
    <t>Montáž příchytek KHF</t>
  </si>
  <si>
    <t>34</t>
  </si>
  <si>
    <t>210021074b</t>
  </si>
  <si>
    <t>Příchytka KHF</t>
  </si>
  <si>
    <t>35</t>
  </si>
  <si>
    <t>210010108</t>
  </si>
  <si>
    <t>Montáž lišt vkládacích s víčkem šířky do 40 mm</t>
  </si>
  <si>
    <t>36</t>
  </si>
  <si>
    <t>345721140</t>
  </si>
  <si>
    <t>lišta elektroinstalační vkládací z PVC LV 40x20</t>
  </si>
  <si>
    <t>38</t>
  </si>
  <si>
    <t>210100001</t>
  </si>
  <si>
    <t>Ukončení vodičů v rozváděči nebo na přístroji včetně zapojení průřezu žíly do 2,5 mm2</t>
  </si>
  <si>
    <t>39</t>
  </si>
  <si>
    <t>210100002</t>
  </si>
  <si>
    <t>Ukončení vodičů v rozváděči nebo na přístroji včetně zapojení průřezu žíly do 6 mm2</t>
  </si>
  <si>
    <t>40</t>
  </si>
  <si>
    <t>210110001.1.1</t>
  </si>
  <si>
    <t>Montáž nástěnný vypínač nn nebo PIR, prostředí základní nebo vlhké</t>
  </si>
  <si>
    <t>41</t>
  </si>
  <si>
    <t>345355120.2.1</t>
  </si>
  <si>
    <t>spínač řazení 1, 10A, 250V,vč. rámečku</t>
  </si>
  <si>
    <t>345355520.1</t>
  </si>
  <si>
    <t>spínač řazení 6, 10A, 250V, vč. rámečku</t>
  </si>
  <si>
    <t>45</t>
  </si>
  <si>
    <t>345355550.1</t>
  </si>
  <si>
    <t xml:space="preserve">PIR, pohybové čidlo, 360st., vnitřní </t>
  </si>
  <si>
    <t>48</t>
  </si>
  <si>
    <t>210280161</t>
  </si>
  <si>
    <t>Oživení jednoho pole rozváděče se složitou výzbrojí</t>
  </si>
  <si>
    <t>49</t>
  </si>
  <si>
    <t>10.067.555</t>
  </si>
  <si>
    <t>Svorkovnice EPS 2 ekvipotencionální</t>
  </si>
  <si>
    <t>KS</t>
  </si>
  <si>
    <t>50</t>
  </si>
  <si>
    <t>210800004</t>
  </si>
  <si>
    <t>Montáž měděných vodičů CYY 6 mm2</t>
  </si>
  <si>
    <t>51</t>
  </si>
  <si>
    <t>341421570</t>
  </si>
  <si>
    <t>vodič silový s Cu jádrem CYA H07 V-K 6 mm2</t>
  </si>
  <si>
    <t>52</t>
  </si>
  <si>
    <t>210800051</t>
  </si>
  <si>
    <t>Montáž měděných vodičů CYY, CMA, CY, CYA, HO5V, HO7V 1,5 mm2 pod omítku ve stropě, nebo ve žlabech</t>
  </si>
  <si>
    <t>53</t>
  </si>
  <si>
    <t>341110300</t>
  </si>
  <si>
    <t>kabel silový s Cu jádrem CYKY 3x1,5 mm2</t>
  </si>
  <si>
    <t>54</t>
  </si>
  <si>
    <t>210800052</t>
  </si>
  <si>
    <t>Montáž měděných vodičů CYY, CMA, CY, CYA, HO5V, HO7V 2,5 mm2 pod omítku ve stropě, nebo ve žlabech</t>
  </si>
  <si>
    <t>55</t>
  </si>
  <si>
    <t>341095170</t>
  </si>
  <si>
    <t>kabel silový s Cu jádrem, CYKY 3x2,5 mm2</t>
  </si>
  <si>
    <t>59</t>
  </si>
  <si>
    <t>v_10.1.1</t>
  </si>
  <si>
    <t>Vrtání prostupů do DN50</t>
  </si>
  <si>
    <t>751111011</t>
  </si>
  <si>
    <t>Montáž ventilátoru axiálního nízkotlakého nástěnného základního D do 100 mm</t>
  </si>
  <si>
    <t>vl.0505.1</t>
  </si>
  <si>
    <t>EDM 100 CTZ IP44 MALÝ AXIÁLNÍ VENTILÁTOR   prům.98</t>
  </si>
  <si>
    <t>vl.0505.2</t>
  </si>
  <si>
    <t>EDM 100 S 12V IP57 MALÝ AXIÁLNÍ VENT., BEZPEČNÉ PROVEDENÍ prům.98</t>
  </si>
  <si>
    <t>751111011.2</t>
  </si>
  <si>
    <t>Montáž transformátor jednofázový nn vestavný 1x primár - 1x sekundár do 200 VA se zapojením vodičů</t>
  </si>
  <si>
    <t>vl,6565</t>
  </si>
  <si>
    <t>Trafo 230V/12V - např. VENTS 1009992</t>
  </si>
  <si>
    <t>751111011.3</t>
  </si>
  <si>
    <t>Montáž spínačů časových se zapojením vodičů</t>
  </si>
  <si>
    <t>vl,65652</t>
  </si>
  <si>
    <t>CS3-1B ČASOVÝ SPÍNAČ</t>
  </si>
  <si>
    <t>60</t>
  </si>
  <si>
    <t>DEM-01</t>
  </si>
  <si>
    <t>Demontáž kompletní silnoproudé elektroinstalalace v rozsahu předmětné části PD. Ekologická likvidace, zapravení po provedených pracech</t>
  </si>
  <si>
    <t>kpl</t>
  </si>
  <si>
    <t>62</t>
  </si>
  <si>
    <t>vl.541</t>
  </si>
  <si>
    <t>zapravení dlaždicových povrchů v koupelnách</t>
  </si>
  <si>
    <t>m2</t>
  </si>
  <si>
    <t>63</t>
  </si>
  <si>
    <t>vlastní 8</t>
  </si>
  <si>
    <t>Utěsnění kabelů v prostupu pěnou</t>
  </si>
  <si>
    <t>vlastní 9</t>
  </si>
  <si>
    <t>Montážní pěna</t>
  </si>
  <si>
    <t>Kus</t>
  </si>
  <si>
    <t>21-M.2</t>
  </si>
  <si>
    <t>Požární zařízení</t>
  </si>
  <si>
    <t>66</t>
  </si>
  <si>
    <t>231701530</t>
  </si>
  <si>
    <t>pěna montážní protipožární polyuretanová SOUDAFOAM FR-B1 jednosložková 750 ml, požární odolnost více než 360 minut</t>
  </si>
  <si>
    <t>67</t>
  </si>
  <si>
    <t>v_06</t>
  </si>
  <si>
    <t>Požární ucpávky prostupů</t>
  </si>
  <si>
    <t>763135101</t>
  </si>
  <si>
    <t>Montáž kazet SDK kazetového podhledu vč. dořezu</t>
  </si>
  <si>
    <t>6656612</t>
  </si>
  <si>
    <t>Kazeta podhledová např. Ecophone OPTA A 600×600 mm</t>
  </si>
  <si>
    <t>763135881</t>
  </si>
  <si>
    <t>Demontáž kazet sádrokartonového podhledu</t>
  </si>
  <si>
    <t>97</t>
  </si>
  <si>
    <t>vl.63512</t>
  </si>
  <si>
    <t>Montáž protipožárního SDK podhledu, vč. revizních dvířek</t>
  </si>
  <si>
    <t>98</t>
  </si>
  <si>
    <t>vl.63522</t>
  </si>
  <si>
    <t>Protipožární SDK podhled EI60, vč. konstrukce a veškerého potřebného materiálu</t>
  </si>
  <si>
    <t>99</t>
  </si>
  <si>
    <t>vl.63546</t>
  </si>
  <si>
    <t>Revizní dvížka do SDK stropu, protipožární EL60, 600x600</t>
  </si>
  <si>
    <t>46-M</t>
  </si>
  <si>
    <t>Zednické práce při extr.mont.pracích</t>
  </si>
  <si>
    <t>68</t>
  </si>
  <si>
    <t>460680161</t>
  </si>
  <si>
    <t>Vybourání otvorů ve zdivu panelovém plochy do 0,0225 m2, tloušťky do 15 cm</t>
  </si>
  <si>
    <t>1744045161</t>
  </si>
  <si>
    <t>69</t>
  </si>
  <si>
    <t>460680169</t>
  </si>
  <si>
    <t>Výmalba vnitřních stěn a stropů, vč. odstranění stávající barvy, zapravení nerovností, vybroušení a všech ostatních přidružených prací</t>
  </si>
  <si>
    <t>70</t>
  </si>
  <si>
    <t>460680195</t>
  </si>
  <si>
    <t>Olejový nátěr, vč. podružných materiálů</t>
  </si>
  <si>
    <t>71</t>
  </si>
  <si>
    <t>460680612</t>
  </si>
  <si>
    <t>Vysekání rýh pro montáž trubek a kabelů v omítce vápenné a vápenocementové stěn šířky do 5 cm</t>
  </si>
  <si>
    <t>72</t>
  </si>
  <si>
    <t>460680622</t>
  </si>
  <si>
    <t>Vysekání rýh pro montáž trubek a kabelů v omítce vápenné a vápenocementové stropů šířky do 5 cm</t>
  </si>
  <si>
    <t>73</t>
  </si>
  <si>
    <t>460684432</t>
  </si>
  <si>
    <t>Vyfrézování drážek do hl. max 15mm a šířky max 20mm</t>
  </si>
  <si>
    <t>58-M</t>
  </si>
  <si>
    <t>Revize vyhrazených technických zařízení</t>
  </si>
  <si>
    <t>74</t>
  </si>
  <si>
    <t>210280002</t>
  </si>
  <si>
    <t>Výchozí revize</t>
  </si>
  <si>
    <t>80</t>
  </si>
  <si>
    <t>PTR39</t>
  </si>
  <si>
    <t>Vydání stanoviska TIČR, vč. zajištění večkeré součinosti</t>
  </si>
  <si>
    <t>81</t>
  </si>
  <si>
    <t>R-099</t>
  </si>
  <si>
    <t>Revizní zpráva</t>
  </si>
  <si>
    <t>47</t>
  </si>
  <si>
    <t>210280003</t>
  </si>
  <si>
    <t>Zkoušky a prohlídky el rozvodů a zařízení celková prohlídka pro objem mtž prací do 1 000 000 Kč</t>
  </si>
  <si>
    <t>HZS</t>
  </si>
  <si>
    <t>Hodinové zúčtovací sazby</t>
  </si>
  <si>
    <t>82</t>
  </si>
  <si>
    <t>Hod.sazba2</t>
  </si>
  <si>
    <t>Pomocné zednické práce</t>
  </si>
  <si>
    <t>hod</t>
  </si>
  <si>
    <t>512</t>
  </si>
  <si>
    <t>83</t>
  </si>
  <si>
    <t>Hod.sazba3</t>
  </si>
  <si>
    <t>Pomocné nekvalifikované práce</t>
  </si>
  <si>
    <t>84</t>
  </si>
  <si>
    <t>Hod.sazba5</t>
  </si>
  <si>
    <t>Zabezpečení pracoviště</t>
  </si>
  <si>
    <t>HZS2221</t>
  </si>
  <si>
    <t>Hodinová zúčtovací sazba elektrikář</t>
  </si>
  <si>
    <t>HZS2222</t>
  </si>
  <si>
    <t>Hodinová zúčtovací sazba elektrikář odborný</t>
  </si>
  <si>
    <t>HZS4211</t>
  </si>
  <si>
    <t>Hodinová zúčtovací sazba revizní technik</t>
  </si>
  <si>
    <t>N01</t>
  </si>
  <si>
    <t>Spotřební materiál</t>
  </si>
  <si>
    <t>N1.2</t>
  </si>
  <si>
    <t>Podružný materiál</t>
  </si>
  <si>
    <t>VRN</t>
  </si>
  <si>
    <t>Vedlejší rozpočtové náklady</t>
  </si>
  <si>
    <t>VRN1</t>
  </si>
  <si>
    <t>Průzkumné, geodetické a projektové práce</t>
  </si>
  <si>
    <t>013203000</t>
  </si>
  <si>
    <t>Konstrukční dokumentace technologichých zařízení (rozvaděče)</t>
  </si>
  <si>
    <t>CS ÚRS 2016 02</t>
  </si>
  <si>
    <t>1024</t>
  </si>
  <si>
    <t>90</t>
  </si>
  <si>
    <t>01320300122</t>
  </si>
  <si>
    <t>Realizační dokumentace</t>
  </si>
  <si>
    <t>91</t>
  </si>
  <si>
    <t>013254000</t>
  </si>
  <si>
    <t>Dokumentace skutečného provedení stavby</t>
  </si>
  <si>
    <t>94</t>
  </si>
  <si>
    <t>041002000</t>
  </si>
  <si>
    <t>Dozory</t>
  </si>
  <si>
    <t>CS ÚRS 2016 01</t>
  </si>
  <si>
    <t>95</t>
  </si>
  <si>
    <t>043002000</t>
  </si>
  <si>
    <t>Zkoušky a ostatní měření</t>
  </si>
  <si>
    <t>96</t>
  </si>
  <si>
    <t>045002000</t>
  </si>
  <si>
    <t>Kompletační a koordinační činnost</t>
  </si>
  <si>
    <t>14</t>
  </si>
  <si>
    <t>15</t>
  </si>
  <si>
    <t>A1</t>
  </si>
  <si>
    <t>Svítidlo LMD DO-115535-PM-PC LED 4K IP40, přisazené svítidlo, opál PC kryt, antivandal.</t>
  </si>
  <si>
    <t>17</t>
  </si>
  <si>
    <t>18</t>
  </si>
  <si>
    <t>A2</t>
  </si>
  <si>
    <t>Svítidlo LMD DO-115534-PM-PC LED 4K IP40, přisazené svítidlo, opál PC kryt, antivandal.</t>
  </si>
  <si>
    <t>19</t>
  </si>
  <si>
    <t>20</t>
  </si>
  <si>
    <t>Oceloplechový rozvaděč na stěnu, RA1.x.y.z, vč. výzbroje, osazení, zapojení a zapravení</t>
  </si>
  <si>
    <t>Zásuvka dvojnásobná, s přepěť. ochranou, typ dle standardu investora, vč. rámečku</t>
  </si>
  <si>
    <t>42</t>
  </si>
  <si>
    <t>345355720.2.1</t>
  </si>
  <si>
    <t>spínač řazení 5, 10A, 250V, vč. rámečku</t>
  </si>
  <si>
    <t>44</t>
  </si>
  <si>
    <t>345355520.3</t>
  </si>
  <si>
    <t>spínač řazení 7, 10A, 250V, vč. rámečku</t>
  </si>
  <si>
    <t>3410951703</t>
  </si>
  <si>
    <t>kabel silový s Cu jádrem, CYKY 5x2,5 mm2</t>
  </si>
  <si>
    <t>210810047</t>
  </si>
  <si>
    <t>Montáž měděných kabelů CYKY, CYKYD, CYKYDY, NYM, NYY, YSLY 750 V 3x4 mm2 uložených pevně</t>
  </si>
  <si>
    <t>57</t>
  </si>
  <si>
    <t>341110420</t>
  </si>
  <si>
    <t>kabel silový s Cu jádrem CYKY 3x4 mm2</t>
  </si>
  <si>
    <t>61</t>
  </si>
  <si>
    <t>vl.165</t>
  </si>
  <si>
    <t>Ochránění stávajících povrchů (koberce.lina...) ochrannou fólií</t>
  </si>
  <si>
    <t>65</t>
  </si>
  <si>
    <t>92</t>
  </si>
  <si>
    <t>100</t>
  </si>
  <si>
    <t>25</t>
  </si>
  <si>
    <t>26</t>
  </si>
  <si>
    <t>37</t>
  </si>
  <si>
    <t>46</t>
  </si>
  <si>
    <t>35713135.3</t>
  </si>
  <si>
    <t>Oceloplechový rozvaděč na stěnu, RA1.x.y.02, vč. výzbroje, osazení, zapojení a zapravení</t>
  </si>
  <si>
    <t>58</t>
  </si>
  <si>
    <t>75</t>
  </si>
  <si>
    <t>76</t>
  </si>
  <si>
    <t>77</t>
  </si>
  <si>
    <t>78</t>
  </si>
  <si>
    <t>79</t>
  </si>
  <si>
    <t>08 - rekonstrukce A1 - 8.NP</t>
  </si>
  <si>
    <t>117988063</t>
  </si>
  <si>
    <t>1817922951</t>
  </si>
  <si>
    <t>-1177176339</t>
  </si>
  <si>
    <t>-1234804036</t>
  </si>
  <si>
    <t>1285872214</t>
  </si>
  <si>
    <t>-535096741</t>
  </si>
  <si>
    <t>302340216</t>
  </si>
  <si>
    <t>337581779</t>
  </si>
  <si>
    <t>-143689578</t>
  </si>
  <si>
    <t>-1131404134</t>
  </si>
  <si>
    <t>-875015150</t>
  </si>
  <si>
    <t>-1793100372</t>
  </si>
  <si>
    <t>-1540637462</t>
  </si>
  <si>
    <t>-717620260</t>
  </si>
  <si>
    <t>1230955553</t>
  </si>
  <si>
    <t>1359864536</t>
  </si>
  <si>
    <t>1190499715</t>
  </si>
  <si>
    <t>-862152590</t>
  </si>
  <si>
    <t>1294797214</t>
  </si>
  <si>
    <t>1393993120</t>
  </si>
  <si>
    <t>-1612093551</t>
  </si>
  <si>
    <t>1964098378</t>
  </si>
  <si>
    <t>-587804604</t>
  </si>
  <si>
    <t>1498588516</t>
  </si>
  <si>
    <t>1792884616</t>
  </si>
  <si>
    <t>1478423687</t>
  </si>
  <si>
    <t>-565807374</t>
  </si>
  <si>
    <t>1530747012</t>
  </si>
  <si>
    <t>1744840104</t>
  </si>
  <si>
    <t>-1344062916</t>
  </si>
  <si>
    <t>824286385</t>
  </si>
  <si>
    <t>536514188</t>
  </si>
  <si>
    <t>1749027348</t>
  </si>
  <si>
    <t>-863011563</t>
  </si>
  <si>
    <t>-1724041340</t>
  </si>
  <si>
    <t>1006402822</t>
  </si>
  <si>
    <t>-1419808678</t>
  </si>
  <si>
    <t>438660917</t>
  </si>
  <si>
    <t>1134894253</t>
  </si>
  <si>
    <t>1541797131</t>
  </si>
  <si>
    <t>949539157</t>
  </si>
  <si>
    <t>1603385646</t>
  </si>
  <si>
    <t>-1383311678</t>
  </si>
  <si>
    <t>1141521011</t>
  </si>
  <si>
    <t>263935803</t>
  </si>
  <si>
    <t>-530138668</t>
  </si>
  <si>
    <t>-500566665</t>
  </si>
  <si>
    <t>-194339054</t>
  </si>
  <si>
    <t>-1672500826</t>
  </si>
  <si>
    <t>1819201374</t>
  </si>
  <si>
    <t>-1668426974</t>
  </si>
  <si>
    <t>1297424483</t>
  </si>
  <si>
    <t>-1549348849</t>
  </si>
  <si>
    <t>-1036468051</t>
  </si>
  <si>
    <t>1364079777</t>
  </si>
  <si>
    <t>1558376833</t>
  </si>
  <si>
    <t>-1740987248</t>
  </si>
  <si>
    <t>-2025164993</t>
  </si>
  <si>
    <t>-326430234</t>
  </si>
  <si>
    <t>-2145707205</t>
  </si>
  <si>
    <t>636876776</t>
  </si>
  <si>
    <t>341409746</t>
  </si>
  <si>
    <t>-667603248</t>
  </si>
  <si>
    <t>1591164107</t>
  </si>
  <si>
    <t>-408751828</t>
  </si>
  <si>
    <t>1165765662</t>
  </si>
  <si>
    <t>-1226356942</t>
  </si>
  <si>
    <t>1879531811</t>
  </si>
  <si>
    <t>1751988439</t>
  </si>
  <si>
    <t>509334449</t>
  </si>
  <si>
    <t>617704736</t>
  </si>
  <si>
    <t>1041294499</t>
  </si>
  <si>
    <t>-852986659</t>
  </si>
  <si>
    <t>1255550191</t>
  </si>
  <si>
    <t>3513263</t>
  </si>
  <si>
    <t>728749518</t>
  </si>
  <si>
    <t>387147949</t>
  </si>
  <si>
    <t>-1457182438</t>
  </si>
  <si>
    <t>-1047749749</t>
  </si>
  <si>
    <t>-599531880</t>
  </si>
  <si>
    <t>1523592324</t>
  </si>
  <si>
    <t>-1190126288</t>
  </si>
  <si>
    <t>-1139182674</t>
  </si>
  <si>
    <t>13057634</t>
  </si>
  <si>
    <t>1876656264</t>
  </si>
  <si>
    <t>1861256690</t>
  </si>
  <si>
    <t>1400924159</t>
  </si>
  <si>
    <t>969090904</t>
  </si>
  <si>
    <t>-617812111</t>
  </si>
  <si>
    <t>585459159</t>
  </si>
  <si>
    <t>527870179</t>
  </si>
  <si>
    <t>1009540730</t>
  </si>
  <si>
    <t>-717147004</t>
  </si>
  <si>
    <t>-889663944</t>
  </si>
  <si>
    <t>-1648211064</t>
  </si>
  <si>
    <t>-1258943911</t>
  </si>
  <si>
    <t>1132688474</t>
  </si>
  <si>
    <t>09 - rekonstrukce A1 - 9.NP</t>
  </si>
  <si>
    <t>-1364639607</t>
  </si>
  <si>
    <t>483478913</t>
  </si>
  <si>
    <t>1859801225</t>
  </si>
  <si>
    <t>1822123071</t>
  </si>
  <si>
    <t>-467378116</t>
  </si>
  <si>
    <t>1503069179</t>
  </si>
  <si>
    <t>-1569804200</t>
  </si>
  <si>
    <t>-1664657719</t>
  </si>
  <si>
    <t>383568267</t>
  </si>
  <si>
    <t>-1057617376</t>
  </si>
  <si>
    <t>-1753116572</t>
  </si>
  <si>
    <t>1863728092</t>
  </si>
  <si>
    <t>-2046299377</t>
  </si>
  <si>
    <t>-2061336995</t>
  </si>
  <si>
    <t>441493263</t>
  </si>
  <si>
    <t>1146917763</t>
  </si>
  <si>
    <t>610688860</t>
  </si>
  <si>
    <t>-176171175</t>
  </si>
  <si>
    <t>971489254</t>
  </si>
  <si>
    <t>-2067325506</t>
  </si>
  <si>
    <t>383528424</t>
  </si>
  <si>
    <t>1589625874</t>
  </si>
  <si>
    <t>-2096538153</t>
  </si>
  <si>
    <t>364505722</t>
  </si>
  <si>
    <t>-1206413867</t>
  </si>
  <si>
    <t>2005293545</t>
  </si>
  <si>
    <t>781254622</t>
  </si>
  <si>
    <t>576026042</t>
  </si>
  <si>
    <t>-1003486320</t>
  </si>
  <si>
    <t>852853815</t>
  </si>
  <si>
    <t>1349984593</t>
  </si>
  <si>
    <t>-166905920</t>
  </si>
  <si>
    <t>1635759432</t>
  </si>
  <si>
    <t>-90329884</t>
  </si>
  <si>
    <t>581777207</t>
  </si>
  <si>
    <t>977914103</t>
  </si>
  <si>
    <t>-377254099</t>
  </si>
  <si>
    <t>-1742478820</t>
  </si>
  <si>
    <t>-248276818</t>
  </si>
  <si>
    <t>500366312</t>
  </si>
  <si>
    <t>978607134</t>
  </si>
  <si>
    <t>1428660838</t>
  </si>
  <si>
    <t>2094259785</t>
  </si>
  <si>
    <t>962267558</t>
  </si>
  <si>
    <t>-258128610</t>
  </si>
  <si>
    <t>-1608093265</t>
  </si>
  <si>
    <t>1013359979</t>
  </si>
  <si>
    <t>656948134</t>
  </si>
  <si>
    <t>1129279584</t>
  </si>
  <si>
    <t>84166260</t>
  </si>
  <si>
    <t>-643774528</t>
  </si>
  <si>
    <t>-80650100</t>
  </si>
  <si>
    <t>335538516</t>
  </si>
  <si>
    <t>-1328253469</t>
  </si>
  <si>
    <t>428040728</t>
  </si>
  <si>
    <t>1120444508</t>
  </si>
  <si>
    <t>784562616</t>
  </si>
  <si>
    <t>150992166</t>
  </si>
  <si>
    <t>-1181291436</t>
  </si>
  <si>
    <t>-1283157002</t>
  </si>
  <si>
    <t>1344838176</t>
  </si>
  <si>
    <t>1492179378</t>
  </si>
  <si>
    <t>-1423427060</t>
  </si>
  <si>
    <t>-1713268834</t>
  </si>
  <si>
    <t>1419994423</t>
  </si>
  <si>
    <t>1745580357</t>
  </si>
  <si>
    <t>534391396</t>
  </si>
  <si>
    <t>-1792750844</t>
  </si>
  <si>
    <t>-1571723555</t>
  </si>
  <si>
    <t>-1007768177</t>
  </si>
  <si>
    <t>-537122611</t>
  </si>
  <si>
    <t>1283732832</t>
  </si>
  <si>
    <t>-1759204664</t>
  </si>
  <si>
    <t>866946145</t>
  </si>
  <si>
    <t>-632969032</t>
  </si>
  <si>
    <t>1455470897</t>
  </si>
  <si>
    <t>-578881201</t>
  </si>
  <si>
    <t>543482838</t>
  </si>
  <si>
    <t>-774621672</t>
  </si>
  <si>
    <t>-2142881442</t>
  </si>
  <si>
    <t>-1281157025</t>
  </si>
  <si>
    <t>1198233465</t>
  </si>
  <si>
    <t>-1779693386</t>
  </si>
  <si>
    <t>-1532662094</t>
  </si>
  <si>
    <t>-1545290691</t>
  </si>
  <si>
    <t>1069055229</t>
  </si>
  <si>
    <t>1105654693</t>
  </si>
  <si>
    <t>-33707801</t>
  </si>
  <si>
    <t>-1339980076</t>
  </si>
  <si>
    <t>2085174476</t>
  </si>
  <si>
    <t>-1889964267</t>
  </si>
  <si>
    <t>-1855167174</t>
  </si>
  <si>
    <t>986013413</t>
  </si>
  <si>
    <t>-733649469</t>
  </si>
  <si>
    <t>-765760701</t>
  </si>
  <si>
    <t>-1107820898</t>
  </si>
  <si>
    <t>-572836986</t>
  </si>
  <si>
    <t>Zakrytí oken folií proti prachu</t>
  </si>
  <si>
    <t>210280001.1</t>
  </si>
  <si>
    <t>Revize, vypínán zařízení, dozor správce</t>
  </si>
  <si>
    <t>-1306968794</t>
  </si>
  <si>
    <t>32a</t>
  </si>
  <si>
    <t>Oceloplechový rozvaděč pod omítku, RA1x.x, vč. výzbroje, osazení, zapojení a zapravení</t>
  </si>
  <si>
    <t>A1 - 8. a 9. podlaží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</si>
</sst>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0" fillId="0" borderId="0" xfId="0" applyNumberFormat="1" applyAlignment="1">
      <alignment horizontal="center" vertical="center" wrapText="1"/>
    </xf>
    <xf numFmtId="4" fontId="8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K5" sqref="K5:AO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53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 x14ac:dyDescent="0.2">
      <c r="B5" s="16"/>
      <c r="D5" s="19" t="s">
        <v>12</v>
      </c>
      <c r="K5" s="167" t="s">
        <v>670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6"/>
      <c r="BS5" s="13" t="s">
        <v>6</v>
      </c>
    </row>
    <row r="6" spans="1:74" ht="36.950000000000003" customHeight="1" x14ac:dyDescent="0.2">
      <c r="B6" s="16"/>
      <c r="D6" s="21" t="s">
        <v>13</v>
      </c>
      <c r="K6" s="168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6"/>
      <c r="BS6" s="13" t="s">
        <v>6</v>
      </c>
    </row>
    <row r="7" spans="1:74" ht="12" customHeight="1" x14ac:dyDescent="0.2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6</v>
      </c>
    </row>
    <row r="11" spans="1:74" ht="18.399999999999999" customHeight="1" x14ac:dyDescent="0.2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29</v>
      </c>
      <c r="AK16" s="22" t="s">
        <v>22</v>
      </c>
      <c r="AN16" s="20" t="s">
        <v>30</v>
      </c>
      <c r="AR16" s="16"/>
      <c r="BS16" s="13" t="s">
        <v>3</v>
      </c>
    </row>
    <row r="17" spans="2:71" ht="18.399999999999999" customHeight="1" x14ac:dyDescent="0.2">
      <c r="B17" s="16"/>
      <c r="E17" s="20" t="s">
        <v>31</v>
      </c>
      <c r="AK17" s="22" t="s">
        <v>25</v>
      </c>
      <c r="AN17" s="20" t="s">
        <v>32</v>
      </c>
      <c r="AR17" s="16"/>
      <c r="BS17" s="13" t="s">
        <v>33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34</v>
      </c>
      <c r="AK19" s="22" t="s">
        <v>22</v>
      </c>
      <c r="AN19" s="20" t="s">
        <v>30</v>
      </c>
      <c r="AR19" s="16"/>
      <c r="BS19" s="13" t="s">
        <v>6</v>
      </c>
    </row>
    <row r="20" spans="2:71" ht="18.399999999999999" customHeight="1" x14ac:dyDescent="0.2">
      <c r="B20" s="16"/>
      <c r="E20" s="20" t="s">
        <v>31</v>
      </c>
      <c r="AK20" s="22" t="s">
        <v>25</v>
      </c>
      <c r="AN20" s="20" t="s">
        <v>32</v>
      </c>
      <c r="AR20" s="16"/>
      <c r="BS20" s="13" t="s">
        <v>33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35</v>
      </c>
      <c r="AR22" s="16"/>
    </row>
    <row r="23" spans="2:71" ht="16.5" customHeight="1" x14ac:dyDescent="0.2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36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0</v>
      </c>
      <c r="AL26" s="176"/>
      <c r="AM26" s="176"/>
      <c r="AN26" s="176"/>
      <c r="AO26" s="176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77" t="s">
        <v>37</v>
      </c>
      <c r="M28" s="177"/>
      <c r="N28" s="177"/>
      <c r="O28" s="177"/>
      <c r="P28" s="177"/>
      <c r="W28" s="177" t="s">
        <v>38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39</v>
      </c>
      <c r="AL28" s="177"/>
      <c r="AM28" s="177"/>
      <c r="AN28" s="177"/>
      <c r="AO28" s="177"/>
      <c r="AR28" s="25"/>
    </row>
    <row r="29" spans="2:71" s="2" customFormat="1" ht="14.45" customHeight="1" x14ac:dyDescent="0.2">
      <c r="B29" s="29"/>
      <c r="D29" s="22" t="s">
        <v>40</v>
      </c>
      <c r="F29" s="22" t="s">
        <v>41</v>
      </c>
      <c r="L29" s="178">
        <v>0.21</v>
      </c>
      <c r="M29" s="165"/>
      <c r="N29" s="165"/>
      <c r="O29" s="165"/>
      <c r="P29" s="165"/>
      <c r="W29" s="164">
        <f>ROUND(AZ94, 2)</f>
        <v>0</v>
      </c>
      <c r="X29" s="165"/>
      <c r="Y29" s="165"/>
      <c r="Z29" s="165"/>
      <c r="AA29" s="165"/>
      <c r="AB29" s="165"/>
      <c r="AC29" s="165"/>
      <c r="AD29" s="165"/>
      <c r="AE29" s="165"/>
      <c r="AK29" s="164">
        <f>ROUND(AV94, 2)</f>
        <v>0</v>
      </c>
      <c r="AL29" s="165"/>
      <c r="AM29" s="165"/>
      <c r="AN29" s="165"/>
      <c r="AO29" s="165"/>
      <c r="AR29" s="29"/>
    </row>
    <row r="30" spans="2:71" s="2" customFormat="1" ht="14.45" customHeight="1" x14ac:dyDescent="0.2">
      <c r="B30" s="29"/>
      <c r="F30" s="22" t="s">
        <v>42</v>
      </c>
      <c r="L30" s="178">
        <v>0.12</v>
      </c>
      <c r="M30" s="165"/>
      <c r="N30" s="165"/>
      <c r="O30" s="165"/>
      <c r="P30" s="165"/>
      <c r="W30" s="164">
        <f>ROUND(BA94, 2)</f>
        <v>0</v>
      </c>
      <c r="X30" s="165"/>
      <c r="Y30" s="165"/>
      <c r="Z30" s="165"/>
      <c r="AA30" s="165"/>
      <c r="AB30" s="165"/>
      <c r="AC30" s="165"/>
      <c r="AD30" s="165"/>
      <c r="AE30" s="165"/>
      <c r="AK30" s="164">
        <f>ROUND(AW94, 2)</f>
        <v>0</v>
      </c>
      <c r="AL30" s="165"/>
      <c r="AM30" s="165"/>
      <c r="AN30" s="165"/>
      <c r="AO30" s="165"/>
      <c r="AR30" s="29"/>
    </row>
    <row r="31" spans="2:71" s="2" customFormat="1" ht="14.45" hidden="1" customHeight="1" x14ac:dyDescent="0.2">
      <c r="B31" s="29"/>
      <c r="F31" s="22" t="s">
        <v>43</v>
      </c>
      <c r="L31" s="178">
        <v>0.21</v>
      </c>
      <c r="M31" s="165"/>
      <c r="N31" s="165"/>
      <c r="O31" s="165"/>
      <c r="P31" s="165"/>
      <c r="W31" s="164">
        <f>ROUND(BB94, 2)</f>
        <v>0</v>
      </c>
      <c r="X31" s="165"/>
      <c r="Y31" s="165"/>
      <c r="Z31" s="165"/>
      <c r="AA31" s="165"/>
      <c r="AB31" s="165"/>
      <c r="AC31" s="165"/>
      <c r="AD31" s="165"/>
      <c r="AE31" s="165"/>
      <c r="AK31" s="164">
        <v>0</v>
      </c>
      <c r="AL31" s="165"/>
      <c r="AM31" s="165"/>
      <c r="AN31" s="165"/>
      <c r="AO31" s="165"/>
      <c r="AR31" s="29"/>
    </row>
    <row r="32" spans="2:71" s="2" customFormat="1" ht="14.45" hidden="1" customHeight="1" x14ac:dyDescent="0.2">
      <c r="B32" s="29"/>
      <c r="F32" s="22" t="s">
        <v>44</v>
      </c>
      <c r="L32" s="178">
        <v>0.12</v>
      </c>
      <c r="M32" s="165"/>
      <c r="N32" s="165"/>
      <c r="O32" s="165"/>
      <c r="P32" s="165"/>
      <c r="W32" s="164">
        <f>ROUND(BC94, 2)</f>
        <v>0</v>
      </c>
      <c r="X32" s="165"/>
      <c r="Y32" s="165"/>
      <c r="Z32" s="165"/>
      <c r="AA32" s="165"/>
      <c r="AB32" s="165"/>
      <c r="AC32" s="165"/>
      <c r="AD32" s="165"/>
      <c r="AE32" s="165"/>
      <c r="AK32" s="164">
        <v>0</v>
      </c>
      <c r="AL32" s="165"/>
      <c r="AM32" s="165"/>
      <c r="AN32" s="165"/>
      <c r="AO32" s="165"/>
      <c r="AR32" s="29"/>
    </row>
    <row r="33" spans="2:44" s="2" customFormat="1" ht="14.45" hidden="1" customHeight="1" x14ac:dyDescent="0.2">
      <c r="B33" s="29"/>
      <c r="F33" s="22" t="s">
        <v>45</v>
      </c>
      <c r="L33" s="178">
        <v>0</v>
      </c>
      <c r="M33" s="165"/>
      <c r="N33" s="165"/>
      <c r="O33" s="165"/>
      <c r="P33" s="165"/>
      <c r="W33" s="164">
        <f>ROUND(BD94, 2)</f>
        <v>0</v>
      </c>
      <c r="X33" s="165"/>
      <c r="Y33" s="165"/>
      <c r="Z33" s="165"/>
      <c r="AA33" s="165"/>
      <c r="AB33" s="165"/>
      <c r="AC33" s="165"/>
      <c r="AD33" s="165"/>
      <c r="AE33" s="165"/>
      <c r="AK33" s="164">
        <v>0</v>
      </c>
      <c r="AL33" s="165"/>
      <c r="AM33" s="165"/>
      <c r="AN33" s="165"/>
      <c r="AO33" s="165"/>
      <c r="AR33" s="29"/>
    </row>
    <row r="34" spans="2:44" s="1" customFormat="1" ht="6.95" customHeight="1" x14ac:dyDescent="0.2">
      <c r="B34" s="25"/>
      <c r="AR34" s="25"/>
    </row>
    <row r="35" spans="2:44" s="1" customFormat="1" ht="25.9" customHeight="1" x14ac:dyDescent="0.2">
      <c r="B35" s="25"/>
      <c r="C35" s="30"/>
      <c r="D35" s="31" t="s">
        <v>46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47</v>
      </c>
      <c r="U35" s="32"/>
      <c r="V35" s="32"/>
      <c r="W35" s="32"/>
      <c r="X35" s="184" t="s">
        <v>48</v>
      </c>
      <c r="Y35" s="182"/>
      <c r="Z35" s="182"/>
      <c r="AA35" s="182"/>
      <c r="AB35" s="182"/>
      <c r="AC35" s="32"/>
      <c r="AD35" s="32"/>
      <c r="AE35" s="32"/>
      <c r="AF35" s="32"/>
      <c r="AG35" s="32"/>
      <c r="AH35" s="32"/>
      <c r="AI35" s="32"/>
      <c r="AJ35" s="32"/>
      <c r="AK35" s="181">
        <f>SUM(AK26:AK33)</f>
        <v>0</v>
      </c>
      <c r="AL35" s="182"/>
      <c r="AM35" s="182"/>
      <c r="AN35" s="182"/>
      <c r="AO35" s="183"/>
      <c r="AP35" s="30"/>
      <c r="AQ35" s="30"/>
      <c r="AR35" s="25"/>
    </row>
    <row r="36" spans="2:44" s="1" customFormat="1" ht="6.95" customHeight="1" x14ac:dyDescent="0.2">
      <c r="B36" s="25"/>
      <c r="AR36" s="25"/>
    </row>
    <row r="37" spans="2:44" s="1" customFormat="1" ht="14.45" customHeight="1" x14ac:dyDescent="0.2">
      <c r="B37" s="25"/>
      <c r="AR37" s="25"/>
    </row>
    <row r="38" spans="2:44" ht="14.45" customHeight="1" x14ac:dyDescent="0.2">
      <c r="B38" s="16"/>
      <c r="AR38" s="16"/>
    </row>
    <row r="39" spans="2:44" ht="14.45" customHeight="1" x14ac:dyDescent="0.2">
      <c r="B39" s="16"/>
      <c r="AR39" s="16"/>
    </row>
    <row r="40" spans="2:44" ht="14.45" customHeight="1" x14ac:dyDescent="0.2">
      <c r="B40" s="16"/>
      <c r="AR40" s="16"/>
    </row>
    <row r="41" spans="2:44" ht="14.45" customHeight="1" x14ac:dyDescent="0.2">
      <c r="B41" s="16"/>
      <c r="AR41" s="16"/>
    </row>
    <row r="42" spans="2:44" ht="14.45" customHeight="1" x14ac:dyDescent="0.2">
      <c r="B42" s="16"/>
      <c r="AR42" s="16"/>
    </row>
    <row r="43" spans="2:44" ht="14.45" customHeight="1" x14ac:dyDescent="0.2">
      <c r="B43" s="16"/>
      <c r="AR43" s="16"/>
    </row>
    <row r="44" spans="2:44" ht="14.45" customHeight="1" x14ac:dyDescent="0.2">
      <c r="B44" s="16"/>
      <c r="AR44" s="16"/>
    </row>
    <row r="45" spans="2:44" ht="14.45" customHeight="1" x14ac:dyDescent="0.2">
      <c r="B45" s="16"/>
      <c r="AR45" s="16"/>
    </row>
    <row r="46" spans="2:44" ht="14.45" customHeight="1" x14ac:dyDescent="0.2">
      <c r="B46" s="16"/>
      <c r="AR46" s="16"/>
    </row>
    <row r="47" spans="2:44" ht="14.45" customHeight="1" x14ac:dyDescent="0.2">
      <c r="B47" s="16"/>
      <c r="AR47" s="16"/>
    </row>
    <row r="48" spans="2:44" ht="14.45" customHeight="1" x14ac:dyDescent="0.2">
      <c r="B48" s="16"/>
      <c r="AR48" s="16"/>
    </row>
    <row r="49" spans="2:44" s="1" customFormat="1" ht="14.45" customHeight="1" x14ac:dyDescent="0.2">
      <c r="B49" s="25"/>
      <c r="D49" s="34" t="s">
        <v>49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50</v>
      </c>
      <c r="AI49" s="35"/>
      <c r="AJ49" s="35"/>
      <c r="AK49" s="35"/>
      <c r="AL49" s="35"/>
      <c r="AM49" s="35"/>
      <c r="AN49" s="35"/>
      <c r="AO49" s="35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6" t="s">
        <v>51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51</v>
      </c>
      <c r="AI60" s="27"/>
      <c r="AJ60" s="27"/>
      <c r="AK60" s="27"/>
      <c r="AL60" s="27"/>
      <c r="AM60" s="36" t="s">
        <v>52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4" t="s">
        <v>53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54</v>
      </c>
      <c r="AI64" s="35"/>
      <c r="AJ64" s="35"/>
      <c r="AK64" s="35"/>
      <c r="AL64" s="35"/>
      <c r="AM64" s="35"/>
      <c r="AN64" s="35"/>
      <c r="AO64" s="35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6" t="s">
        <v>51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51</v>
      </c>
      <c r="AI75" s="27"/>
      <c r="AJ75" s="27"/>
      <c r="AK75" s="27"/>
      <c r="AL75" s="27"/>
      <c r="AM75" s="36" t="s">
        <v>52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 x14ac:dyDescent="0.2">
      <c r="B82" s="25"/>
      <c r="C82" s="17" t="s">
        <v>55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1"/>
      <c r="C84" s="22" t="s">
        <v>12</v>
      </c>
      <c r="L84" s="3" t="str">
        <f>K5</f>
        <v>A1 - 8. a 9. podlaží</v>
      </c>
      <c r="AR84" s="41"/>
    </row>
    <row r="85" spans="1:91" s="4" customFormat="1" ht="36.950000000000003" customHeight="1" x14ac:dyDescent="0.2">
      <c r="B85" s="42"/>
      <c r="C85" s="43" t="s">
        <v>13</v>
      </c>
      <c r="L85" s="179" t="str">
        <f>K6</f>
        <v>REKONSTRUKCE ELEKTROINSTALACE OBJEKTU A3 – HAVARIJNÍ STAV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2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17</v>
      </c>
      <c r="L87" s="44" t="str">
        <f>IF(K8="","",K8)</f>
        <v>624 00 Brno, Čichnova 982/23</v>
      </c>
      <c r="AI87" s="22" t="s">
        <v>19</v>
      </c>
      <c r="AM87" s="169" t="str">
        <f>IF(AN8= "","",AN8)</f>
        <v>5. 3. 2023</v>
      </c>
      <c r="AN87" s="169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21</v>
      </c>
      <c r="L89" s="3" t="str">
        <f>IF(E11= "","",E11)</f>
        <v>SŠIPF Brno</v>
      </c>
      <c r="AI89" s="22" t="s">
        <v>29</v>
      </c>
      <c r="AM89" s="170" t="str">
        <f>IF(E17="","",E17)</f>
        <v>Ing. Tomáš Blažek</v>
      </c>
      <c r="AN89" s="171"/>
      <c r="AO89" s="171"/>
      <c r="AP89" s="171"/>
      <c r="AR89" s="25"/>
      <c r="AS89" s="159" t="s">
        <v>56</v>
      </c>
      <c r="AT89" s="160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 x14ac:dyDescent="0.2">
      <c r="B90" s="25"/>
      <c r="C90" s="22" t="s">
        <v>27</v>
      </c>
      <c r="L90" s="3" t="str">
        <f>IF(E14="","",E14)</f>
        <v xml:space="preserve"> </v>
      </c>
      <c r="AI90" s="22" t="s">
        <v>34</v>
      </c>
      <c r="AM90" s="170" t="str">
        <f>IF(E20="","",E20)</f>
        <v>Ing. Tomáš Blažek</v>
      </c>
      <c r="AN90" s="171"/>
      <c r="AO90" s="171"/>
      <c r="AP90" s="171"/>
      <c r="AR90" s="25"/>
      <c r="AS90" s="161"/>
      <c r="AT90" s="162"/>
      <c r="BD90" s="49"/>
    </row>
    <row r="91" spans="1:91" s="1" customFormat="1" ht="10.9" customHeight="1" x14ac:dyDescent="0.2">
      <c r="B91" s="25"/>
      <c r="AR91" s="25"/>
      <c r="AS91" s="161"/>
      <c r="AT91" s="162"/>
      <c r="BD91" s="49"/>
    </row>
    <row r="92" spans="1:91" s="1" customFormat="1" ht="29.25" customHeight="1" x14ac:dyDescent="0.2">
      <c r="B92" s="25"/>
      <c r="C92" s="186" t="s">
        <v>57</v>
      </c>
      <c r="D92" s="158"/>
      <c r="E92" s="158"/>
      <c r="F92" s="158"/>
      <c r="G92" s="158"/>
      <c r="H92" s="50"/>
      <c r="I92" s="172" t="s">
        <v>58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7" t="s">
        <v>59</v>
      </c>
      <c r="AH92" s="158"/>
      <c r="AI92" s="158"/>
      <c r="AJ92" s="158"/>
      <c r="AK92" s="158"/>
      <c r="AL92" s="158"/>
      <c r="AM92" s="158"/>
      <c r="AN92" s="172" t="s">
        <v>60</v>
      </c>
      <c r="AO92" s="158"/>
      <c r="AP92" s="173"/>
      <c r="AQ92" s="51" t="s">
        <v>61</v>
      </c>
      <c r="AR92" s="25"/>
      <c r="AS92" s="52" t="s">
        <v>62</v>
      </c>
      <c r="AT92" s="53" t="s">
        <v>63</v>
      </c>
      <c r="AU92" s="53" t="s">
        <v>64</v>
      </c>
      <c r="AV92" s="53" t="s">
        <v>65</v>
      </c>
      <c r="AW92" s="53" t="s">
        <v>66</v>
      </c>
      <c r="AX92" s="53" t="s">
        <v>67</v>
      </c>
      <c r="AY92" s="53" t="s">
        <v>68</v>
      </c>
      <c r="AZ92" s="53" t="s">
        <v>69</v>
      </c>
      <c r="BA92" s="53" t="s">
        <v>70</v>
      </c>
      <c r="BB92" s="53" t="s">
        <v>71</v>
      </c>
      <c r="BC92" s="53" t="s">
        <v>72</v>
      </c>
      <c r="BD92" s="54" t="s">
        <v>73</v>
      </c>
    </row>
    <row r="93" spans="1:91" s="1" customFormat="1" ht="10.9" customHeight="1" x14ac:dyDescent="0.2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 x14ac:dyDescent="0.2">
      <c r="B94" s="56"/>
      <c r="C94" s="57" t="s">
        <v>74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6">
        <f>ROUND(SUM(AG95:AG96),2)</f>
        <v>0</v>
      </c>
      <c r="AH94" s="166"/>
      <c r="AI94" s="166"/>
      <c r="AJ94" s="166"/>
      <c r="AK94" s="166"/>
      <c r="AL94" s="166"/>
      <c r="AM94" s="166"/>
      <c r="AN94" s="163">
        <f>SUM(AG94,AT94)</f>
        <v>0</v>
      </c>
      <c r="AO94" s="163"/>
      <c r="AP94" s="163"/>
      <c r="AQ94" s="60" t="s">
        <v>1</v>
      </c>
      <c r="AR94" s="56"/>
      <c r="AS94" s="61">
        <f>ROUND(SUM(AS95:AS96),2)</f>
        <v>0</v>
      </c>
      <c r="AT94" s="62">
        <f t="shared" ref="AT94:AT96" si="0">ROUND(SUM(AV94:AW94),2)</f>
        <v>0</v>
      </c>
      <c r="AU94" s="63">
        <f>ROUND(SUM(AU95:AU96),5)</f>
        <v>2995.9987999999998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ROUND(SUM(AZ95:AZ96),2)</f>
        <v>0</v>
      </c>
      <c r="BA94" s="62">
        <f>ROUND(SUM(BA95:BA96),2)</f>
        <v>0</v>
      </c>
      <c r="BB94" s="62">
        <f>ROUND(SUM(BB95:BB96),2)</f>
        <v>0</v>
      </c>
      <c r="BC94" s="62">
        <f>ROUND(SUM(BC95:BC96),2)</f>
        <v>0</v>
      </c>
      <c r="BD94" s="64">
        <f>ROUND(SUM(BD95:BD96),2)</f>
        <v>0</v>
      </c>
      <c r="BS94" s="65" t="s">
        <v>75</v>
      </c>
      <c r="BT94" s="65" t="s">
        <v>76</v>
      </c>
      <c r="BU94" s="66" t="s">
        <v>77</v>
      </c>
      <c r="BV94" s="65" t="s">
        <v>78</v>
      </c>
      <c r="BW94" s="65" t="s">
        <v>4</v>
      </c>
      <c r="BX94" s="65" t="s">
        <v>79</v>
      </c>
      <c r="CL94" s="65" t="s">
        <v>1</v>
      </c>
    </row>
    <row r="95" spans="1:91" s="6" customFormat="1" ht="16.5" customHeight="1" x14ac:dyDescent="0.2">
      <c r="A95" s="67" t="s">
        <v>80</v>
      </c>
      <c r="B95" s="68"/>
      <c r="C95" s="69"/>
      <c r="D95" s="185" t="s">
        <v>84</v>
      </c>
      <c r="E95" s="185"/>
      <c r="F95" s="185"/>
      <c r="G95" s="185"/>
      <c r="H95" s="185"/>
      <c r="I95" s="70"/>
      <c r="J95" s="185" t="s">
        <v>85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55">
        <f>'08 - rekonstrukce A1 - 8.NP'!J30</f>
        <v>0</v>
      </c>
      <c r="AH95" s="156"/>
      <c r="AI95" s="156"/>
      <c r="AJ95" s="156"/>
      <c r="AK95" s="156"/>
      <c r="AL95" s="156"/>
      <c r="AM95" s="156"/>
      <c r="AN95" s="155">
        <f t="shared" ref="AN95:AN96" si="1">SUM(AG95,AT95)</f>
        <v>0</v>
      </c>
      <c r="AO95" s="156"/>
      <c r="AP95" s="156"/>
      <c r="AQ95" s="71" t="s">
        <v>81</v>
      </c>
      <c r="AR95" s="68"/>
      <c r="AS95" s="72">
        <v>0</v>
      </c>
      <c r="AT95" s="73">
        <f t="shared" si="0"/>
        <v>0</v>
      </c>
      <c r="AU95" s="74">
        <f>'08 - rekonstrukce A1 - 8.NP'!P130</f>
        <v>1497.9994000000002</v>
      </c>
      <c r="AV95" s="73">
        <f>'08 - rekonstrukce A1 - 8.NP'!J33</f>
        <v>0</v>
      </c>
      <c r="AW95" s="73">
        <f>'08 - rekonstrukce A1 - 8.NP'!J34</f>
        <v>0</v>
      </c>
      <c r="AX95" s="73">
        <f>'08 - rekonstrukce A1 - 8.NP'!J35</f>
        <v>0</v>
      </c>
      <c r="AY95" s="73">
        <f>'08 - rekonstrukce A1 - 8.NP'!J36</f>
        <v>0</v>
      </c>
      <c r="AZ95" s="73">
        <f>'08 - rekonstrukce A1 - 8.NP'!F33</f>
        <v>0</v>
      </c>
      <c r="BA95" s="73">
        <f>'08 - rekonstrukce A1 - 8.NP'!F34</f>
        <v>0</v>
      </c>
      <c r="BB95" s="73">
        <f>'08 - rekonstrukce A1 - 8.NP'!F35</f>
        <v>0</v>
      </c>
      <c r="BC95" s="73">
        <f>'08 - rekonstrukce A1 - 8.NP'!F36</f>
        <v>0</v>
      </c>
      <c r="BD95" s="75">
        <f>'08 - rekonstrukce A1 - 8.NP'!F37</f>
        <v>0</v>
      </c>
      <c r="BT95" s="76" t="s">
        <v>82</v>
      </c>
      <c r="BV95" s="76" t="s">
        <v>78</v>
      </c>
      <c r="BW95" s="76" t="s">
        <v>86</v>
      </c>
      <c r="BX95" s="76" t="s">
        <v>4</v>
      </c>
      <c r="CL95" s="76" t="s">
        <v>1</v>
      </c>
      <c r="CM95" s="76" t="s">
        <v>83</v>
      </c>
    </row>
    <row r="96" spans="1:91" s="6" customFormat="1" ht="16.5" customHeight="1" x14ac:dyDescent="0.2">
      <c r="A96" s="67" t="s">
        <v>80</v>
      </c>
      <c r="B96" s="68"/>
      <c r="C96" s="69"/>
      <c r="D96" s="185" t="s">
        <v>87</v>
      </c>
      <c r="E96" s="185"/>
      <c r="F96" s="185"/>
      <c r="G96" s="185"/>
      <c r="H96" s="185"/>
      <c r="I96" s="70"/>
      <c r="J96" s="185" t="s">
        <v>88</v>
      </c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55">
        <f>'09 - rekonstrukce A1 - 9.NP'!J30</f>
        <v>0</v>
      </c>
      <c r="AH96" s="156"/>
      <c r="AI96" s="156"/>
      <c r="AJ96" s="156"/>
      <c r="AK96" s="156"/>
      <c r="AL96" s="156"/>
      <c r="AM96" s="156"/>
      <c r="AN96" s="155">
        <f t="shared" si="1"/>
        <v>0</v>
      </c>
      <c r="AO96" s="156"/>
      <c r="AP96" s="156"/>
      <c r="AQ96" s="71" t="s">
        <v>81</v>
      </c>
      <c r="AR96" s="68"/>
      <c r="AS96" s="72">
        <v>0</v>
      </c>
      <c r="AT96" s="73">
        <f t="shared" si="0"/>
        <v>0</v>
      </c>
      <c r="AU96" s="74">
        <f>'09 - rekonstrukce A1 - 9.NP'!P130</f>
        <v>1497.9994000000002</v>
      </c>
      <c r="AV96" s="73">
        <f>'09 - rekonstrukce A1 - 9.NP'!J33</f>
        <v>0</v>
      </c>
      <c r="AW96" s="73">
        <f>'09 - rekonstrukce A1 - 9.NP'!J34</f>
        <v>0</v>
      </c>
      <c r="AX96" s="73">
        <f>'09 - rekonstrukce A1 - 9.NP'!J35</f>
        <v>0</v>
      </c>
      <c r="AY96" s="73">
        <f>'09 - rekonstrukce A1 - 9.NP'!J36</f>
        <v>0</v>
      </c>
      <c r="AZ96" s="73">
        <f>'09 - rekonstrukce A1 - 9.NP'!F33</f>
        <v>0</v>
      </c>
      <c r="BA96" s="73">
        <f>'09 - rekonstrukce A1 - 9.NP'!F34</f>
        <v>0</v>
      </c>
      <c r="BB96" s="73">
        <f>'09 - rekonstrukce A1 - 9.NP'!F35</f>
        <v>0</v>
      </c>
      <c r="BC96" s="73">
        <f>'09 - rekonstrukce A1 - 9.NP'!F36</f>
        <v>0</v>
      </c>
      <c r="BD96" s="75">
        <f>'09 - rekonstrukce A1 - 9.NP'!F37</f>
        <v>0</v>
      </c>
      <c r="BT96" s="76" t="s">
        <v>82</v>
      </c>
      <c r="BV96" s="76" t="s">
        <v>78</v>
      </c>
      <c r="BW96" s="76" t="s">
        <v>89</v>
      </c>
      <c r="BX96" s="76" t="s">
        <v>4</v>
      </c>
      <c r="CL96" s="76" t="s">
        <v>1</v>
      </c>
      <c r="CM96" s="76" t="s">
        <v>83</v>
      </c>
    </row>
    <row r="97" spans="2:44" s="1" customFormat="1" ht="30" customHeight="1" x14ac:dyDescent="0.2">
      <c r="B97" s="25"/>
      <c r="AR97" s="25"/>
    </row>
    <row r="98" spans="2:44" s="1" customFormat="1" ht="6.95" customHeight="1" x14ac:dyDescent="0.2"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25"/>
    </row>
  </sheetData>
  <mergeCells count="44">
    <mergeCell ref="D96:H96"/>
    <mergeCell ref="D95:H95"/>
    <mergeCell ref="I92:AF92"/>
    <mergeCell ref="J96:AF96"/>
    <mergeCell ref="J95:AF95"/>
    <mergeCell ref="C92:G92"/>
    <mergeCell ref="L29:P29"/>
    <mergeCell ref="W29:AE29"/>
    <mergeCell ref="AK29:AO29"/>
    <mergeCell ref="AK30:AO30"/>
    <mergeCell ref="L30:P30"/>
    <mergeCell ref="W30:AE30"/>
    <mergeCell ref="L31:P31"/>
    <mergeCell ref="L32:P32"/>
    <mergeCell ref="W32:AE32"/>
    <mergeCell ref="AK32:AO32"/>
    <mergeCell ref="L85:AO85"/>
    <mergeCell ref="W31:AE31"/>
    <mergeCell ref="L33:P33"/>
    <mergeCell ref="W33:AE33"/>
    <mergeCell ref="AK33:AO33"/>
    <mergeCell ref="AK35:AO35"/>
    <mergeCell ref="X35:AB35"/>
    <mergeCell ref="E23:AN23"/>
    <mergeCell ref="AK26:AO26"/>
    <mergeCell ref="L28:P28"/>
    <mergeCell ref="W28:AE28"/>
    <mergeCell ref="AK28:AO28"/>
    <mergeCell ref="AR2:BE2"/>
    <mergeCell ref="AG96:AM96"/>
    <mergeCell ref="AG92:AM92"/>
    <mergeCell ref="AG95:AM95"/>
    <mergeCell ref="AS89:AT91"/>
    <mergeCell ref="AN94:AP94"/>
    <mergeCell ref="AK31:AO31"/>
    <mergeCell ref="AG94:AM94"/>
    <mergeCell ref="K5:AO5"/>
    <mergeCell ref="K6:AO6"/>
    <mergeCell ref="AM87:AN87"/>
    <mergeCell ref="AM89:AP89"/>
    <mergeCell ref="AM90:AP90"/>
    <mergeCell ref="AN96:AP96"/>
    <mergeCell ref="AN92:AP92"/>
    <mergeCell ref="AN95:AP95"/>
  </mergeCells>
  <hyperlinks>
    <hyperlink ref="A95" location="'08 - rekonstrukce A1 - 8.NP'!C2" display="/" xr:uid="{00000000-0004-0000-0000-000006000000}"/>
    <hyperlink ref="A96" location="'09 - rekonstrukce A1 - 9.NP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L244"/>
  <sheetViews>
    <sheetView showGridLines="0" topLeftCell="A115" workbookViewId="0">
      <selection activeCell="I133" sqref="I133:I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6.33203125" style="147" customWidth="1"/>
    <col min="23" max="23" width="12.33203125" customWidth="1"/>
    <col min="24" max="24" width="15" customWidth="1"/>
    <col min="25" max="25" width="11" customWidth="1"/>
    <col min="26" max="26" width="15" customWidth="1"/>
    <col min="27" max="27" width="16.33203125" customWidth="1"/>
    <col min="28" max="28" width="11" customWidth="1"/>
    <col min="29" max="29" width="15" customWidth="1"/>
    <col min="30" max="30" width="16.33203125" customWidth="1"/>
    <col min="43" max="64" width="9.33203125" hidden="1"/>
  </cols>
  <sheetData>
    <row r="2" spans="2:45" ht="36.950000000000003" customHeight="1" x14ac:dyDescent="0.2">
      <c r="L2" s="153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AS2" s="13" t="s">
        <v>86</v>
      </c>
    </row>
    <row r="3" spans="2:45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S3" s="13" t="s">
        <v>83</v>
      </c>
    </row>
    <row r="4" spans="2:45" ht="24.95" customHeight="1" x14ac:dyDescent="0.2">
      <c r="B4" s="16"/>
      <c r="D4" s="17" t="s">
        <v>91</v>
      </c>
      <c r="L4" s="16"/>
      <c r="M4" s="77" t="s">
        <v>10</v>
      </c>
      <c r="AS4" s="13" t="s">
        <v>3</v>
      </c>
    </row>
    <row r="5" spans="2:45" ht="6.95" customHeight="1" x14ac:dyDescent="0.2">
      <c r="B5" s="16"/>
      <c r="L5" s="16"/>
    </row>
    <row r="6" spans="2:45" ht="12" customHeight="1" x14ac:dyDescent="0.2">
      <c r="B6" s="16"/>
      <c r="D6" s="22" t="s">
        <v>13</v>
      </c>
      <c r="L6" s="16"/>
    </row>
    <row r="7" spans="2:45" ht="26.25" customHeight="1" x14ac:dyDescent="0.2">
      <c r="B7" s="16"/>
      <c r="E7" s="188" t="str">
        <f>'Rekapitulace stavby'!K6</f>
        <v>REKONSTRUKCE ELEKTROINSTALACE OBJEKTU A3 – HAVARIJNÍ STAV</v>
      </c>
      <c r="F7" s="189"/>
      <c r="G7" s="189"/>
      <c r="H7" s="189"/>
      <c r="L7" s="16"/>
    </row>
    <row r="8" spans="2:45" s="1" customFormat="1" ht="12" customHeight="1" x14ac:dyDescent="0.2">
      <c r="B8" s="25"/>
      <c r="D8" s="22" t="s">
        <v>92</v>
      </c>
      <c r="L8" s="25"/>
      <c r="V8" s="132"/>
    </row>
    <row r="9" spans="2:45" s="1" customFormat="1" ht="16.5" customHeight="1" x14ac:dyDescent="0.2">
      <c r="B9" s="25"/>
      <c r="E9" s="179" t="s">
        <v>468</v>
      </c>
      <c r="F9" s="187"/>
      <c r="G9" s="187"/>
      <c r="H9" s="187"/>
      <c r="L9" s="25"/>
      <c r="V9" s="132"/>
    </row>
    <row r="10" spans="2:45" s="1" customFormat="1" x14ac:dyDescent="0.2">
      <c r="B10" s="25"/>
      <c r="L10" s="25"/>
      <c r="V10" s="132"/>
    </row>
    <row r="11" spans="2:45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  <c r="V11" s="132"/>
    </row>
    <row r="12" spans="2:45" s="1" customFormat="1" ht="12" customHeight="1" x14ac:dyDescent="0.2">
      <c r="B12" s="25"/>
      <c r="D12" s="22" t="s">
        <v>17</v>
      </c>
      <c r="F12" s="20" t="s">
        <v>28</v>
      </c>
      <c r="I12" s="22" t="s">
        <v>19</v>
      </c>
      <c r="J12" s="45" t="str">
        <f>'Rekapitulace stavby'!AN8</f>
        <v>5. 3. 2023</v>
      </c>
      <c r="L12" s="25"/>
      <c r="V12" s="132"/>
    </row>
    <row r="13" spans="2:45" s="1" customFormat="1" ht="10.9" customHeight="1" x14ac:dyDescent="0.2">
      <c r="B13" s="25"/>
      <c r="L13" s="25"/>
      <c r="V13" s="132"/>
    </row>
    <row r="14" spans="2:45" s="1" customFormat="1" ht="12" customHeight="1" x14ac:dyDescent="0.2">
      <c r="B14" s="25"/>
      <c r="D14" s="22" t="s">
        <v>21</v>
      </c>
      <c r="I14" s="22" t="s">
        <v>22</v>
      </c>
      <c r="J14" s="20" t="str">
        <f>IF('Rekapitulace stavby'!AN10="","",'Rekapitulace stavby'!AN10)</f>
        <v>00380385</v>
      </c>
      <c r="L14" s="25"/>
      <c r="V14" s="132"/>
    </row>
    <row r="15" spans="2:45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25</v>
      </c>
      <c r="J15" s="20" t="str">
        <f>IF('Rekapitulace stavby'!AN11="","",'Rekapitulace stavby'!AN11)</f>
        <v>CZ00380385</v>
      </c>
      <c r="L15" s="25"/>
      <c r="V15" s="132"/>
    </row>
    <row r="16" spans="2:45" s="1" customFormat="1" ht="6.95" customHeight="1" x14ac:dyDescent="0.2">
      <c r="B16" s="25"/>
      <c r="L16" s="25"/>
      <c r="V16" s="132"/>
    </row>
    <row r="17" spans="2:22" s="1" customFormat="1" ht="12" customHeight="1" x14ac:dyDescent="0.2">
      <c r="B17" s="25"/>
      <c r="D17" s="22" t="s">
        <v>27</v>
      </c>
      <c r="I17" s="22" t="s">
        <v>22</v>
      </c>
      <c r="J17" s="20" t="str">
        <f>'Rekapitulace stavby'!AN13</f>
        <v/>
      </c>
      <c r="L17" s="25"/>
      <c r="V17" s="132"/>
    </row>
    <row r="18" spans="2:22" s="1" customFormat="1" ht="18" customHeight="1" x14ac:dyDescent="0.2">
      <c r="B18" s="25"/>
      <c r="E18" s="167" t="str">
        <f>'Rekapitulace stavby'!E14</f>
        <v xml:space="preserve"> </v>
      </c>
      <c r="F18" s="167"/>
      <c r="G18" s="167"/>
      <c r="H18" s="167"/>
      <c r="I18" s="22" t="s">
        <v>25</v>
      </c>
      <c r="J18" s="20" t="str">
        <f>'Rekapitulace stavby'!AN14</f>
        <v/>
      </c>
      <c r="L18" s="25"/>
      <c r="V18" s="132"/>
    </row>
    <row r="19" spans="2:22" s="1" customFormat="1" ht="6.95" customHeight="1" x14ac:dyDescent="0.2">
      <c r="B19" s="25"/>
      <c r="L19" s="25"/>
      <c r="V19" s="132"/>
    </row>
    <row r="20" spans="2:22" s="1" customFormat="1" ht="12" customHeight="1" x14ac:dyDescent="0.2">
      <c r="B20" s="25"/>
      <c r="D20" s="22" t="s">
        <v>29</v>
      </c>
      <c r="I20" s="22" t="s">
        <v>22</v>
      </c>
      <c r="J20" s="20" t="str">
        <f>IF('Rekapitulace stavby'!AN16="","",'Rekapitulace stavby'!AN16)</f>
        <v>04062965</v>
      </c>
      <c r="L20" s="25"/>
      <c r="V20" s="132"/>
    </row>
    <row r="21" spans="2:22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25</v>
      </c>
      <c r="J21" s="20" t="str">
        <f>IF('Rekapitulace stavby'!AN17="","",'Rekapitulace stavby'!AN17)</f>
        <v>CZ8705081143</v>
      </c>
      <c r="L21" s="25"/>
      <c r="V21" s="132"/>
    </row>
    <row r="22" spans="2:22" s="1" customFormat="1" ht="6.95" customHeight="1" x14ac:dyDescent="0.2">
      <c r="B22" s="25"/>
      <c r="L22" s="25"/>
      <c r="V22" s="132"/>
    </row>
    <row r="23" spans="2:22" s="1" customFormat="1" ht="12" customHeight="1" x14ac:dyDescent="0.2">
      <c r="B23" s="25"/>
      <c r="D23" s="22" t="s">
        <v>34</v>
      </c>
      <c r="I23" s="22" t="s">
        <v>22</v>
      </c>
      <c r="J23" s="20" t="str">
        <f>IF('Rekapitulace stavby'!AN19="","",'Rekapitulace stavby'!AN19)</f>
        <v>04062965</v>
      </c>
      <c r="L23" s="25"/>
      <c r="V23" s="132"/>
    </row>
    <row r="24" spans="2:22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25</v>
      </c>
      <c r="J24" s="20" t="str">
        <f>IF('Rekapitulace stavby'!AN20="","",'Rekapitulace stavby'!AN20)</f>
        <v>CZ8705081143</v>
      </c>
      <c r="L24" s="25"/>
      <c r="V24" s="132"/>
    </row>
    <row r="25" spans="2:22" s="1" customFormat="1" ht="6.95" customHeight="1" x14ac:dyDescent="0.2">
      <c r="B25" s="25"/>
      <c r="L25" s="25"/>
      <c r="V25" s="132"/>
    </row>
    <row r="26" spans="2:22" s="1" customFormat="1" ht="12" customHeight="1" x14ac:dyDescent="0.2">
      <c r="B26" s="25"/>
      <c r="D26" s="22" t="s">
        <v>35</v>
      </c>
      <c r="L26" s="25"/>
      <c r="V26" s="132"/>
    </row>
    <row r="27" spans="2:22" s="7" customFormat="1" ht="16.5" customHeight="1" x14ac:dyDescent="0.2">
      <c r="B27" s="78"/>
      <c r="E27" s="174" t="s">
        <v>1</v>
      </c>
      <c r="F27" s="174"/>
      <c r="G27" s="174"/>
      <c r="H27" s="174"/>
      <c r="L27" s="78"/>
      <c r="V27" s="148"/>
    </row>
    <row r="28" spans="2:22" s="1" customFormat="1" ht="6.95" customHeight="1" x14ac:dyDescent="0.2">
      <c r="B28" s="25"/>
      <c r="L28" s="25"/>
      <c r="V28" s="132"/>
    </row>
    <row r="29" spans="2:2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  <c r="V29" s="132"/>
    </row>
    <row r="30" spans="2:22" s="1" customFormat="1" ht="25.35" customHeight="1" x14ac:dyDescent="0.2">
      <c r="B30" s="25"/>
      <c r="D30" s="79" t="s">
        <v>36</v>
      </c>
      <c r="J30" s="59">
        <f>ROUND(J130, 2)</f>
        <v>0</v>
      </c>
      <c r="L30" s="25"/>
      <c r="V30" s="132"/>
    </row>
    <row r="31" spans="2:2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  <c r="V31" s="132"/>
    </row>
    <row r="32" spans="2:22" s="1" customFormat="1" ht="14.45" customHeight="1" x14ac:dyDescent="0.2">
      <c r="B32" s="25"/>
      <c r="F32" s="28" t="s">
        <v>38</v>
      </c>
      <c r="I32" s="28" t="s">
        <v>37</v>
      </c>
      <c r="J32" s="28" t="s">
        <v>39</v>
      </c>
      <c r="L32" s="25"/>
      <c r="V32" s="132"/>
    </row>
    <row r="33" spans="2:22" s="1" customFormat="1" ht="14.45" customHeight="1" x14ac:dyDescent="0.2">
      <c r="B33" s="25"/>
      <c r="D33" s="48" t="s">
        <v>40</v>
      </c>
      <c r="E33" s="22" t="s">
        <v>41</v>
      </c>
      <c r="F33" s="80">
        <f>ROUND((SUM(BD130:BD243)),  2)</f>
        <v>0</v>
      </c>
      <c r="I33" s="81">
        <v>0.21</v>
      </c>
      <c r="J33" s="80">
        <f>ROUND(((SUM(BD130:BD243))*I33),  2)</f>
        <v>0</v>
      </c>
      <c r="L33" s="25"/>
      <c r="V33" s="132"/>
    </row>
    <row r="34" spans="2:22" s="1" customFormat="1" ht="14.45" customHeight="1" x14ac:dyDescent="0.2">
      <c r="B34" s="25"/>
      <c r="E34" s="22" t="s">
        <v>42</v>
      </c>
      <c r="F34" s="80">
        <f>ROUND((SUM(BE130:BE243)),  2)</f>
        <v>0</v>
      </c>
      <c r="I34" s="81">
        <v>0.12</v>
      </c>
      <c r="J34" s="80">
        <f>ROUND(((SUM(BE130:BE243))*I34),  2)</f>
        <v>0</v>
      </c>
      <c r="L34" s="25"/>
      <c r="V34" s="132"/>
    </row>
    <row r="35" spans="2:22" s="1" customFormat="1" ht="14.45" hidden="1" customHeight="1" x14ac:dyDescent="0.2">
      <c r="B35" s="25"/>
      <c r="E35" s="22" t="s">
        <v>43</v>
      </c>
      <c r="F35" s="80">
        <f>ROUND((SUM(BF130:BF243)),  2)</f>
        <v>0</v>
      </c>
      <c r="I35" s="81">
        <v>0.21</v>
      </c>
      <c r="J35" s="80">
        <f>0</f>
        <v>0</v>
      </c>
      <c r="L35" s="25"/>
      <c r="V35" s="132"/>
    </row>
    <row r="36" spans="2:22" s="1" customFormat="1" ht="14.45" hidden="1" customHeight="1" x14ac:dyDescent="0.2">
      <c r="B36" s="25"/>
      <c r="E36" s="22" t="s">
        <v>44</v>
      </c>
      <c r="F36" s="80">
        <f>ROUND((SUM(BG130:BG243)),  2)</f>
        <v>0</v>
      </c>
      <c r="I36" s="81">
        <v>0.12</v>
      </c>
      <c r="J36" s="80">
        <f>0</f>
        <v>0</v>
      </c>
      <c r="L36" s="25"/>
      <c r="V36" s="132"/>
    </row>
    <row r="37" spans="2:22" s="1" customFormat="1" ht="14.45" hidden="1" customHeight="1" x14ac:dyDescent="0.2">
      <c r="B37" s="25"/>
      <c r="E37" s="22" t="s">
        <v>45</v>
      </c>
      <c r="F37" s="80">
        <f>ROUND((SUM(BH130:BH243)),  2)</f>
        <v>0</v>
      </c>
      <c r="I37" s="81">
        <v>0</v>
      </c>
      <c r="J37" s="80">
        <f>0</f>
        <v>0</v>
      </c>
      <c r="L37" s="25"/>
      <c r="V37" s="132"/>
    </row>
    <row r="38" spans="2:22" s="1" customFormat="1" ht="6.95" customHeight="1" x14ac:dyDescent="0.2">
      <c r="B38" s="25"/>
      <c r="L38" s="25"/>
      <c r="V38" s="132"/>
    </row>
    <row r="39" spans="2:22" s="1" customFormat="1" ht="25.35" customHeight="1" x14ac:dyDescent="0.2">
      <c r="B39" s="25"/>
      <c r="C39" s="82"/>
      <c r="D39" s="83" t="s">
        <v>46</v>
      </c>
      <c r="E39" s="50"/>
      <c r="F39" s="50"/>
      <c r="G39" s="84" t="s">
        <v>47</v>
      </c>
      <c r="H39" s="85" t="s">
        <v>48</v>
      </c>
      <c r="I39" s="50"/>
      <c r="J39" s="86">
        <f>SUM(J30:J37)</f>
        <v>0</v>
      </c>
      <c r="K39" s="87"/>
      <c r="L39" s="25"/>
      <c r="V39" s="132"/>
    </row>
    <row r="40" spans="2:22" s="1" customFormat="1" ht="14.45" customHeight="1" x14ac:dyDescent="0.2">
      <c r="B40" s="25"/>
      <c r="L40" s="25"/>
      <c r="V40" s="132"/>
    </row>
    <row r="41" spans="2:22" ht="14.45" customHeight="1" x14ac:dyDescent="0.2">
      <c r="B41" s="16"/>
      <c r="L41" s="16"/>
    </row>
    <row r="42" spans="2:22" ht="14.45" customHeight="1" x14ac:dyDescent="0.2">
      <c r="B42" s="16"/>
      <c r="L42" s="16"/>
    </row>
    <row r="43" spans="2:22" ht="14.45" customHeight="1" x14ac:dyDescent="0.2">
      <c r="B43" s="16"/>
      <c r="L43" s="16"/>
    </row>
    <row r="44" spans="2:22" ht="14.45" customHeight="1" x14ac:dyDescent="0.2">
      <c r="B44" s="16"/>
      <c r="L44" s="16"/>
    </row>
    <row r="45" spans="2:22" ht="14.45" customHeight="1" x14ac:dyDescent="0.2">
      <c r="B45" s="16"/>
      <c r="L45" s="16"/>
    </row>
    <row r="46" spans="2:22" ht="14.45" customHeight="1" x14ac:dyDescent="0.2">
      <c r="B46" s="16"/>
      <c r="L46" s="16"/>
    </row>
    <row r="47" spans="2:22" ht="14.45" customHeight="1" x14ac:dyDescent="0.2">
      <c r="B47" s="16"/>
      <c r="L47" s="16"/>
    </row>
    <row r="48" spans="2:22" ht="14.45" customHeight="1" x14ac:dyDescent="0.2">
      <c r="B48" s="16"/>
      <c r="L48" s="16"/>
    </row>
    <row r="49" spans="2:22" ht="14.45" customHeight="1" x14ac:dyDescent="0.2">
      <c r="B49" s="16"/>
      <c r="L49" s="16"/>
    </row>
    <row r="50" spans="2:22" s="1" customFormat="1" ht="14.45" customHeight="1" x14ac:dyDescent="0.2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  <c r="V50" s="132"/>
    </row>
    <row r="51" spans="2:22" x14ac:dyDescent="0.2">
      <c r="B51" s="16"/>
      <c r="L51" s="16"/>
    </row>
    <row r="52" spans="2:22" x14ac:dyDescent="0.2">
      <c r="B52" s="16"/>
      <c r="L52" s="16"/>
    </row>
    <row r="53" spans="2:22" x14ac:dyDescent="0.2">
      <c r="B53" s="16"/>
      <c r="L53" s="16"/>
    </row>
    <row r="54" spans="2:22" x14ac:dyDescent="0.2">
      <c r="B54" s="16"/>
      <c r="L54" s="16"/>
    </row>
    <row r="55" spans="2:22" x14ac:dyDescent="0.2">
      <c r="B55" s="16"/>
      <c r="L55" s="16"/>
    </row>
    <row r="56" spans="2:22" x14ac:dyDescent="0.2">
      <c r="B56" s="16"/>
      <c r="L56" s="16"/>
    </row>
    <row r="57" spans="2:22" x14ac:dyDescent="0.2">
      <c r="B57" s="16"/>
      <c r="L57" s="16"/>
    </row>
    <row r="58" spans="2:22" x14ac:dyDescent="0.2">
      <c r="B58" s="16"/>
      <c r="L58" s="16"/>
    </row>
    <row r="59" spans="2:22" x14ac:dyDescent="0.2">
      <c r="B59" s="16"/>
      <c r="L59" s="16"/>
    </row>
    <row r="60" spans="2:22" x14ac:dyDescent="0.2">
      <c r="B60" s="16"/>
      <c r="L60" s="16"/>
    </row>
    <row r="61" spans="2:22" s="1" customFormat="1" ht="12.75" x14ac:dyDescent="0.2">
      <c r="B61" s="25"/>
      <c r="D61" s="36" t="s">
        <v>51</v>
      </c>
      <c r="E61" s="27"/>
      <c r="F61" s="88" t="s">
        <v>52</v>
      </c>
      <c r="G61" s="36" t="s">
        <v>51</v>
      </c>
      <c r="H61" s="27"/>
      <c r="I61" s="27"/>
      <c r="J61" s="89" t="s">
        <v>52</v>
      </c>
      <c r="K61" s="27"/>
      <c r="L61" s="25"/>
      <c r="V61" s="132"/>
    </row>
    <row r="62" spans="2:22" x14ac:dyDescent="0.2">
      <c r="B62" s="16"/>
      <c r="L62" s="16"/>
    </row>
    <row r="63" spans="2:22" x14ac:dyDescent="0.2">
      <c r="B63" s="16"/>
      <c r="L63" s="16"/>
    </row>
    <row r="64" spans="2:22" x14ac:dyDescent="0.2">
      <c r="B64" s="16"/>
      <c r="L64" s="16"/>
    </row>
    <row r="65" spans="2:22" s="1" customFormat="1" ht="12.75" x14ac:dyDescent="0.2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  <c r="V65" s="132"/>
    </row>
    <row r="66" spans="2:22" x14ac:dyDescent="0.2">
      <c r="B66" s="16"/>
      <c r="L66" s="16"/>
    </row>
    <row r="67" spans="2:22" x14ac:dyDescent="0.2">
      <c r="B67" s="16"/>
      <c r="L67" s="16"/>
    </row>
    <row r="68" spans="2:22" x14ac:dyDescent="0.2">
      <c r="B68" s="16"/>
      <c r="L68" s="16"/>
    </row>
    <row r="69" spans="2:22" x14ac:dyDescent="0.2">
      <c r="B69" s="16"/>
      <c r="L69" s="16"/>
    </row>
    <row r="70" spans="2:22" x14ac:dyDescent="0.2">
      <c r="B70" s="16"/>
      <c r="L70" s="16"/>
    </row>
    <row r="71" spans="2:22" x14ac:dyDescent="0.2">
      <c r="B71" s="16"/>
      <c r="L71" s="16"/>
    </row>
    <row r="72" spans="2:22" x14ac:dyDescent="0.2">
      <c r="B72" s="16"/>
      <c r="L72" s="16"/>
    </row>
    <row r="73" spans="2:22" x14ac:dyDescent="0.2">
      <c r="B73" s="16"/>
      <c r="L73" s="16"/>
    </row>
    <row r="74" spans="2:22" x14ac:dyDescent="0.2">
      <c r="B74" s="16"/>
      <c r="L74" s="16"/>
    </row>
    <row r="75" spans="2:22" x14ac:dyDescent="0.2">
      <c r="B75" s="16"/>
      <c r="L75" s="16"/>
    </row>
    <row r="76" spans="2:22" s="1" customFormat="1" ht="12.75" x14ac:dyDescent="0.2">
      <c r="B76" s="25"/>
      <c r="D76" s="36" t="s">
        <v>51</v>
      </c>
      <c r="E76" s="27"/>
      <c r="F76" s="88" t="s">
        <v>52</v>
      </c>
      <c r="G76" s="36" t="s">
        <v>51</v>
      </c>
      <c r="H76" s="27"/>
      <c r="I76" s="27"/>
      <c r="J76" s="89" t="s">
        <v>52</v>
      </c>
      <c r="K76" s="27"/>
      <c r="L76" s="25"/>
      <c r="V76" s="132"/>
    </row>
    <row r="77" spans="2:2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  <c r="V77" s="132"/>
    </row>
    <row r="81" spans="2:46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  <c r="V81" s="132"/>
    </row>
    <row r="82" spans="2:46" s="1" customFormat="1" ht="24.95" customHeight="1" x14ac:dyDescent="0.2">
      <c r="B82" s="25"/>
      <c r="C82" s="17" t="s">
        <v>93</v>
      </c>
      <c r="L82" s="25"/>
      <c r="V82" s="132"/>
    </row>
    <row r="83" spans="2:46" s="1" customFormat="1" ht="6.95" customHeight="1" x14ac:dyDescent="0.2">
      <c r="B83" s="25"/>
      <c r="L83" s="25"/>
      <c r="V83" s="132"/>
    </row>
    <row r="84" spans="2:46" s="1" customFormat="1" ht="12" customHeight="1" x14ac:dyDescent="0.2">
      <c r="B84" s="25"/>
      <c r="C84" s="22" t="s">
        <v>13</v>
      </c>
      <c r="L84" s="25"/>
      <c r="V84" s="132"/>
    </row>
    <row r="85" spans="2:46" s="1" customFormat="1" ht="26.25" customHeight="1" x14ac:dyDescent="0.2">
      <c r="B85" s="25"/>
      <c r="E85" s="188" t="str">
        <f>E7</f>
        <v>REKONSTRUKCE ELEKTROINSTALACE OBJEKTU A3 – HAVARIJNÍ STAV</v>
      </c>
      <c r="F85" s="189"/>
      <c r="G85" s="189"/>
      <c r="H85" s="189"/>
      <c r="L85" s="25"/>
      <c r="V85" s="132"/>
    </row>
    <row r="86" spans="2:46" s="1" customFormat="1" ht="12" customHeight="1" x14ac:dyDescent="0.2">
      <c r="B86" s="25"/>
      <c r="C86" s="22" t="s">
        <v>92</v>
      </c>
      <c r="L86" s="25"/>
      <c r="V86" s="132"/>
    </row>
    <row r="87" spans="2:46" s="1" customFormat="1" ht="16.5" customHeight="1" x14ac:dyDescent="0.2">
      <c r="B87" s="25"/>
      <c r="E87" s="179" t="str">
        <f>E9</f>
        <v>08 - rekonstrukce A1 - 8.NP</v>
      </c>
      <c r="F87" s="187"/>
      <c r="G87" s="187"/>
      <c r="H87" s="187"/>
      <c r="L87" s="25"/>
      <c r="V87" s="132"/>
    </row>
    <row r="88" spans="2:46" s="1" customFormat="1" ht="6.95" customHeight="1" x14ac:dyDescent="0.2">
      <c r="B88" s="25"/>
      <c r="L88" s="25"/>
      <c r="V88" s="132"/>
    </row>
    <row r="89" spans="2:46" s="1" customFormat="1" ht="12" customHeight="1" x14ac:dyDescent="0.2">
      <c r="B89" s="25"/>
      <c r="C89" s="22" t="s">
        <v>17</v>
      </c>
      <c r="F89" s="20" t="str">
        <f>F12</f>
        <v xml:space="preserve"> </v>
      </c>
      <c r="I89" s="22" t="s">
        <v>19</v>
      </c>
      <c r="J89" s="45" t="str">
        <f>IF(J12="","",J12)</f>
        <v>5. 3. 2023</v>
      </c>
      <c r="L89" s="25"/>
      <c r="V89" s="132"/>
    </row>
    <row r="90" spans="2:46" s="1" customFormat="1" ht="6.95" customHeight="1" x14ac:dyDescent="0.2">
      <c r="B90" s="25"/>
      <c r="L90" s="25"/>
      <c r="V90" s="132"/>
    </row>
    <row r="91" spans="2:46" s="1" customFormat="1" ht="15.2" customHeight="1" x14ac:dyDescent="0.2">
      <c r="B91" s="25"/>
      <c r="C91" s="22" t="s">
        <v>21</v>
      </c>
      <c r="F91" s="20" t="str">
        <f>E15</f>
        <v>SŠIPF Brno</v>
      </c>
      <c r="I91" s="22" t="s">
        <v>29</v>
      </c>
      <c r="J91" s="23" t="str">
        <f>E21</f>
        <v>Ing. Tomáš Blažek</v>
      </c>
      <c r="L91" s="25"/>
      <c r="V91" s="132"/>
    </row>
    <row r="92" spans="2:46" s="1" customFormat="1" ht="15.2" customHeight="1" x14ac:dyDescent="0.2">
      <c r="B92" s="25"/>
      <c r="C92" s="22" t="s">
        <v>27</v>
      </c>
      <c r="F92" s="20" t="str">
        <f>IF(E18="","",E18)</f>
        <v xml:space="preserve"> </v>
      </c>
      <c r="I92" s="22" t="s">
        <v>34</v>
      </c>
      <c r="J92" s="23" t="str">
        <f>E24</f>
        <v>Ing. Tomáš Blažek</v>
      </c>
      <c r="L92" s="25"/>
      <c r="V92" s="132"/>
    </row>
    <row r="93" spans="2:46" s="1" customFormat="1" ht="10.35" customHeight="1" x14ac:dyDescent="0.2">
      <c r="B93" s="25"/>
      <c r="L93" s="25"/>
      <c r="V93" s="132"/>
    </row>
    <row r="94" spans="2:46" s="1" customFormat="1" ht="29.25" customHeight="1" x14ac:dyDescent="0.2">
      <c r="B94" s="25"/>
      <c r="C94" s="90" t="s">
        <v>94</v>
      </c>
      <c r="D94" s="82"/>
      <c r="E94" s="82"/>
      <c r="F94" s="82"/>
      <c r="G94" s="82"/>
      <c r="H94" s="82"/>
      <c r="I94" s="82"/>
      <c r="J94" s="91" t="s">
        <v>95</v>
      </c>
      <c r="K94" s="82"/>
      <c r="L94" s="25"/>
      <c r="V94" s="132"/>
    </row>
    <row r="95" spans="2:46" s="1" customFormat="1" ht="10.35" customHeight="1" x14ac:dyDescent="0.2">
      <c r="B95" s="25"/>
      <c r="L95" s="25"/>
      <c r="V95" s="132"/>
    </row>
    <row r="96" spans="2:46" s="1" customFormat="1" ht="22.9" customHeight="1" x14ac:dyDescent="0.2">
      <c r="B96" s="25"/>
      <c r="C96" s="92" t="s">
        <v>96</v>
      </c>
      <c r="J96" s="59">
        <f>J130</f>
        <v>0</v>
      </c>
      <c r="L96" s="25"/>
      <c r="V96" s="132"/>
      <c r="AT96" s="13" t="s">
        <v>97</v>
      </c>
    </row>
    <row r="97" spans="2:22" s="8" customFormat="1" ht="24.95" customHeight="1" x14ac:dyDescent="0.2">
      <c r="B97" s="93"/>
      <c r="D97" s="94" t="s">
        <v>98</v>
      </c>
      <c r="E97" s="95"/>
      <c r="F97" s="95"/>
      <c r="G97" s="95"/>
      <c r="H97" s="95"/>
      <c r="I97" s="95"/>
      <c r="J97" s="96">
        <f>J131</f>
        <v>0</v>
      </c>
      <c r="L97" s="93"/>
      <c r="V97" s="149"/>
    </row>
    <row r="98" spans="2:22" s="9" customFormat="1" ht="19.899999999999999" customHeight="1" x14ac:dyDescent="0.2">
      <c r="B98" s="97"/>
      <c r="D98" s="98" t="s">
        <v>99</v>
      </c>
      <c r="E98" s="99"/>
      <c r="F98" s="99"/>
      <c r="G98" s="99"/>
      <c r="H98" s="99"/>
      <c r="I98" s="99"/>
      <c r="J98" s="100">
        <f>J132</f>
        <v>0</v>
      </c>
      <c r="L98" s="97"/>
      <c r="V98" s="150"/>
    </row>
    <row r="99" spans="2:22" s="8" customFormat="1" ht="24.95" customHeight="1" x14ac:dyDescent="0.2">
      <c r="B99" s="93"/>
      <c r="D99" s="94" t="s">
        <v>100</v>
      </c>
      <c r="E99" s="95"/>
      <c r="F99" s="95"/>
      <c r="G99" s="95"/>
      <c r="H99" s="95"/>
      <c r="I99" s="95"/>
      <c r="J99" s="96">
        <f>J141</f>
        <v>0</v>
      </c>
      <c r="L99" s="93"/>
      <c r="V99" s="149"/>
    </row>
    <row r="100" spans="2:22" s="8" customFormat="1" ht="24.95" customHeight="1" x14ac:dyDescent="0.2">
      <c r="B100" s="93"/>
      <c r="D100" s="94" t="s">
        <v>101</v>
      </c>
      <c r="E100" s="95"/>
      <c r="F100" s="95"/>
      <c r="G100" s="95"/>
      <c r="H100" s="95"/>
      <c r="I100" s="95"/>
      <c r="J100" s="96">
        <f>J147</f>
        <v>0</v>
      </c>
      <c r="L100" s="93"/>
      <c r="V100" s="149"/>
    </row>
    <row r="101" spans="2:22" s="9" customFormat="1" ht="19.899999999999999" customHeight="1" x14ac:dyDescent="0.2">
      <c r="B101" s="97"/>
      <c r="D101" s="98" t="s">
        <v>102</v>
      </c>
      <c r="E101" s="99"/>
      <c r="F101" s="99"/>
      <c r="G101" s="99"/>
      <c r="H101" s="99"/>
      <c r="I101" s="99"/>
      <c r="J101" s="100">
        <f>J148</f>
        <v>0</v>
      </c>
      <c r="L101" s="97"/>
      <c r="V101" s="150"/>
    </row>
    <row r="102" spans="2:22" s="8" customFormat="1" ht="24.95" customHeight="1" x14ac:dyDescent="0.2">
      <c r="B102" s="93"/>
      <c r="D102" s="94" t="s">
        <v>103</v>
      </c>
      <c r="E102" s="95"/>
      <c r="F102" s="95"/>
      <c r="G102" s="95"/>
      <c r="H102" s="95"/>
      <c r="I102" s="95"/>
      <c r="J102" s="96">
        <f>J156</f>
        <v>0</v>
      </c>
      <c r="L102" s="93"/>
      <c r="V102" s="149"/>
    </row>
    <row r="103" spans="2:22" s="9" customFormat="1" ht="19.899999999999999" customHeight="1" x14ac:dyDescent="0.2">
      <c r="B103" s="97"/>
      <c r="D103" s="98" t="s">
        <v>104</v>
      </c>
      <c r="E103" s="99"/>
      <c r="F103" s="99"/>
      <c r="G103" s="99"/>
      <c r="H103" s="99"/>
      <c r="I103" s="99"/>
      <c r="J103" s="100">
        <f>J157</f>
        <v>0</v>
      </c>
      <c r="L103" s="97"/>
      <c r="V103" s="150"/>
    </row>
    <row r="104" spans="2:22" s="9" customFormat="1" ht="19.899999999999999" customHeight="1" x14ac:dyDescent="0.2">
      <c r="B104" s="97"/>
      <c r="D104" s="98" t="s">
        <v>105</v>
      </c>
      <c r="E104" s="99"/>
      <c r="F104" s="99"/>
      <c r="G104" s="99"/>
      <c r="H104" s="99"/>
      <c r="I104" s="99"/>
      <c r="J104" s="100">
        <f>J205</f>
        <v>0</v>
      </c>
      <c r="L104" s="97"/>
      <c r="V104" s="150"/>
    </row>
    <row r="105" spans="2:22" s="9" customFormat="1" ht="19.899999999999999" customHeight="1" x14ac:dyDescent="0.2">
      <c r="B105" s="97"/>
      <c r="D105" s="98" t="s">
        <v>106</v>
      </c>
      <c r="E105" s="99"/>
      <c r="F105" s="99"/>
      <c r="G105" s="99"/>
      <c r="H105" s="99"/>
      <c r="I105" s="99"/>
      <c r="J105" s="100">
        <f>J214</f>
        <v>0</v>
      </c>
      <c r="L105" s="97"/>
      <c r="V105" s="150"/>
    </row>
    <row r="106" spans="2:22" s="9" customFormat="1" ht="19.899999999999999" customHeight="1" x14ac:dyDescent="0.2">
      <c r="B106" s="97"/>
      <c r="D106" s="98" t="s">
        <v>107</v>
      </c>
      <c r="E106" s="99"/>
      <c r="F106" s="99"/>
      <c r="G106" s="99"/>
      <c r="H106" s="99"/>
      <c r="I106" s="99"/>
      <c r="J106" s="100">
        <f>J222</f>
        <v>0</v>
      </c>
      <c r="L106" s="97"/>
      <c r="V106" s="150"/>
    </row>
    <row r="107" spans="2:22" s="9" customFormat="1" ht="19.899999999999999" customHeight="1" x14ac:dyDescent="0.2">
      <c r="B107" s="97"/>
      <c r="D107" s="98" t="s">
        <v>108</v>
      </c>
      <c r="E107" s="99"/>
      <c r="F107" s="99"/>
      <c r="G107" s="99"/>
      <c r="H107" s="99"/>
      <c r="I107" s="99"/>
      <c r="J107" s="100">
        <f>J227</f>
        <v>0</v>
      </c>
      <c r="L107" s="97"/>
      <c r="V107" s="150"/>
    </row>
    <row r="108" spans="2:22" s="9" customFormat="1" ht="19.899999999999999" customHeight="1" x14ac:dyDescent="0.2">
      <c r="B108" s="97"/>
      <c r="D108" s="98" t="s">
        <v>109</v>
      </c>
      <c r="E108" s="99"/>
      <c r="F108" s="99"/>
      <c r="G108" s="99"/>
      <c r="H108" s="99"/>
      <c r="I108" s="99"/>
      <c r="J108" s="100">
        <f>J234</f>
        <v>0</v>
      </c>
      <c r="L108" s="97"/>
      <c r="V108" s="150"/>
    </row>
    <row r="109" spans="2:22" s="8" customFormat="1" ht="24.95" customHeight="1" x14ac:dyDescent="0.2">
      <c r="B109" s="93"/>
      <c r="D109" s="94" t="s">
        <v>110</v>
      </c>
      <c r="E109" s="95"/>
      <c r="F109" s="95"/>
      <c r="G109" s="95"/>
      <c r="H109" s="95"/>
      <c r="I109" s="95"/>
      <c r="J109" s="96">
        <f>J236</f>
        <v>0</v>
      </c>
      <c r="L109" s="93"/>
      <c r="V109" s="149"/>
    </row>
    <row r="110" spans="2:22" s="9" customFormat="1" ht="19.899999999999999" customHeight="1" x14ac:dyDescent="0.2">
      <c r="B110" s="97"/>
      <c r="D110" s="98" t="s">
        <v>111</v>
      </c>
      <c r="E110" s="99"/>
      <c r="F110" s="99"/>
      <c r="G110" s="99"/>
      <c r="H110" s="99"/>
      <c r="I110" s="99"/>
      <c r="J110" s="100">
        <f>J237</f>
        <v>0</v>
      </c>
      <c r="L110" s="97"/>
      <c r="V110" s="150"/>
    </row>
    <row r="111" spans="2:22" s="1" customFormat="1" ht="21.75" customHeight="1" x14ac:dyDescent="0.2">
      <c r="B111" s="25"/>
      <c r="L111" s="25"/>
      <c r="V111" s="132"/>
    </row>
    <row r="112" spans="2:22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  <c r="V112" s="132"/>
    </row>
    <row r="116" spans="2:22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  <c r="V116" s="132"/>
    </row>
    <row r="117" spans="2:22" s="1" customFormat="1" ht="24.95" customHeight="1" x14ac:dyDescent="0.2">
      <c r="B117" s="25"/>
      <c r="C117" s="17" t="s">
        <v>112</v>
      </c>
      <c r="L117" s="25"/>
      <c r="V117" s="132"/>
    </row>
    <row r="118" spans="2:22" s="1" customFormat="1" ht="6.95" customHeight="1" x14ac:dyDescent="0.2">
      <c r="B118" s="25"/>
      <c r="L118" s="25"/>
      <c r="V118" s="132"/>
    </row>
    <row r="119" spans="2:22" s="1" customFormat="1" ht="12" customHeight="1" x14ac:dyDescent="0.2">
      <c r="B119" s="25"/>
      <c r="C119" s="22" t="s">
        <v>13</v>
      </c>
      <c r="L119" s="25"/>
      <c r="V119" s="132"/>
    </row>
    <row r="120" spans="2:22" s="1" customFormat="1" ht="26.25" customHeight="1" x14ac:dyDescent="0.2">
      <c r="B120" s="25"/>
      <c r="E120" s="188" t="str">
        <f>E7</f>
        <v>REKONSTRUKCE ELEKTROINSTALACE OBJEKTU A3 – HAVARIJNÍ STAV</v>
      </c>
      <c r="F120" s="189"/>
      <c r="G120" s="189"/>
      <c r="H120" s="189"/>
      <c r="L120" s="25"/>
      <c r="V120" s="132"/>
    </row>
    <row r="121" spans="2:22" s="1" customFormat="1" ht="12" customHeight="1" x14ac:dyDescent="0.2">
      <c r="B121" s="25"/>
      <c r="C121" s="22" t="s">
        <v>92</v>
      </c>
      <c r="L121" s="25"/>
      <c r="V121" s="132"/>
    </row>
    <row r="122" spans="2:22" s="1" customFormat="1" ht="16.5" customHeight="1" x14ac:dyDescent="0.2">
      <c r="B122" s="25"/>
      <c r="E122" s="179" t="str">
        <f>E9</f>
        <v>08 - rekonstrukce A1 - 8.NP</v>
      </c>
      <c r="F122" s="187"/>
      <c r="G122" s="187"/>
      <c r="H122" s="187"/>
      <c r="L122" s="25"/>
      <c r="V122" s="132"/>
    </row>
    <row r="123" spans="2:22" s="1" customFormat="1" ht="6.95" customHeight="1" x14ac:dyDescent="0.2">
      <c r="B123" s="25"/>
      <c r="L123" s="25"/>
      <c r="V123" s="132"/>
    </row>
    <row r="124" spans="2:22" s="1" customFormat="1" ht="12" customHeight="1" x14ac:dyDescent="0.2">
      <c r="B124" s="25"/>
      <c r="C124" s="22" t="s">
        <v>17</v>
      </c>
      <c r="F124" s="20" t="str">
        <f>F12</f>
        <v xml:space="preserve"> </v>
      </c>
      <c r="I124" s="22" t="s">
        <v>19</v>
      </c>
      <c r="J124" s="45" t="str">
        <f>IF(J12="","",J12)</f>
        <v>5. 3. 2023</v>
      </c>
      <c r="L124" s="25"/>
      <c r="V124" s="132"/>
    </row>
    <row r="125" spans="2:22" s="1" customFormat="1" ht="6.95" customHeight="1" x14ac:dyDescent="0.2">
      <c r="B125" s="25"/>
      <c r="L125" s="25"/>
      <c r="V125" s="132"/>
    </row>
    <row r="126" spans="2:22" s="1" customFormat="1" ht="15.2" customHeight="1" x14ac:dyDescent="0.2">
      <c r="B126" s="25"/>
      <c r="C126" s="22" t="s">
        <v>21</v>
      </c>
      <c r="F126" s="20" t="str">
        <f>E15</f>
        <v>SŠIPF Brno</v>
      </c>
      <c r="I126" s="22" t="s">
        <v>29</v>
      </c>
      <c r="J126" s="23" t="str">
        <f>E21</f>
        <v>Ing. Tomáš Blažek</v>
      </c>
      <c r="L126" s="25"/>
      <c r="V126" s="132"/>
    </row>
    <row r="127" spans="2:22" s="1" customFormat="1" ht="15.2" customHeight="1" x14ac:dyDescent="0.2">
      <c r="B127" s="25"/>
      <c r="C127" s="22" t="s">
        <v>27</v>
      </c>
      <c r="F127" s="20" t="str">
        <f>IF(E18="","",E18)</f>
        <v xml:space="preserve"> </v>
      </c>
      <c r="I127" s="22" t="s">
        <v>34</v>
      </c>
      <c r="J127" s="23" t="str">
        <f>E24</f>
        <v>Ing. Tomáš Blažek</v>
      </c>
      <c r="L127" s="25"/>
      <c r="V127" s="132"/>
    </row>
    <row r="128" spans="2:22" s="1" customFormat="1" ht="10.35" customHeight="1" x14ac:dyDescent="0.2">
      <c r="B128" s="25"/>
      <c r="L128" s="25"/>
      <c r="V128" s="132"/>
    </row>
    <row r="129" spans="2:64" s="10" customFormat="1" ht="29.25" customHeight="1" x14ac:dyDescent="0.2">
      <c r="B129" s="101"/>
      <c r="C129" s="102" t="s">
        <v>113</v>
      </c>
      <c r="D129" s="103" t="s">
        <v>61</v>
      </c>
      <c r="E129" s="103" t="s">
        <v>57</v>
      </c>
      <c r="F129" s="103" t="s">
        <v>58</v>
      </c>
      <c r="G129" s="103" t="s">
        <v>114</v>
      </c>
      <c r="H129" s="103" t="s">
        <v>115</v>
      </c>
      <c r="I129" s="103" t="s">
        <v>116</v>
      </c>
      <c r="J129" s="103" t="s">
        <v>95</v>
      </c>
      <c r="K129" s="104" t="s">
        <v>117</v>
      </c>
      <c r="L129" s="101"/>
      <c r="M129" s="52" t="s">
        <v>1</v>
      </c>
      <c r="N129" s="53" t="s">
        <v>40</v>
      </c>
      <c r="O129" s="53" t="s">
        <v>118</v>
      </c>
      <c r="P129" s="53" t="s">
        <v>119</v>
      </c>
      <c r="Q129" s="53" t="s">
        <v>120</v>
      </c>
      <c r="R129" s="53" t="s">
        <v>121</v>
      </c>
      <c r="S129" s="53" t="s">
        <v>122</v>
      </c>
      <c r="T129" s="54" t="s">
        <v>123</v>
      </c>
      <c r="V129" s="151"/>
    </row>
    <row r="130" spans="2:64" s="1" customFormat="1" ht="22.9" customHeight="1" x14ac:dyDescent="0.25">
      <c r="B130" s="25"/>
      <c r="C130" s="57" t="s">
        <v>124</v>
      </c>
      <c r="J130" s="105">
        <f>BJ130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V130" s="132"/>
      <c r="AS130" s="13" t="s">
        <v>75</v>
      </c>
      <c r="AT130" s="13" t="s">
        <v>97</v>
      </c>
      <c r="BJ130" s="108">
        <f>BJ131+BJ141+BJ147+BJ156+BJ236</f>
        <v>0</v>
      </c>
    </row>
    <row r="131" spans="2:64" s="11" customFormat="1" ht="25.9" customHeight="1" x14ac:dyDescent="0.2">
      <c r="B131" s="109"/>
      <c r="D131" s="110" t="s">
        <v>75</v>
      </c>
      <c r="E131" s="111" t="s">
        <v>125</v>
      </c>
      <c r="F131" s="111" t="s">
        <v>126</v>
      </c>
      <c r="J131" s="112">
        <f>BJ131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V131" s="152"/>
      <c r="AQ131" s="110" t="s">
        <v>82</v>
      </c>
      <c r="AS131" s="116" t="s">
        <v>75</v>
      </c>
      <c r="AT131" s="116" t="s">
        <v>76</v>
      </c>
      <c r="AX131" s="110" t="s">
        <v>127</v>
      </c>
      <c r="BJ131" s="117">
        <f>BJ132</f>
        <v>0</v>
      </c>
    </row>
    <row r="132" spans="2:64" s="11" customFormat="1" ht="22.9" customHeight="1" x14ac:dyDescent="0.2">
      <c r="B132" s="109"/>
      <c r="D132" s="110" t="s">
        <v>75</v>
      </c>
      <c r="E132" s="118" t="s">
        <v>128</v>
      </c>
      <c r="F132" s="118" t="s">
        <v>129</v>
      </c>
      <c r="J132" s="119">
        <f>BJ132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V132" s="152"/>
      <c r="AQ132" s="110" t="s">
        <v>82</v>
      </c>
      <c r="AS132" s="116" t="s">
        <v>75</v>
      </c>
      <c r="AT132" s="116" t="s">
        <v>82</v>
      </c>
      <c r="AX132" s="110" t="s">
        <v>127</v>
      </c>
      <c r="BJ132" s="117">
        <f>SUM(BJ133:BJ140)</f>
        <v>0</v>
      </c>
    </row>
    <row r="133" spans="2:64" s="1" customFormat="1" ht="16.5" customHeight="1" x14ac:dyDescent="0.2">
      <c r="B133" s="120"/>
      <c r="C133" s="121" t="s">
        <v>82</v>
      </c>
      <c r="D133" s="121" t="s">
        <v>130</v>
      </c>
      <c r="E133" s="122" t="s">
        <v>131</v>
      </c>
      <c r="F133" s="123" t="s">
        <v>132</v>
      </c>
      <c r="G133" s="124" t="s">
        <v>133</v>
      </c>
      <c r="H133" s="125">
        <v>1.6</v>
      </c>
      <c r="I133" s="126"/>
      <c r="J133" s="126">
        <f t="shared" ref="J133:J140" si="0">ROUND(I133*H133,2)</f>
        <v>0</v>
      </c>
      <c r="K133" s="123" t="s">
        <v>134</v>
      </c>
      <c r="L133" s="25"/>
      <c r="M133" s="127" t="s">
        <v>1</v>
      </c>
      <c r="N133" s="128" t="s">
        <v>41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V133" s="132">
        <v>427.43883</v>
      </c>
      <c r="AQ133" s="131" t="s">
        <v>135</v>
      </c>
      <c r="AS133" s="131" t="s">
        <v>130</v>
      </c>
      <c r="AT133" s="131" t="s">
        <v>83</v>
      </c>
      <c r="AX133" s="13" t="s">
        <v>127</v>
      </c>
      <c r="BD133" s="132">
        <f t="shared" ref="BD133:BD140" si="4">IF(N133="základní",J133,0)</f>
        <v>0</v>
      </c>
      <c r="BE133" s="132">
        <f t="shared" ref="BE133:BE140" si="5">IF(N133="snížená",J133,0)</f>
        <v>0</v>
      </c>
      <c r="BF133" s="132">
        <f t="shared" ref="BF133:BF140" si="6">IF(N133="zákl. přenesená",J133,0)</f>
        <v>0</v>
      </c>
      <c r="BG133" s="132">
        <f t="shared" ref="BG133:BG140" si="7">IF(N133="sníž. přenesená",J133,0)</f>
        <v>0</v>
      </c>
      <c r="BH133" s="132">
        <f t="shared" ref="BH133:BH140" si="8">IF(N133="nulová",J133,0)</f>
        <v>0</v>
      </c>
      <c r="BI133" s="13" t="s">
        <v>82</v>
      </c>
      <c r="BJ133" s="132">
        <f t="shared" ref="BJ133:BJ140" si="9">ROUND(I133*H133,2)</f>
        <v>0</v>
      </c>
      <c r="BK133" s="13" t="s">
        <v>135</v>
      </c>
      <c r="BL133" s="131" t="s">
        <v>469</v>
      </c>
    </row>
    <row r="134" spans="2:64" s="1" customFormat="1" ht="24.2" customHeight="1" x14ac:dyDescent="0.2">
      <c r="B134" s="120"/>
      <c r="C134" s="121" t="s">
        <v>83</v>
      </c>
      <c r="D134" s="121" t="s">
        <v>130</v>
      </c>
      <c r="E134" s="122" t="s">
        <v>136</v>
      </c>
      <c r="F134" s="123" t="s">
        <v>137</v>
      </c>
      <c r="G134" s="124" t="s">
        <v>133</v>
      </c>
      <c r="H134" s="125">
        <v>24</v>
      </c>
      <c r="I134" s="126"/>
      <c r="J134" s="126">
        <f t="shared" si="0"/>
        <v>0</v>
      </c>
      <c r="K134" s="123" t="s">
        <v>138</v>
      </c>
      <c r="L134" s="25"/>
      <c r="M134" s="127" t="s">
        <v>1</v>
      </c>
      <c r="N134" s="128" t="s">
        <v>41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V134" s="132">
        <v>14.702999999999999</v>
      </c>
      <c r="AQ134" s="131" t="s">
        <v>135</v>
      </c>
      <c r="AS134" s="131" t="s">
        <v>130</v>
      </c>
      <c r="AT134" s="131" t="s">
        <v>83</v>
      </c>
      <c r="AX134" s="13" t="s">
        <v>127</v>
      </c>
      <c r="BD134" s="132">
        <f t="shared" si="4"/>
        <v>0</v>
      </c>
      <c r="BE134" s="132">
        <f t="shared" si="5"/>
        <v>0</v>
      </c>
      <c r="BF134" s="132">
        <f t="shared" si="6"/>
        <v>0</v>
      </c>
      <c r="BG134" s="132">
        <f t="shared" si="7"/>
        <v>0</v>
      </c>
      <c r="BH134" s="132">
        <f t="shared" si="8"/>
        <v>0</v>
      </c>
      <c r="BI134" s="13" t="s">
        <v>82</v>
      </c>
      <c r="BJ134" s="132">
        <f t="shared" si="9"/>
        <v>0</v>
      </c>
      <c r="BK134" s="13" t="s">
        <v>135</v>
      </c>
      <c r="BL134" s="131" t="s">
        <v>470</v>
      </c>
    </row>
    <row r="135" spans="2:64" s="1" customFormat="1" ht="24.2" customHeight="1" x14ac:dyDescent="0.2">
      <c r="B135" s="120"/>
      <c r="C135" s="121" t="s">
        <v>139</v>
      </c>
      <c r="D135" s="121" t="s">
        <v>130</v>
      </c>
      <c r="E135" s="122" t="s">
        <v>140</v>
      </c>
      <c r="F135" s="123" t="s">
        <v>141</v>
      </c>
      <c r="G135" s="124" t="s">
        <v>133</v>
      </c>
      <c r="H135" s="125">
        <v>0.8</v>
      </c>
      <c r="I135" s="126"/>
      <c r="J135" s="126">
        <f t="shared" si="0"/>
        <v>0</v>
      </c>
      <c r="K135" s="123" t="s">
        <v>142</v>
      </c>
      <c r="L135" s="25"/>
      <c r="M135" s="127" t="s">
        <v>1</v>
      </c>
      <c r="N135" s="128" t="s">
        <v>41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V135" s="132">
        <v>402.63600000000002</v>
      </c>
      <c r="AQ135" s="131" t="s">
        <v>135</v>
      </c>
      <c r="AS135" s="131" t="s">
        <v>130</v>
      </c>
      <c r="AT135" s="131" t="s">
        <v>83</v>
      </c>
      <c r="AX135" s="13" t="s">
        <v>127</v>
      </c>
      <c r="BD135" s="132">
        <f t="shared" si="4"/>
        <v>0</v>
      </c>
      <c r="BE135" s="132">
        <f t="shared" si="5"/>
        <v>0</v>
      </c>
      <c r="BF135" s="132">
        <f t="shared" si="6"/>
        <v>0</v>
      </c>
      <c r="BG135" s="132">
        <f t="shared" si="7"/>
        <v>0</v>
      </c>
      <c r="BH135" s="132">
        <f t="shared" si="8"/>
        <v>0</v>
      </c>
      <c r="BI135" s="13" t="s">
        <v>82</v>
      </c>
      <c r="BJ135" s="132">
        <f t="shared" si="9"/>
        <v>0</v>
      </c>
      <c r="BK135" s="13" t="s">
        <v>135</v>
      </c>
      <c r="BL135" s="131" t="s">
        <v>471</v>
      </c>
    </row>
    <row r="136" spans="2:64" s="1" customFormat="1" ht="24.2" customHeight="1" x14ac:dyDescent="0.2">
      <c r="B136" s="120"/>
      <c r="C136" s="121" t="s">
        <v>135</v>
      </c>
      <c r="D136" s="121" t="s">
        <v>130</v>
      </c>
      <c r="E136" s="122" t="s">
        <v>143</v>
      </c>
      <c r="F136" s="123" t="s">
        <v>144</v>
      </c>
      <c r="G136" s="124" t="s">
        <v>133</v>
      </c>
      <c r="H136" s="125">
        <v>4</v>
      </c>
      <c r="I136" s="126"/>
      <c r="J136" s="126">
        <f t="shared" si="0"/>
        <v>0</v>
      </c>
      <c r="K136" s="123" t="s">
        <v>142</v>
      </c>
      <c r="L136" s="25"/>
      <c r="M136" s="127" t="s">
        <v>1</v>
      </c>
      <c r="N136" s="128" t="s">
        <v>41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V136" s="132">
        <v>69.895799999999994</v>
      </c>
      <c r="AQ136" s="131" t="s">
        <v>135</v>
      </c>
      <c r="AS136" s="131" t="s">
        <v>130</v>
      </c>
      <c r="AT136" s="131" t="s">
        <v>83</v>
      </c>
      <c r="AX136" s="13" t="s">
        <v>127</v>
      </c>
      <c r="BD136" s="132">
        <f t="shared" si="4"/>
        <v>0</v>
      </c>
      <c r="BE136" s="132">
        <f t="shared" si="5"/>
        <v>0</v>
      </c>
      <c r="BF136" s="132">
        <f t="shared" si="6"/>
        <v>0</v>
      </c>
      <c r="BG136" s="132">
        <f t="shared" si="7"/>
        <v>0</v>
      </c>
      <c r="BH136" s="132">
        <f t="shared" si="8"/>
        <v>0</v>
      </c>
      <c r="BI136" s="13" t="s">
        <v>82</v>
      </c>
      <c r="BJ136" s="132">
        <f t="shared" si="9"/>
        <v>0</v>
      </c>
      <c r="BK136" s="13" t="s">
        <v>135</v>
      </c>
      <c r="BL136" s="131" t="s">
        <v>472</v>
      </c>
    </row>
    <row r="137" spans="2:64" s="1" customFormat="1" ht="24.2" customHeight="1" x14ac:dyDescent="0.2">
      <c r="B137" s="120"/>
      <c r="C137" s="121" t="s">
        <v>145</v>
      </c>
      <c r="D137" s="121" t="s">
        <v>130</v>
      </c>
      <c r="E137" s="122" t="s">
        <v>146</v>
      </c>
      <c r="F137" s="123" t="s">
        <v>147</v>
      </c>
      <c r="G137" s="124" t="s">
        <v>133</v>
      </c>
      <c r="H137" s="125">
        <v>0.8</v>
      </c>
      <c r="I137" s="126"/>
      <c r="J137" s="126">
        <f t="shared" si="0"/>
        <v>0</v>
      </c>
      <c r="K137" s="123" t="s">
        <v>142</v>
      </c>
      <c r="L137" s="25"/>
      <c r="M137" s="127" t="s">
        <v>1</v>
      </c>
      <c r="N137" s="128" t="s">
        <v>41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V137" s="132">
        <v>221.67599999999999</v>
      </c>
      <c r="AQ137" s="131" t="s">
        <v>135</v>
      </c>
      <c r="AS137" s="131" t="s">
        <v>130</v>
      </c>
      <c r="AT137" s="131" t="s">
        <v>83</v>
      </c>
      <c r="AX137" s="13" t="s">
        <v>127</v>
      </c>
      <c r="BD137" s="132">
        <f t="shared" si="4"/>
        <v>0</v>
      </c>
      <c r="BE137" s="132">
        <f t="shared" si="5"/>
        <v>0</v>
      </c>
      <c r="BF137" s="132">
        <f t="shared" si="6"/>
        <v>0</v>
      </c>
      <c r="BG137" s="132">
        <f t="shared" si="7"/>
        <v>0</v>
      </c>
      <c r="BH137" s="132">
        <f t="shared" si="8"/>
        <v>0</v>
      </c>
      <c r="BI137" s="13" t="s">
        <v>82</v>
      </c>
      <c r="BJ137" s="132">
        <f t="shared" si="9"/>
        <v>0</v>
      </c>
      <c r="BK137" s="13" t="s">
        <v>135</v>
      </c>
      <c r="BL137" s="131" t="s">
        <v>473</v>
      </c>
    </row>
    <row r="138" spans="2:64" s="1" customFormat="1" ht="24.2" customHeight="1" x14ac:dyDescent="0.2">
      <c r="B138" s="120"/>
      <c r="C138" s="121" t="s">
        <v>148</v>
      </c>
      <c r="D138" s="121" t="s">
        <v>130</v>
      </c>
      <c r="E138" s="122" t="s">
        <v>149</v>
      </c>
      <c r="F138" s="123" t="s">
        <v>150</v>
      </c>
      <c r="G138" s="124" t="s">
        <v>133</v>
      </c>
      <c r="H138" s="125">
        <v>4</v>
      </c>
      <c r="I138" s="126"/>
      <c r="J138" s="126">
        <f t="shared" si="0"/>
        <v>0</v>
      </c>
      <c r="K138" s="123" t="s">
        <v>142</v>
      </c>
      <c r="L138" s="25"/>
      <c r="M138" s="127" t="s">
        <v>1</v>
      </c>
      <c r="N138" s="128" t="s">
        <v>41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V138" s="132">
        <v>38.906399999999998</v>
      </c>
      <c r="AQ138" s="131" t="s">
        <v>135</v>
      </c>
      <c r="AS138" s="131" t="s">
        <v>130</v>
      </c>
      <c r="AT138" s="131" t="s">
        <v>83</v>
      </c>
      <c r="AX138" s="13" t="s">
        <v>127</v>
      </c>
      <c r="BD138" s="132">
        <f t="shared" si="4"/>
        <v>0</v>
      </c>
      <c r="BE138" s="132">
        <f t="shared" si="5"/>
        <v>0</v>
      </c>
      <c r="BF138" s="132">
        <f t="shared" si="6"/>
        <v>0</v>
      </c>
      <c r="BG138" s="132">
        <f t="shared" si="7"/>
        <v>0</v>
      </c>
      <c r="BH138" s="132">
        <f t="shared" si="8"/>
        <v>0</v>
      </c>
      <c r="BI138" s="13" t="s">
        <v>82</v>
      </c>
      <c r="BJ138" s="132">
        <f t="shared" si="9"/>
        <v>0</v>
      </c>
      <c r="BK138" s="13" t="s">
        <v>135</v>
      </c>
      <c r="BL138" s="131" t="s">
        <v>474</v>
      </c>
    </row>
    <row r="139" spans="2:64" s="1" customFormat="1" ht="24.2" customHeight="1" x14ac:dyDescent="0.2">
      <c r="B139" s="120"/>
      <c r="C139" s="121" t="s">
        <v>151</v>
      </c>
      <c r="D139" s="121" t="s">
        <v>130</v>
      </c>
      <c r="E139" s="122" t="s">
        <v>152</v>
      </c>
      <c r="F139" s="123" t="s">
        <v>153</v>
      </c>
      <c r="G139" s="124" t="s">
        <v>133</v>
      </c>
      <c r="H139" s="125">
        <v>1.6</v>
      </c>
      <c r="I139" s="126"/>
      <c r="J139" s="126">
        <f t="shared" si="0"/>
        <v>0</v>
      </c>
      <c r="K139" s="123" t="s">
        <v>142</v>
      </c>
      <c r="L139" s="25"/>
      <c r="M139" s="127" t="s">
        <v>1</v>
      </c>
      <c r="N139" s="128" t="s">
        <v>41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V139" s="132">
        <v>691.04100000000005</v>
      </c>
      <c r="AQ139" s="131" t="s">
        <v>135</v>
      </c>
      <c r="AS139" s="131" t="s">
        <v>130</v>
      </c>
      <c r="AT139" s="131" t="s">
        <v>83</v>
      </c>
      <c r="AX139" s="13" t="s">
        <v>127</v>
      </c>
      <c r="BD139" s="132">
        <f t="shared" si="4"/>
        <v>0</v>
      </c>
      <c r="BE139" s="132">
        <f t="shared" si="5"/>
        <v>0</v>
      </c>
      <c r="BF139" s="132">
        <f t="shared" si="6"/>
        <v>0</v>
      </c>
      <c r="BG139" s="132">
        <f t="shared" si="7"/>
        <v>0</v>
      </c>
      <c r="BH139" s="132">
        <f t="shared" si="8"/>
        <v>0</v>
      </c>
      <c r="BI139" s="13" t="s">
        <v>82</v>
      </c>
      <c r="BJ139" s="132">
        <f t="shared" si="9"/>
        <v>0</v>
      </c>
      <c r="BK139" s="13" t="s">
        <v>135</v>
      </c>
      <c r="BL139" s="131" t="s">
        <v>475</v>
      </c>
    </row>
    <row r="140" spans="2:64" s="1" customFormat="1" ht="24.2" customHeight="1" x14ac:dyDescent="0.2">
      <c r="B140" s="120"/>
      <c r="C140" s="121" t="s">
        <v>154</v>
      </c>
      <c r="D140" s="121" t="s">
        <v>130</v>
      </c>
      <c r="E140" s="122" t="s">
        <v>155</v>
      </c>
      <c r="F140" s="123" t="s">
        <v>156</v>
      </c>
      <c r="G140" s="124" t="s">
        <v>133</v>
      </c>
      <c r="H140" s="125">
        <v>1.6</v>
      </c>
      <c r="I140" s="126"/>
      <c r="J140" s="126">
        <f t="shared" si="0"/>
        <v>0</v>
      </c>
      <c r="K140" s="123" t="s">
        <v>157</v>
      </c>
      <c r="L140" s="25"/>
      <c r="M140" s="127" t="s">
        <v>1</v>
      </c>
      <c r="N140" s="128" t="s">
        <v>41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V140" s="132">
        <v>203.58</v>
      </c>
      <c r="AQ140" s="131" t="s">
        <v>135</v>
      </c>
      <c r="AS140" s="131" t="s">
        <v>130</v>
      </c>
      <c r="AT140" s="131" t="s">
        <v>83</v>
      </c>
      <c r="AX140" s="13" t="s">
        <v>127</v>
      </c>
      <c r="BD140" s="132">
        <f t="shared" si="4"/>
        <v>0</v>
      </c>
      <c r="BE140" s="132">
        <f t="shared" si="5"/>
        <v>0</v>
      </c>
      <c r="BF140" s="132">
        <f t="shared" si="6"/>
        <v>0</v>
      </c>
      <c r="BG140" s="132">
        <f t="shared" si="7"/>
        <v>0</v>
      </c>
      <c r="BH140" s="132">
        <f t="shared" si="8"/>
        <v>0</v>
      </c>
      <c r="BI140" s="13" t="s">
        <v>82</v>
      </c>
      <c r="BJ140" s="132">
        <f t="shared" si="9"/>
        <v>0</v>
      </c>
      <c r="BK140" s="13" t="s">
        <v>135</v>
      </c>
      <c r="BL140" s="131" t="s">
        <v>476</v>
      </c>
    </row>
    <row r="141" spans="2:64" s="11" customFormat="1" ht="25.9" customHeight="1" x14ac:dyDescent="0.2">
      <c r="B141" s="109"/>
      <c r="D141" s="110" t="s">
        <v>75</v>
      </c>
      <c r="E141" s="111" t="s">
        <v>158</v>
      </c>
      <c r="F141" s="111" t="s">
        <v>159</v>
      </c>
      <c r="J141" s="112">
        <f>BJ141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V141" s="152"/>
      <c r="AQ141" s="110" t="s">
        <v>83</v>
      </c>
      <c r="AS141" s="116" t="s">
        <v>75</v>
      </c>
      <c r="AT141" s="116" t="s">
        <v>76</v>
      </c>
      <c r="AX141" s="110" t="s">
        <v>127</v>
      </c>
      <c r="BJ141" s="117">
        <f>SUM(BJ142:BJ146)</f>
        <v>0</v>
      </c>
    </row>
    <row r="142" spans="2:64" s="1" customFormat="1" ht="21.75" customHeight="1" x14ac:dyDescent="0.2">
      <c r="B142" s="120"/>
      <c r="C142" s="121" t="s">
        <v>160</v>
      </c>
      <c r="D142" s="121" t="s">
        <v>130</v>
      </c>
      <c r="E142" s="122" t="s">
        <v>161</v>
      </c>
      <c r="F142" s="123" t="s">
        <v>162</v>
      </c>
      <c r="G142" s="124" t="s">
        <v>163</v>
      </c>
      <c r="H142" s="125">
        <v>15</v>
      </c>
      <c r="I142" s="126"/>
      <c r="J142" s="126">
        <f>ROUND(I142*H142,2)</f>
        <v>0</v>
      </c>
      <c r="K142" s="123" t="s">
        <v>164</v>
      </c>
      <c r="L142" s="25"/>
      <c r="M142" s="127" t="s">
        <v>1</v>
      </c>
      <c r="N142" s="128" t="s">
        <v>41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V142" s="132">
        <v>60.395400000000002</v>
      </c>
      <c r="AQ142" s="131" t="s">
        <v>165</v>
      </c>
      <c r="AS142" s="131" t="s">
        <v>130</v>
      </c>
      <c r="AT142" s="131" t="s">
        <v>82</v>
      </c>
      <c r="AX142" s="13" t="s">
        <v>127</v>
      </c>
      <c r="BD142" s="132">
        <f>IF(N142="základní",J142,0)</f>
        <v>0</v>
      </c>
      <c r="BE142" s="132">
        <f>IF(N142="snížená",J142,0)</f>
        <v>0</v>
      </c>
      <c r="BF142" s="132">
        <f>IF(N142="zákl. přenesená",J142,0)</f>
        <v>0</v>
      </c>
      <c r="BG142" s="132">
        <f>IF(N142="sníž. přenesená",J142,0)</f>
        <v>0</v>
      </c>
      <c r="BH142" s="132">
        <f>IF(N142="nulová",J142,0)</f>
        <v>0</v>
      </c>
      <c r="BI142" s="13" t="s">
        <v>82</v>
      </c>
      <c r="BJ142" s="132">
        <f>ROUND(I142*H142,2)</f>
        <v>0</v>
      </c>
      <c r="BK142" s="13" t="s">
        <v>165</v>
      </c>
      <c r="BL142" s="131" t="s">
        <v>477</v>
      </c>
    </row>
    <row r="143" spans="2:64" s="1" customFormat="1" ht="33" customHeight="1" x14ac:dyDescent="0.2">
      <c r="B143" s="120"/>
      <c r="C143" s="133" t="s">
        <v>90</v>
      </c>
      <c r="D143" s="133" t="s">
        <v>166</v>
      </c>
      <c r="E143" s="134" t="s">
        <v>167</v>
      </c>
      <c r="F143" s="135" t="s">
        <v>168</v>
      </c>
      <c r="G143" s="136" t="s">
        <v>163</v>
      </c>
      <c r="H143" s="137">
        <v>15</v>
      </c>
      <c r="I143" s="138"/>
      <c r="J143" s="138">
        <f>ROUND(I143*H143,2)</f>
        <v>0</v>
      </c>
      <c r="K143" s="135" t="s">
        <v>1</v>
      </c>
      <c r="L143" s="139"/>
      <c r="M143" s="140" t="s">
        <v>1</v>
      </c>
      <c r="N143" s="141" t="s">
        <v>41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V143" s="132">
        <v>107.44500000000001</v>
      </c>
      <c r="AQ143" s="131" t="s">
        <v>169</v>
      </c>
      <c r="AS143" s="131" t="s">
        <v>166</v>
      </c>
      <c r="AT143" s="131" t="s">
        <v>82</v>
      </c>
      <c r="AX143" s="13" t="s">
        <v>127</v>
      </c>
      <c r="BD143" s="132">
        <f>IF(N143="základní",J143,0)</f>
        <v>0</v>
      </c>
      <c r="BE143" s="132">
        <f>IF(N143="snížená",J143,0)</f>
        <v>0</v>
      </c>
      <c r="BF143" s="132">
        <f>IF(N143="zákl. přenesená",J143,0)</f>
        <v>0</v>
      </c>
      <c r="BG143" s="132">
        <f>IF(N143="sníž. přenesená",J143,0)</f>
        <v>0</v>
      </c>
      <c r="BH143" s="132">
        <f>IF(N143="nulová",J143,0)</f>
        <v>0</v>
      </c>
      <c r="BI143" s="13" t="s">
        <v>82</v>
      </c>
      <c r="BJ143" s="132">
        <f>ROUND(I143*H143,2)</f>
        <v>0</v>
      </c>
      <c r="BK143" s="13" t="s">
        <v>169</v>
      </c>
      <c r="BL143" s="131" t="s">
        <v>478</v>
      </c>
    </row>
    <row r="144" spans="2:64" s="1" customFormat="1" ht="21.75" customHeight="1" x14ac:dyDescent="0.2">
      <c r="B144" s="120"/>
      <c r="C144" s="121" t="s">
        <v>170</v>
      </c>
      <c r="D144" s="121" t="s">
        <v>130</v>
      </c>
      <c r="E144" s="122" t="s">
        <v>171</v>
      </c>
      <c r="F144" s="123" t="s">
        <v>172</v>
      </c>
      <c r="G144" s="124" t="s">
        <v>163</v>
      </c>
      <c r="H144" s="125">
        <v>30</v>
      </c>
      <c r="I144" s="126"/>
      <c r="J144" s="126">
        <f>ROUND(I144*H144,2)</f>
        <v>0</v>
      </c>
      <c r="K144" s="123" t="s">
        <v>173</v>
      </c>
      <c r="L144" s="25"/>
      <c r="M144" s="127" t="s">
        <v>1</v>
      </c>
      <c r="N144" s="128" t="s">
        <v>41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V144" s="132">
        <v>116.49299999999999</v>
      </c>
      <c r="AQ144" s="131" t="s">
        <v>165</v>
      </c>
      <c r="AS144" s="131" t="s">
        <v>130</v>
      </c>
      <c r="AT144" s="131" t="s">
        <v>82</v>
      </c>
      <c r="AX144" s="13" t="s">
        <v>127</v>
      </c>
      <c r="BD144" s="132">
        <f>IF(N144="základní",J144,0)</f>
        <v>0</v>
      </c>
      <c r="BE144" s="132">
        <f>IF(N144="snížená",J144,0)</f>
        <v>0</v>
      </c>
      <c r="BF144" s="132">
        <f>IF(N144="zákl. přenesená",J144,0)</f>
        <v>0</v>
      </c>
      <c r="BG144" s="132">
        <f>IF(N144="sníž. přenesená",J144,0)</f>
        <v>0</v>
      </c>
      <c r="BH144" s="132">
        <f>IF(N144="nulová",J144,0)</f>
        <v>0</v>
      </c>
      <c r="BI144" s="13" t="s">
        <v>82</v>
      </c>
      <c r="BJ144" s="132">
        <f>ROUND(I144*H144,2)</f>
        <v>0</v>
      </c>
      <c r="BK144" s="13" t="s">
        <v>165</v>
      </c>
      <c r="BL144" s="131" t="s">
        <v>479</v>
      </c>
    </row>
    <row r="145" spans="2:64" s="1" customFormat="1" ht="33" customHeight="1" x14ac:dyDescent="0.2">
      <c r="B145" s="120"/>
      <c r="C145" s="133" t="s">
        <v>8</v>
      </c>
      <c r="D145" s="133" t="s">
        <v>166</v>
      </c>
      <c r="E145" s="134" t="s">
        <v>174</v>
      </c>
      <c r="F145" s="135" t="s">
        <v>175</v>
      </c>
      <c r="G145" s="136" t="s">
        <v>163</v>
      </c>
      <c r="H145" s="137">
        <v>30</v>
      </c>
      <c r="I145" s="138"/>
      <c r="J145" s="138">
        <f>ROUND(I145*H145,2)</f>
        <v>0</v>
      </c>
      <c r="K145" s="135" t="s">
        <v>176</v>
      </c>
      <c r="L145" s="139"/>
      <c r="M145" s="140" t="s">
        <v>1</v>
      </c>
      <c r="N145" s="141" t="s">
        <v>41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V145" s="132">
        <v>118.755</v>
      </c>
      <c r="AQ145" s="131" t="s">
        <v>169</v>
      </c>
      <c r="AS145" s="131" t="s">
        <v>166</v>
      </c>
      <c r="AT145" s="131" t="s">
        <v>82</v>
      </c>
      <c r="AX145" s="13" t="s">
        <v>127</v>
      </c>
      <c r="BD145" s="132">
        <f>IF(N145="základní",J145,0)</f>
        <v>0</v>
      </c>
      <c r="BE145" s="132">
        <f>IF(N145="snížená",J145,0)</f>
        <v>0</v>
      </c>
      <c r="BF145" s="132">
        <f>IF(N145="zákl. přenesená",J145,0)</f>
        <v>0</v>
      </c>
      <c r="BG145" s="132">
        <f>IF(N145="sníž. přenesená",J145,0)</f>
        <v>0</v>
      </c>
      <c r="BH145" s="132">
        <f>IF(N145="nulová",J145,0)</f>
        <v>0</v>
      </c>
      <c r="BI145" s="13" t="s">
        <v>82</v>
      </c>
      <c r="BJ145" s="132">
        <f>ROUND(I145*H145,2)</f>
        <v>0</v>
      </c>
      <c r="BK145" s="13" t="s">
        <v>169</v>
      </c>
      <c r="BL145" s="131" t="s">
        <v>480</v>
      </c>
    </row>
    <row r="146" spans="2:64" s="1" customFormat="1" ht="24.2" customHeight="1" x14ac:dyDescent="0.2">
      <c r="B146" s="120"/>
      <c r="C146" s="121" t="s">
        <v>177</v>
      </c>
      <c r="D146" s="121" t="s">
        <v>130</v>
      </c>
      <c r="E146" s="122" t="s">
        <v>178</v>
      </c>
      <c r="F146" s="123" t="s">
        <v>179</v>
      </c>
      <c r="G146" s="124" t="s">
        <v>180</v>
      </c>
      <c r="H146" s="125">
        <v>10</v>
      </c>
      <c r="I146" s="126"/>
      <c r="J146" s="126">
        <f>ROUND(I146*H146,2)</f>
        <v>0</v>
      </c>
      <c r="K146" s="123" t="s">
        <v>157</v>
      </c>
      <c r="L146" s="25"/>
      <c r="M146" s="127" t="s">
        <v>1</v>
      </c>
      <c r="N146" s="128" t="s">
        <v>41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V146" s="132">
        <v>282.75</v>
      </c>
      <c r="AQ146" s="131" t="s">
        <v>135</v>
      </c>
      <c r="AS146" s="131" t="s">
        <v>130</v>
      </c>
      <c r="AT146" s="131" t="s">
        <v>82</v>
      </c>
      <c r="AX146" s="13" t="s">
        <v>127</v>
      </c>
      <c r="BD146" s="132">
        <f>IF(N146="základní",J146,0)</f>
        <v>0</v>
      </c>
      <c r="BE146" s="132">
        <f>IF(N146="snížená",J146,0)</f>
        <v>0</v>
      </c>
      <c r="BF146" s="132">
        <f>IF(N146="zákl. přenesená",J146,0)</f>
        <v>0</v>
      </c>
      <c r="BG146" s="132">
        <f>IF(N146="sníž. přenesená",J146,0)</f>
        <v>0</v>
      </c>
      <c r="BH146" s="132">
        <f>IF(N146="nulová",J146,0)</f>
        <v>0</v>
      </c>
      <c r="BI146" s="13" t="s">
        <v>82</v>
      </c>
      <c r="BJ146" s="132">
        <f>ROUND(I146*H146,2)</f>
        <v>0</v>
      </c>
      <c r="BK146" s="13" t="s">
        <v>135</v>
      </c>
      <c r="BL146" s="131" t="s">
        <v>481</v>
      </c>
    </row>
    <row r="147" spans="2:64" s="11" customFormat="1" ht="25.9" customHeight="1" x14ac:dyDescent="0.2">
      <c r="B147" s="109"/>
      <c r="D147" s="110" t="s">
        <v>75</v>
      </c>
      <c r="E147" s="111" t="s">
        <v>181</v>
      </c>
      <c r="F147" s="111" t="s">
        <v>182</v>
      </c>
      <c r="J147" s="112">
        <f>BJ147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V147" s="152"/>
      <c r="AQ147" s="110" t="s">
        <v>83</v>
      </c>
      <c r="AS147" s="116" t="s">
        <v>75</v>
      </c>
      <c r="AT147" s="116" t="s">
        <v>76</v>
      </c>
      <c r="AX147" s="110" t="s">
        <v>127</v>
      </c>
      <c r="BJ147" s="117">
        <f>BJ148</f>
        <v>0</v>
      </c>
    </row>
    <row r="148" spans="2:64" s="11" customFormat="1" ht="22.9" customHeight="1" x14ac:dyDescent="0.2">
      <c r="B148" s="109"/>
      <c r="D148" s="110" t="s">
        <v>75</v>
      </c>
      <c r="E148" s="118" t="s">
        <v>186</v>
      </c>
      <c r="F148" s="118" t="s">
        <v>187</v>
      </c>
      <c r="J148" s="119">
        <f>BJ148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V148" s="152"/>
      <c r="AQ148" s="110" t="s">
        <v>83</v>
      </c>
      <c r="AS148" s="116" t="s">
        <v>75</v>
      </c>
      <c r="AT148" s="116" t="s">
        <v>82</v>
      </c>
      <c r="AX148" s="110" t="s">
        <v>127</v>
      </c>
      <c r="BJ148" s="117">
        <f>SUM(BJ149:BJ155)</f>
        <v>0</v>
      </c>
    </row>
    <row r="149" spans="2:64" s="1" customFormat="1" ht="24.2" customHeight="1" x14ac:dyDescent="0.2">
      <c r="B149" s="120"/>
      <c r="C149" s="121" t="s">
        <v>425</v>
      </c>
      <c r="D149" s="121" t="s">
        <v>130</v>
      </c>
      <c r="E149" s="122" t="s">
        <v>188</v>
      </c>
      <c r="F149" s="123" t="s">
        <v>189</v>
      </c>
      <c r="G149" s="124" t="s">
        <v>190</v>
      </c>
      <c r="H149" s="125">
        <v>77</v>
      </c>
      <c r="I149" s="126"/>
      <c r="J149" s="126">
        <f t="shared" ref="J149:J155" si="10">ROUND(I149*H149,2)</f>
        <v>0</v>
      </c>
      <c r="K149" s="123" t="s">
        <v>157</v>
      </c>
      <c r="L149" s="25"/>
      <c r="M149" s="127" t="s">
        <v>1</v>
      </c>
      <c r="N149" s="128" t="s">
        <v>41</v>
      </c>
      <c r="O149" s="129">
        <v>0.86399999999999999</v>
      </c>
      <c r="P149" s="129">
        <f t="shared" ref="P149:P155" si="11">O149*H149</f>
        <v>66.528000000000006</v>
      </c>
      <c r="Q149" s="129">
        <v>0</v>
      </c>
      <c r="R149" s="129">
        <f t="shared" ref="R149:R155" si="12">Q149*H149</f>
        <v>0</v>
      </c>
      <c r="S149" s="129">
        <v>0</v>
      </c>
      <c r="T149" s="130">
        <f t="shared" ref="T149:T155" si="13">S149*H149</f>
        <v>0</v>
      </c>
      <c r="V149" s="132">
        <v>1413.75</v>
      </c>
      <c r="AQ149" s="131" t="s">
        <v>135</v>
      </c>
      <c r="AS149" s="131" t="s">
        <v>130</v>
      </c>
      <c r="AT149" s="131" t="s">
        <v>83</v>
      </c>
      <c r="AX149" s="13" t="s">
        <v>127</v>
      </c>
      <c r="BD149" s="132">
        <f t="shared" ref="BD149:BD155" si="14">IF(N149="základní",J149,0)</f>
        <v>0</v>
      </c>
      <c r="BE149" s="132">
        <f t="shared" ref="BE149:BE155" si="15">IF(N149="snížená",J149,0)</f>
        <v>0</v>
      </c>
      <c r="BF149" s="132">
        <f t="shared" ref="BF149:BF155" si="16">IF(N149="zákl. přenesená",J149,0)</f>
        <v>0</v>
      </c>
      <c r="BG149" s="132">
        <f t="shared" ref="BG149:BG155" si="17">IF(N149="sníž. přenesená",J149,0)</f>
        <v>0</v>
      </c>
      <c r="BH149" s="132">
        <f t="shared" ref="BH149:BH155" si="18">IF(N149="nulová",J149,0)</f>
        <v>0</v>
      </c>
      <c r="BI149" s="13" t="s">
        <v>82</v>
      </c>
      <c r="BJ149" s="132">
        <f t="shared" ref="BJ149:BJ155" si="19">ROUND(I149*H149,2)</f>
        <v>0</v>
      </c>
      <c r="BK149" s="13" t="s">
        <v>135</v>
      </c>
      <c r="BL149" s="131" t="s">
        <v>482</v>
      </c>
    </row>
    <row r="150" spans="2:64" s="1" customFormat="1" ht="24.2" customHeight="1" x14ac:dyDescent="0.2">
      <c r="B150" s="120"/>
      <c r="C150" s="133" t="s">
        <v>426</v>
      </c>
      <c r="D150" s="133" t="s">
        <v>166</v>
      </c>
      <c r="E150" s="134" t="s">
        <v>427</v>
      </c>
      <c r="F150" s="135" t="s">
        <v>428</v>
      </c>
      <c r="G150" s="136" t="s">
        <v>190</v>
      </c>
      <c r="H150" s="137">
        <v>30</v>
      </c>
      <c r="I150" s="138"/>
      <c r="J150" s="138">
        <f t="shared" si="10"/>
        <v>0</v>
      </c>
      <c r="K150" s="135" t="s">
        <v>1</v>
      </c>
      <c r="L150" s="139"/>
      <c r="M150" s="140" t="s">
        <v>1</v>
      </c>
      <c r="N150" s="141" t="s">
        <v>41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V150" s="132">
        <v>2544.75</v>
      </c>
      <c r="AQ150" s="131" t="s">
        <v>154</v>
      </c>
      <c r="AS150" s="131" t="s">
        <v>166</v>
      </c>
      <c r="AT150" s="131" t="s">
        <v>83</v>
      </c>
      <c r="AX150" s="13" t="s">
        <v>127</v>
      </c>
      <c r="BD150" s="132">
        <f t="shared" si="14"/>
        <v>0</v>
      </c>
      <c r="BE150" s="132">
        <f t="shared" si="15"/>
        <v>0</v>
      </c>
      <c r="BF150" s="132">
        <f t="shared" si="16"/>
        <v>0</v>
      </c>
      <c r="BG150" s="132">
        <f t="shared" si="17"/>
        <v>0</v>
      </c>
      <c r="BH150" s="132">
        <f t="shared" si="18"/>
        <v>0</v>
      </c>
      <c r="BI150" s="13" t="s">
        <v>82</v>
      </c>
      <c r="BJ150" s="132">
        <f t="shared" si="19"/>
        <v>0</v>
      </c>
      <c r="BK150" s="13" t="s">
        <v>135</v>
      </c>
      <c r="BL150" s="131" t="s">
        <v>483</v>
      </c>
    </row>
    <row r="151" spans="2:64" s="1" customFormat="1" ht="24.2" customHeight="1" x14ac:dyDescent="0.2">
      <c r="B151" s="120"/>
      <c r="C151" s="133" t="s">
        <v>184</v>
      </c>
      <c r="D151" s="133" t="s">
        <v>166</v>
      </c>
      <c r="E151" s="134" t="s">
        <v>191</v>
      </c>
      <c r="F151" s="135" t="s">
        <v>192</v>
      </c>
      <c r="G151" s="136" t="s">
        <v>190</v>
      </c>
      <c r="H151" s="137">
        <v>5</v>
      </c>
      <c r="I151" s="138"/>
      <c r="J151" s="138">
        <f t="shared" si="10"/>
        <v>0</v>
      </c>
      <c r="K151" s="135" t="s">
        <v>1</v>
      </c>
      <c r="L151" s="139"/>
      <c r="M151" s="140" t="s">
        <v>1</v>
      </c>
      <c r="N151" s="141" t="s">
        <v>41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V151" s="132">
        <v>3494.79</v>
      </c>
      <c r="AQ151" s="131" t="s">
        <v>154</v>
      </c>
      <c r="AS151" s="131" t="s">
        <v>166</v>
      </c>
      <c r="AT151" s="131" t="s">
        <v>83</v>
      </c>
      <c r="AX151" s="13" t="s">
        <v>127</v>
      </c>
      <c r="BD151" s="132">
        <f t="shared" si="14"/>
        <v>0</v>
      </c>
      <c r="BE151" s="132">
        <f t="shared" si="15"/>
        <v>0</v>
      </c>
      <c r="BF151" s="132">
        <f t="shared" si="16"/>
        <v>0</v>
      </c>
      <c r="BG151" s="132">
        <f t="shared" si="17"/>
        <v>0</v>
      </c>
      <c r="BH151" s="132">
        <f t="shared" si="18"/>
        <v>0</v>
      </c>
      <c r="BI151" s="13" t="s">
        <v>82</v>
      </c>
      <c r="BJ151" s="132">
        <f t="shared" si="19"/>
        <v>0</v>
      </c>
      <c r="BK151" s="13" t="s">
        <v>135</v>
      </c>
      <c r="BL151" s="131" t="s">
        <v>484</v>
      </c>
    </row>
    <row r="152" spans="2:64" s="1" customFormat="1" ht="24.2" customHeight="1" x14ac:dyDescent="0.2">
      <c r="B152" s="120"/>
      <c r="C152" s="133" t="s">
        <v>429</v>
      </c>
      <c r="D152" s="133" t="s">
        <v>166</v>
      </c>
      <c r="E152" s="134" t="s">
        <v>193</v>
      </c>
      <c r="F152" s="135" t="s">
        <v>194</v>
      </c>
      <c r="G152" s="136" t="s">
        <v>190</v>
      </c>
      <c r="H152" s="137">
        <v>31</v>
      </c>
      <c r="I152" s="138"/>
      <c r="J152" s="138">
        <f t="shared" si="10"/>
        <v>0</v>
      </c>
      <c r="K152" s="135" t="s">
        <v>1</v>
      </c>
      <c r="L152" s="139"/>
      <c r="M152" s="140" t="s">
        <v>1</v>
      </c>
      <c r="N152" s="141" t="s">
        <v>41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V152" s="132">
        <v>1074.45</v>
      </c>
      <c r="AQ152" s="131" t="s">
        <v>154</v>
      </c>
      <c r="AS152" s="131" t="s">
        <v>166</v>
      </c>
      <c r="AT152" s="131" t="s">
        <v>83</v>
      </c>
      <c r="AX152" s="13" t="s">
        <v>127</v>
      </c>
      <c r="BD152" s="132">
        <f t="shared" si="14"/>
        <v>0</v>
      </c>
      <c r="BE152" s="132">
        <f t="shared" si="15"/>
        <v>0</v>
      </c>
      <c r="BF152" s="132">
        <f t="shared" si="16"/>
        <v>0</v>
      </c>
      <c r="BG152" s="132">
        <f t="shared" si="17"/>
        <v>0</v>
      </c>
      <c r="BH152" s="132">
        <f t="shared" si="18"/>
        <v>0</v>
      </c>
      <c r="BI152" s="13" t="s">
        <v>82</v>
      </c>
      <c r="BJ152" s="132">
        <f t="shared" si="19"/>
        <v>0</v>
      </c>
      <c r="BK152" s="13" t="s">
        <v>135</v>
      </c>
      <c r="BL152" s="131" t="s">
        <v>485</v>
      </c>
    </row>
    <row r="153" spans="2:64" s="1" customFormat="1" ht="24.2" customHeight="1" x14ac:dyDescent="0.2">
      <c r="B153" s="120"/>
      <c r="C153" s="133" t="s">
        <v>430</v>
      </c>
      <c r="D153" s="133" t="s">
        <v>166</v>
      </c>
      <c r="E153" s="134" t="s">
        <v>431</v>
      </c>
      <c r="F153" s="135" t="s">
        <v>432</v>
      </c>
      <c r="G153" s="136" t="s">
        <v>190</v>
      </c>
      <c r="H153" s="137">
        <v>3</v>
      </c>
      <c r="I153" s="138"/>
      <c r="J153" s="138">
        <f t="shared" si="10"/>
        <v>0</v>
      </c>
      <c r="K153" s="135" t="s">
        <v>1</v>
      </c>
      <c r="L153" s="139"/>
      <c r="M153" s="140" t="s">
        <v>1</v>
      </c>
      <c r="N153" s="141" t="s">
        <v>41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V153" s="132">
        <v>2205.4499999999998</v>
      </c>
      <c r="AQ153" s="131" t="s">
        <v>154</v>
      </c>
      <c r="AS153" s="131" t="s">
        <v>166</v>
      </c>
      <c r="AT153" s="131" t="s">
        <v>83</v>
      </c>
      <c r="AX153" s="13" t="s">
        <v>127</v>
      </c>
      <c r="BD153" s="132">
        <f t="shared" si="14"/>
        <v>0</v>
      </c>
      <c r="BE153" s="132">
        <f t="shared" si="15"/>
        <v>0</v>
      </c>
      <c r="BF153" s="132">
        <f t="shared" si="16"/>
        <v>0</v>
      </c>
      <c r="BG153" s="132">
        <f t="shared" si="17"/>
        <v>0</v>
      </c>
      <c r="BH153" s="132">
        <f t="shared" si="18"/>
        <v>0</v>
      </c>
      <c r="BI153" s="13" t="s">
        <v>82</v>
      </c>
      <c r="BJ153" s="132">
        <f t="shared" si="19"/>
        <v>0</v>
      </c>
      <c r="BK153" s="13" t="s">
        <v>135</v>
      </c>
      <c r="BL153" s="131" t="s">
        <v>486</v>
      </c>
    </row>
    <row r="154" spans="2:64" s="1" customFormat="1" ht="33" customHeight="1" x14ac:dyDescent="0.2">
      <c r="B154" s="120"/>
      <c r="C154" s="133" t="s">
        <v>433</v>
      </c>
      <c r="D154" s="133" t="s">
        <v>166</v>
      </c>
      <c r="E154" s="134" t="s">
        <v>195</v>
      </c>
      <c r="F154" s="135" t="s">
        <v>196</v>
      </c>
      <c r="G154" s="136" t="s">
        <v>190</v>
      </c>
      <c r="H154" s="137">
        <v>5</v>
      </c>
      <c r="I154" s="138"/>
      <c r="J154" s="138">
        <f t="shared" si="10"/>
        <v>0</v>
      </c>
      <c r="K154" s="135" t="s">
        <v>1</v>
      </c>
      <c r="L154" s="139"/>
      <c r="M154" s="140" t="s">
        <v>1</v>
      </c>
      <c r="N154" s="141" t="s">
        <v>41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V154" s="132">
        <v>893.49</v>
      </c>
      <c r="AQ154" s="131" t="s">
        <v>154</v>
      </c>
      <c r="AS154" s="131" t="s">
        <v>166</v>
      </c>
      <c r="AT154" s="131" t="s">
        <v>83</v>
      </c>
      <c r="AX154" s="13" t="s">
        <v>127</v>
      </c>
      <c r="BD154" s="132">
        <f t="shared" si="14"/>
        <v>0</v>
      </c>
      <c r="BE154" s="132">
        <f t="shared" si="15"/>
        <v>0</v>
      </c>
      <c r="BF154" s="132">
        <f t="shared" si="16"/>
        <v>0</v>
      </c>
      <c r="BG154" s="132">
        <f t="shared" si="17"/>
        <v>0</v>
      </c>
      <c r="BH154" s="132">
        <f t="shared" si="18"/>
        <v>0</v>
      </c>
      <c r="BI154" s="13" t="s">
        <v>82</v>
      </c>
      <c r="BJ154" s="132">
        <f t="shared" si="19"/>
        <v>0</v>
      </c>
      <c r="BK154" s="13" t="s">
        <v>135</v>
      </c>
      <c r="BL154" s="131" t="s">
        <v>487</v>
      </c>
    </row>
    <row r="155" spans="2:64" s="1" customFormat="1" ht="24.2" customHeight="1" x14ac:dyDescent="0.2">
      <c r="B155" s="120"/>
      <c r="C155" s="133" t="s">
        <v>434</v>
      </c>
      <c r="D155" s="133" t="s">
        <v>166</v>
      </c>
      <c r="E155" s="134" t="s">
        <v>197</v>
      </c>
      <c r="F155" s="135" t="s">
        <v>198</v>
      </c>
      <c r="G155" s="136" t="s">
        <v>190</v>
      </c>
      <c r="H155" s="137">
        <v>3</v>
      </c>
      <c r="I155" s="138"/>
      <c r="J155" s="138">
        <f t="shared" si="10"/>
        <v>0</v>
      </c>
      <c r="K155" s="135" t="s">
        <v>1</v>
      </c>
      <c r="L155" s="139"/>
      <c r="M155" s="140" t="s">
        <v>1</v>
      </c>
      <c r="N155" s="141" t="s">
        <v>41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V155" s="132">
        <v>1572.09</v>
      </c>
      <c r="AQ155" s="131" t="s">
        <v>154</v>
      </c>
      <c r="AS155" s="131" t="s">
        <v>166</v>
      </c>
      <c r="AT155" s="131" t="s">
        <v>83</v>
      </c>
      <c r="AX155" s="13" t="s">
        <v>127</v>
      </c>
      <c r="BD155" s="132">
        <f t="shared" si="14"/>
        <v>0</v>
      </c>
      <c r="BE155" s="132">
        <f t="shared" si="15"/>
        <v>0</v>
      </c>
      <c r="BF155" s="132">
        <f t="shared" si="16"/>
        <v>0</v>
      </c>
      <c r="BG155" s="132">
        <f t="shared" si="17"/>
        <v>0</v>
      </c>
      <c r="BH155" s="132">
        <f t="shared" si="18"/>
        <v>0</v>
      </c>
      <c r="BI155" s="13" t="s">
        <v>82</v>
      </c>
      <c r="BJ155" s="132">
        <f t="shared" si="19"/>
        <v>0</v>
      </c>
      <c r="BK155" s="13" t="s">
        <v>135</v>
      </c>
      <c r="BL155" s="131" t="s">
        <v>488</v>
      </c>
    </row>
    <row r="156" spans="2:64" s="11" customFormat="1" ht="25.9" customHeight="1" x14ac:dyDescent="0.2">
      <c r="B156" s="109"/>
      <c r="D156" s="110" t="s">
        <v>75</v>
      </c>
      <c r="E156" s="111" t="s">
        <v>166</v>
      </c>
      <c r="F156" s="111" t="s">
        <v>199</v>
      </c>
      <c r="J156" s="112">
        <f>BJ156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V156" s="152"/>
      <c r="AQ156" s="110" t="s">
        <v>139</v>
      </c>
      <c r="AS156" s="116" t="s">
        <v>75</v>
      </c>
      <c r="AT156" s="116" t="s">
        <v>76</v>
      </c>
      <c r="AX156" s="110" t="s">
        <v>127</v>
      </c>
      <c r="BJ156" s="117">
        <f>BJ157+BJ205+BJ214+BJ222+BJ227+BJ234</f>
        <v>0</v>
      </c>
    </row>
    <row r="157" spans="2:64" s="11" customFormat="1" ht="22.9" customHeight="1" x14ac:dyDescent="0.2">
      <c r="B157" s="109"/>
      <c r="D157" s="110" t="s">
        <v>75</v>
      </c>
      <c r="E157" s="118" t="s">
        <v>200</v>
      </c>
      <c r="F157" s="118" t="s">
        <v>201</v>
      </c>
      <c r="J157" s="119">
        <f>BJ157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V157" s="152"/>
      <c r="AQ157" s="110" t="s">
        <v>139</v>
      </c>
      <c r="AS157" s="116" t="s">
        <v>75</v>
      </c>
      <c r="AT157" s="116" t="s">
        <v>82</v>
      </c>
      <c r="AX157" s="110" t="s">
        <v>127</v>
      </c>
      <c r="BJ157" s="117">
        <f>SUM(BJ158:BJ204)</f>
        <v>0</v>
      </c>
    </row>
    <row r="158" spans="2:64" s="1" customFormat="1" ht="21.75" customHeight="1" x14ac:dyDescent="0.2">
      <c r="B158" s="120"/>
      <c r="C158" s="121" t="s">
        <v>235</v>
      </c>
      <c r="D158" s="121" t="s">
        <v>130</v>
      </c>
      <c r="E158" s="122" t="s">
        <v>242</v>
      </c>
      <c r="F158" s="123" t="s">
        <v>243</v>
      </c>
      <c r="G158" s="124" t="s">
        <v>163</v>
      </c>
      <c r="H158" s="125">
        <v>650</v>
      </c>
      <c r="I158" s="126"/>
      <c r="J158" s="126">
        <f t="shared" ref="J158:J204" si="20">ROUND(I158*H158,2)</f>
        <v>0</v>
      </c>
      <c r="K158" s="123" t="s">
        <v>1</v>
      </c>
      <c r="L158" s="25"/>
      <c r="M158" s="127" t="s">
        <v>1</v>
      </c>
      <c r="N158" s="128" t="s">
        <v>41</v>
      </c>
      <c r="O158" s="129">
        <v>0.13100000000000001</v>
      </c>
      <c r="P158" s="129">
        <f t="shared" ref="P158:P204" si="21">O158*H158</f>
        <v>85.15</v>
      </c>
      <c r="Q158" s="129">
        <v>0</v>
      </c>
      <c r="R158" s="129">
        <f t="shared" ref="R158:R204" si="22">Q158*H158</f>
        <v>0</v>
      </c>
      <c r="S158" s="129">
        <v>0</v>
      </c>
      <c r="T158" s="130">
        <f t="shared" ref="T158:T204" si="23">S158*H158</f>
        <v>0</v>
      </c>
      <c r="V158" s="132">
        <v>38.227799999999995</v>
      </c>
      <c r="AQ158" s="131" t="s">
        <v>165</v>
      </c>
      <c r="AS158" s="131" t="s">
        <v>130</v>
      </c>
      <c r="AT158" s="131" t="s">
        <v>83</v>
      </c>
      <c r="AX158" s="13" t="s">
        <v>127</v>
      </c>
      <c r="BD158" s="132">
        <f t="shared" ref="BD158:BD204" si="24">IF(N158="základní",J158,0)</f>
        <v>0</v>
      </c>
      <c r="BE158" s="132">
        <f t="shared" ref="BE158:BE204" si="25">IF(N158="snížená",J158,0)</f>
        <v>0</v>
      </c>
      <c r="BF158" s="132">
        <f t="shared" ref="BF158:BF204" si="26">IF(N158="zákl. přenesená",J158,0)</f>
        <v>0</v>
      </c>
      <c r="BG158" s="132">
        <f t="shared" ref="BG158:BG204" si="27">IF(N158="sníž. přenesená",J158,0)</f>
        <v>0</v>
      </c>
      <c r="BH158" s="132">
        <f t="shared" ref="BH158:BH204" si="28">IF(N158="nulová",J158,0)</f>
        <v>0</v>
      </c>
      <c r="BI158" s="13" t="s">
        <v>82</v>
      </c>
      <c r="BJ158" s="132">
        <f t="shared" ref="BJ158:BJ204" si="29">ROUND(I158*H158,2)</f>
        <v>0</v>
      </c>
      <c r="BK158" s="13" t="s">
        <v>165</v>
      </c>
      <c r="BL158" s="131" t="s">
        <v>489</v>
      </c>
    </row>
    <row r="159" spans="2:64" s="1" customFormat="1" ht="16.5" customHeight="1" x14ac:dyDescent="0.2">
      <c r="B159" s="120"/>
      <c r="C159" s="133" t="s">
        <v>238</v>
      </c>
      <c r="D159" s="133" t="s">
        <v>166</v>
      </c>
      <c r="E159" s="134" t="s">
        <v>245</v>
      </c>
      <c r="F159" s="135" t="s">
        <v>246</v>
      </c>
      <c r="G159" s="136" t="s">
        <v>163</v>
      </c>
      <c r="H159" s="137">
        <v>650</v>
      </c>
      <c r="I159" s="138"/>
      <c r="J159" s="138">
        <f t="shared" si="20"/>
        <v>0</v>
      </c>
      <c r="K159" s="135" t="s">
        <v>1</v>
      </c>
      <c r="L159" s="139"/>
      <c r="M159" s="140" t="s">
        <v>1</v>
      </c>
      <c r="N159" s="141" t="s">
        <v>41</v>
      </c>
      <c r="O159" s="129">
        <v>0</v>
      </c>
      <c r="P159" s="129">
        <f t="shared" si="21"/>
        <v>0</v>
      </c>
      <c r="Q159" s="129">
        <v>3.1E-4</v>
      </c>
      <c r="R159" s="129">
        <f t="shared" si="22"/>
        <v>0.20150000000000001</v>
      </c>
      <c r="S159" s="129">
        <v>0</v>
      </c>
      <c r="T159" s="130">
        <f t="shared" si="23"/>
        <v>0</v>
      </c>
      <c r="V159" s="132">
        <v>33.3645</v>
      </c>
      <c r="AQ159" s="131" t="s">
        <v>169</v>
      </c>
      <c r="AS159" s="131" t="s">
        <v>166</v>
      </c>
      <c r="AT159" s="131" t="s">
        <v>83</v>
      </c>
      <c r="AX159" s="13" t="s">
        <v>127</v>
      </c>
      <c r="BD159" s="132">
        <f t="shared" si="24"/>
        <v>0</v>
      </c>
      <c r="BE159" s="132">
        <f t="shared" si="25"/>
        <v>0</v>
      </c>
      <c r="BF159" s="132">
        <f t="shared" si="26"/>
        <v>0</v>
      </c>
      <c r="BG159" s="132">
        <f t="shared" si="27"/>
        <v>0</v>
      </c>
      <c r="BH159" s="132">
        <f t="shared" si="28"/>
        <v>0</v>
      </c>
      <c r="BI159" s="13" t="s">
        <v>82</v>
      </c>
      <c r="BJ159" s="132">
        <f t="shared" si="29"/>
        <v>0</v>
      </c>
      <c r="BK159" s="13" t="s">
        <v>169</v>
      </c>
      <c r="BL159" s="131" t="s">
        <v>490</v>
      </c>
    </row>
    <row r="160" spans="2:64" s="1" customFormat="1" ht="24.2" customHeight="1" x14ac:dyDescent="0.2">
      <c r="B160" s="120"/>
      <c r="C160" s="121" t="s">
        <v>456</v>
      </c>
      <c r="D160" s="121" t="s">
        <v>130</v>
      </c>
      <c r="E160" s="122" t="s">
        <v>218</v>
      </c>
      <c r="F160" s="123" t="s">
        <v>219</v>
      </c>
      <c r="G160" s="124" t="s">
        <v>180</v>
      </c>
      <c r="H160" s="125">
        <v>160</v>
      </c>
      <c r="I160" s="126"/>
      <c r="J160" s="126">
        <f t="shared" si="20"/>
        <v>0</v>
      </c>
      <c r="K160" s="123" t="s">
        <v>157</v>
      </c>
      <c r="L160" s="25"/>
      <c r="M160" s="127" t="s">
        <v>1</v>
      </c>
      <c r="N160" s="128" t="s">
        <v>41</v>
      </c>
      <c r="O160" s="129">
        <v>9.0999999999999998E-2</v>
      </c>
      <c r="P160" s="129">
        <f t="shared" si="21"/>
        <v>14.559999999999999</v>
      </c>
      <c r="Q160" s="129">
        <v>0</v>
      </c>
      <c r="R160" s="129">
        <f t="shared" si="22"/>
        <v>0</v>
      </c>
      <c r="S160" s="129">
        <v>0</v>
      </c>
      <c r="T160" s="130">
        <f t="shared" si="23"/>
        <v>0</v>
      </c>
      <c r="V160" s="132">
        <v>26.578500000000002</v>
      </c>
      <c r="AQ160" s="131" t="s">
        <v>165</v>
      </c>
      <c r="AS160" s="131" t="s">
        <v>130</v>
      </c>
      <c r="AT160" s="131" t="s">
        <v>83</v>
      </c>
      <c r="AX160" s="13" t="s">
        <v>127</v>
      </c>
      <c r="BD160" s="132">
        <f t="shared" si="24"/>
        <v>0</v>
      </c>
      <c r="BE160" s="132">
        <f t="shared" si="25"/>
        <v>0</v>
      </c>
      <c r="BF160" s="132">
        <f t="shared" si="26"/>
        <v>0</v>
      </c>
      <c r="BG160" s="132">
        <f t="shared" si="27"/>
        <v>0</v>
      </c>
      <c r="BH160" s="132">
        <f t="shared" si="28"/>
        <v>0</v>
      </c>
      <c r="BI160" s="13" t="s">
        <v>82</v>
      </c>
      <c r="BJ160" s="132">
        <f t="shared" si="29"/>
        <v>0</v>
      </c>
      <c r="BK160" s="13" t="s">
        <v>165</v>
      </c>
      <c r="BL160" s="131" t="s">
        <v>491</v>
      </c>
    </row>
    <row r="161" spans="2:64" s="1" customFormat="1" ht="24.2" customHeight="1" x14ac:dyDescent="0.2">
      <c r="B161" s="120"/>
      <c r="C161" s="133" t="s">
        <v>457</v>
      </c>
      <c r="D161" s="133" t="s">
        <v>166</v>
      </c>
      <c r="E161" s="134" t="s">
        <v>221</v>
      </c>
      <c r="F161" s="135" t="s">
        <v>222</v>
      </c>
      <c r="G161" s="136" t="s">
        <v>180</v>
      </c>
      <c r="H161" s="137">
        <v>44</v>
      </c>
      <c r="I161" s="138"/>
      <c r="J161" s="138">
        <f t="shared" si="20"/>
        <v>0</v>
      </c>
      <c r="K161" s="135" t="s">
        <v>223</v>
      </c>
      <c r="L161" s="139"/>
      <c r="M161" s="140" t="s">
        <v>1</v>
      </c>
      <c r="N161" s="141" t="s">
        <v>41</v>
      </c>
      <c r="O161" s="129">
        <v>0</v>
      </c>
      <c r="P161" s="129">
        <f t="shared" si="21"/>
        <v>0</v>
      </c>
      <c r="Q161" s="129">
        <v>4.0000000000000003E-5</v>
      </c>
      <c r="R161" s="129">
        <f t="shared" si="22"/>
        <v>1.7600000000000001E-3</v>
      </c>
      <c r="S161" s="129">
        <v>0</v>
      </c>
      <c r="T161" s="130">
        <f t="shared" si="23"/>
        <v>0</v>
      </c>
      <c r="V161" s="132">
        <v>29.292899999999999</v>
      </c>
      <c r="AQ161" s="131" t="s">
        <v>207</v>
      </c>
      <c r="AS161" s="131" t="s">
        <v>166</v>
      </c>
      <c r="AT161" s="131" t="s">
        <v>83</v>
      </c>
      <c r="AX161" s="13" t="s">
        <v>127</v>
      </c>
      <c r="BD161" s="132">
        <f t="shared" si="24"/>
        <v>0</v>
      </c>
      <c r="BE161" s="132">
        <f t="shared" si="25"/>
        <v>0</v>
      </c>
      <c r="BF161" s="132">
        <f t="shared" si="26"/>
        <v>0</v>
      </c>
      <c r="BG161" s="132">
        <f t="shared" si="27"/>
        <v>0</v>
      </c>
      <c r="BH161" s="132">
        <f t="shared" si="28"/>
        <v>0</v>
      </c>
      <c r="BI161" s="13" t="s">
        <v>82</v>
      </c>
      <c r="BJ161" s="132">
        <f t="shared" si="29"/>
        <v>0</v>
      </c>
      <c r="BK161" s="13" t="s">
        <v>165</v>
      </c>
      <c r="BL161" s="131" t="s">
        <v>492</v>
      </c>
    </row>
    <row r="162" spans="2:64" s="1" customFormat="1" ht="16.5" customHeight="1" x14ac:dyDescent="0.2">
      <c r="B162" s="120"/>
      <c r="C162" s="133" t="s">
        <v>217</v>
      </c>
      <c r="D162" s="133" t="s">
        <v>166</v>
      </c>
      <c r="E162" s="134" t="s">
        <v>225</v>
      </c>
      <c r="F162" s="135" t="s">
        <v>226</v>
      </c>
      <c r="G162" s="136" t="s">
        <v>180</v>
      </c>
      <c r="H162" s="137">
        <v>146</v>
      </c>
      <c r="I162" s="138"/>
      <c r="J162" s="138">
        <f t="shared" si="20"/>
        <v>0</v>
      </c>
      <c r="K162" s="135" t="s">
        <v>157</v>
      </c>
      <c r="L162" s="139"/>
      <c r="M162" s="140" t="s">
        <v>1</v>
      </c>
      <c r="N162" s="141" t="s">
        <v>41</v>
      </c>
      <c r="O162" s="129">
        <v>0</v>
      </c>
      <c r="P162" s="129">
        <f t="shared" si="21"/>
        <v>0</v>
      </c>
      <c r="Q162" s="129">
        <v>2.8E-5</v>
      </c>
      <c r="R162" s="129">
        <f t="shared" si="22"/>
        <v>4.0879999999999996E-3</v>
      </c>
      <c r="S162" s="129">
        <v>0</v>
      </c>
      <c r="T162" s="130">
        <f t="shared" si="23"/>
        <v>0</v>
      </c>
      <c r="V162" s="132">
        <v>8.4824999999999999</v>
      </c>
      <c r="AQ162" s="131" t="s">
        <v>169</v>
      </c>
      <c r="AS162" s="131" t="s">
        <v>166</v>
      </c>
      <c r="AT162" s="131" t="s">
        <v>83</v>
      </c>
      <c r="AX162" s="13" t="s">
        <v>127</v>
      </c>
      <c r="BD162" s="132">
        <f t="shared" si="24"/>
        <v>0</v>
      </c>
      <c r="BE162" s="132">
        <f t="shared" si="25"/>
        <v>0</v>
      </c>
      <c r="BF162" s="132">
        <f t="shared" si="26"/>
        <v>0</v>
      </c>
      <c r="BG162" s="132">
        <f t="shared" si="27"/>
        <v>0</v>
      </c>
      <c r="BH162" s="132">
        <f t="shared" si="28"/>
        <v>0</v>
      </c>
      <c r="BI162" s="13" t="s">
        <v>82</v>
      </c>
      <c r="BJ162" s="132">
        <f t="shared" si="29"/>
        <v>0</v>
      </c>
      <c r="BK162" s="13" t="s">
        <v>169</v>
      </c>
      <c r="BL162" s="131" t="s">
        <v>493</v>
      </c>
    </row>
    <row r="163" spans="2:64" s="1" customFormat="1" ht="24.2" customHeight="1" x14ac:dyDescent="0.2">
      <c r="B163" s="120"/>
      <c r="C163" s="121" t="s">
        <v>220</v>
      </c>
      <c r="D163" s="121" t="s">
        <v>130</v>
      </c>
      <c r="E163" s="122" t="s">
        <v>228</v>
      </c>
      <c r="F163" s="123" t="s">
        <v>229</v>
      </c>
      <c r="G163" s="124" t="s">
        <v>180</v>
      </c>
      <c r="H163" s="125">
        <v>99</v>
      </c>
      <c r="I163" s="126"/>
      <c r="J163" s="126">
        <f t="shared" si="20"/>
        <v>0</v>
      </c>
      <c r="K163" s="123" t="s">
        <v>164</v>
      </c>
      <c r="L163" s="25"/>
      <c r="M163" s="127" t="s">
        <v>1</v>
      </c>
      <c r="N163" s="128" t="s">
        <v>41</v>
      </c>
      <c r="O163" s="129">
        <v>0.42</v>
      </c>
      <c r="P163" s="129">
        <f t="shared" si="21"/>
        <v>41.58</v>
      </c>
      <c r="Q163" s="129">
        <v>0</v>
      </c>
      <c r="R163" s="129">
        <f t="shared" si="22"/>
        <v>0</v>
      </c>
      <c r="S163" s="129">
        <v>0</v>
      </c>
      <c r="T163" s="130">
        <f t="shared" si="23"/>
        <v>0</v>
      </c>
      <c r="V163" s="132">
        <v>141.375</v>
      </c>
      <c r="AQ163" s="131" t="s">
        <v>165</v>
      </c>
      <c r="AS163" s="131" t="s">
        <v>130</v>
      </c>
      <c r="AT163" s="131" t="s">
        <v>83</v>
      </c>
      <c r="AX163" s="13" t="s">
        <v>127</v>
      </c>
      <c r="BD163" s="132">
        <f t="shared" si="24"/>
        <v>0</v>
      </c>
      <c r="BE163" s="132">
        <f t="shared" si="25"/>
        <v>0</v>
      </c>
      <c r="BF163" s="132">
        <f t="shared" si="26"/>
        <v>0</v>
      </c>
      <c r="BG163" s="132">
        <f t="shared" si="27"/>
        <v>0</v>
      </c>
      <c r="BH163" s="132">
        <f t="shared" si="28"/>
        <v>0</v>
      </c>
      <c r="BI163" s="13" t="s">
        <v>82</v>
      </c>
      <c r="BJ163" s="132">
        <f t="shared" si="29"/>
        <v>0</v>
      </c>
      <c r="BK163" s="13" t="s">
        <v>165</v>
      </c>
      <c r="BL163" s="131" t="s">
        <v>494</v>
      </c>
    </row>
    <row r="164" spans="2:64" s="1" customFormat="1" ht="24.2" customHeight="1" x14ac:dyDescent="0.2">
      <c r="B164" s="120"/>
      <c r="C164" s="133" t="s">
        <v>224</v>
      </c>
      <c r="D164" s="133" t="s">
        <v>166</v>
      </c>
      <c r="E164" s="134" t="s">
        <v>231</v>
      </c>
      <c r="F164" s="135" t="s">
        <v>232</v>
      </c>
      <c r="G164" s="136" t="s">
        <v>180</v>
      </c>
      <c r="H164" s="137">
        <v>64</v>
      </c>
      <c r="I164" s="138"/>
      <c r="J164" s="138">
        <f t="shared" si="20"/>
        <v>0</v>
      </c>
      <c r="K164" s="135" t="s">
        <v>164</v>
      </c>
      <c r="L164" s="139"/>
      <c r="M164" s="140" t="s">
        <v>1</v>
      </c>
      <c r="N164" s="141" t="s">
        <v>41</v>
      </c>
      <c r="O164" s="129">
        <v>0</v>
      </c>
      <c r="P164" s="129">
        <f t="shared" si="21"/>
        <v>0</v>
      </c>
      <c r="Q164" s="129">
        <v>6.0000000000000002E-5</v>
      </c>
      <c r="R164" s="129">
        <f t="shared" si="22"/>
        <v>3.8400000000000001E-3</v>
      </c>
      <c r="S164" s="129">
        <v>0</v>
      </c>
      <c r="T164" s="130">
        <f t="shared" si="23"/>
        <v>0</v>
      </c>
      <c r="V164" s="132">
        <v>199.05600000000001</v>
      </c>
      <c r="AQ164" s="131" t="s">
        <v>169</v>
      </c>
      <c r="AS164" s="131" t="s">
        <v>166</v>
      </c>
      <c r="AT164" s="131" t="s">
        <v>83</v>
      </c>
      <c r="AX164" s="13" t="s">
        <v>127</v>
      </c>
      <c r="BD164" s="132">
        <f t="shared" si="24"/>
        <v>0</v>
      </c>
      <c r="BE164" s="132">
        <f t="shared" si="25"/>
        <v>0</v>
      </c>
      <c r="BF164" s="132">
        <f t="shared" si="26"/>
        <v>0</v>
      </c>
      <c r="BG164" s="132">
        <f t="shared" si="27"/>
        <v>0</v>
      </c>
      <c r="BH164" s="132">
        <f t="shared" si="28"/>
        <v>0</v>
      </c>
      <c r="BI164" s="13" t="s">
        <v>82</v>
      </c>
      <c r="BJ164" s="132">
        <f t="shared" si="29"/>
        <v>0</v>
      </c>
      <c r="BK164" s="13" t="s">
        <v>169</v>
      </c>
      <c r="BL164" s="131" t="s">
        <v>495</v>
      </c>
    </row>
    <row r="165" spans="2:64" s="1" customFormat="1" ht="24.2" customHeight="1" x14ac:dyDescent="0.2">
      <c r="B165" s="120"/>
      <c r="C165" s="133" t="s">
        <v>227</v>
      </c>
      <c r="D165" s="133" t="s">
        <v>166</v>
      </c>
      <c r="E165" s="134" t="s">
        <v>233</v>
      </c>
      <c r="F165" s="135" t="s">
        <v>436</v>
      </c>
      <c r="G165" s="136" t="s">
        <v>180</v>
      </c>
      <c r="H165" s="137">
        <v>35</v>
      </c>
      <c r="I165" s="138"/>
      <c r="J165" s="138">
        <f t="shared" si="20"/>
        <v>0</v>
      </c>
      <c r="K165" s="135" t="s">
        <v>1</v>
      </c>
      <c r="L165" s="139"/>
      <c r="M165" s="140" t="s">
        <v>1</v>
      </c>
      <c r="N165" s="141" t="s">
        <v>41</v>
      </c>
      <c r="O165" s="129">
        <v>0</v>
      </c>
      <c r="P165" s="129">
        <f t="shared" si="21"/>
        <v>0</v>
      </c>
      <c r="Q165" s="129">
        <v>6.0000000000000002E-5</v>
      </c>
      <c r="R165" s="129">
        <f t="shared" si="22"/>
        <v>2.0999999999999999E-3</v>
      </c>
      <c r="S165" s="129">
        <v>0</v>
      </c>
      <c r="T165" s="130">
        <f t="shared" si="23"/>
        <v>0</v>
      </c>
      <c r="V165" s="132">
        <v>875.39400000000001</v>
      </c>
      <c r="AQ165" s="131" t="s">
        <v>169</v>
      </c>
      <c r="AS165" s="131" t="s">
        <v>166</v>
      </c>
      <c r="AT165" s="131" t="s">
        <v>83</v>
      </c>
      <c r="AX165" s="13" t="s">
        <v>127</v>
      </c>
      <c r="BD165" s="132">
        <f t="shared" si="24"/>
        <v>0</v>
      </c>
      <c r="BE165" s="132">
        <f t="shared" si="25"/>
        <v>0</v>
      </c>
      <c r="BF165" s="132">
        <f t="shared" si="26"/>
        <v>0</v>
      </c>
      <c r="BG165" s="132">
        <f t="shared" si="27"/>
        <v>0</v>
      </c>
      <c r="BH165" s="132">
        <f t="shared" si="28"/>
        <v>0</v>
      </c>
      <c r="BI165" s="13" t="s">
        <v>82</v>
      </c>
      <c r="BJ165" s="132">
        <f t="shared" si="29"/>
        <v>0</v>
      </c>
      <c r="BK165" s="13" t="s">
        <v>169</v>
      </c>
      <c r="BL165" s="131" t="s">
        <v>496</v>
      </c>
    </row>
    <row r="166" spans="2:64" s="1" customFormat="1" ht="16.5" customHeight="1" x14ac:dyDescent="0.2">
      <c r="B166" s="120"/>
      <c r="C166" s="121" t="s">
        <v>230</v>
      </c>
      <c r="D166" s="121" t="s">
        <v>130</v>
      </c>
      <c r="E166" s="122" t="s">
        <v>236</v>
      </c>
      <c r="F166" s="123" t="s">
        <v>237</v>
      </c>
      <c r="G166" s="124" t="s">
        <v>180</v>
      </c>
      <c r="H166" s="125">
        <v>100</v>
      </c>
      <c r="I166" s="126"/>
      <c r="J166" s="126">
        <f t="shared" si="20"/>
        <v>0</v>
      </c>
      <c r="K166" s="123" t="s">
        <v>1</v>
      </c>
      <c r="L166" s="25"/>
      <c r="M166" s="127" t="s">
        <v>1</v>
      </c>
      <c r="N166" s="128" t="s">
        <v>41</v>
      </c>
      <c r="O166" s="129">
        <v>5.3999999999999999E-2</v>
      </c>
      <c r="P166" s="129">
        <f t="shared" si="21"/>
        <v>5.4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V166" s="132">
        <v>29.1798</v>
      </c>
      <c r="AQ166" s="131" t="s">
        <v>165</v>
      </c>
      <c r="AS166" s="131" t="s">
        <v>130</v>
      </c>
      <c r="AT166" s="131" t="s">
        <v>83</v>
      </c>
      <c r="AX166" s="13" t="s">
        <v>127</v>
      </c>
      <c r="BD166" s="132">
        <f t="shared" si="24"/>
        <v>0</v>
      </c>
      <c r="BE166" s="132">
        <f t="shared" si="25"/>
        <v>0</v>
      </c>
      <c r="BF166" s="132">
        <f t="shared" si="26"/>
        <v>0</v>
      </c>
      <c r="BG166" s="132">
        <f t="shared" si="27"/>
        <v>0</v>
      </c>
      <c r="BH166" s="132">
        <f t="shared" si="28"/>
        <v>0</v>
      </c>
      <c r="BI166" s="13" t="s">
        <v>82</v>
      </c>
      <c r="BJ166" s="132">
        <f t="shared" si="29"/>
        <v>0</v>
      </c>
      <c r="BK166" s="13" t="s">
        <v>165</v>
      </c>
      <c r="BL166" s="131" t="s">
        <v>497</v>
      </c>
    </row>
    <row r="167" spans="2:64" s="1" customFormat="1" ht="16.5" customHeight="1" x14ac:dyDescent="0.2">
      <c r="B167" s="120"/>
      <c r="C167" s="133" t="s">
        <v>185</v>
      </c>
      <c r="D167" s="133" t="s">
        <v>166</v>
      </c>
      <c r="E167" s="134" t="s">
        <v>239</v>
      </c>
      <c r="F167" s="135" t="s">
        <v>240</v>
      </c>
      <c r="G167" s="136" t="s">
        <v>180</v>
      </c>
      <c r="H167" s="137">
        <v>100</v>
      </c>
      <c r="I167" s="138"/>
      <c r="J167" s="138">
        <f t="shared" si="20"/>
        <v>0</v>
      </c>
      <c r="K167" s="135" t="s">
        <v>1</v>
      </c>
      <c r="L167" s="139"/>
      <c r="M167" s="140" t="s">
        <v>1</v>
      </c>
      <c r="N167" s="141" t="s">
        <v>41</v>
      </c>
      <c r="O167" s="129">
        <v>0</v>
      </c>
      <c r="P167" s="129">
        <f t="shared" si="21"/>
        <v>0</v>
      </c>
      <c r="Q167" s="129">
        <v>0</v>
      </c>
      <c r="R167" s="129">
        <f t="shared" si="22"/>
        <v>0</v>
      </c>
      <c r="S167" s="129">
        <v>0</v>
      </c>
      <c r="T167" s="130">
        <f t="shared" si="23"/>
        <v>0</v>
      </c>
      <c r="V167" s="132">
        <v>50.895000000000003</v>
      </c>
      <c r="AQ167" s="131" t="s">
        <v>169</v>
      </c>
      <c r="AS167" s="131" t="s">
        <v>166</v>
      </c>
      <c r="AT167" s="131" t="s">
        <v>83</v>
      </c>
      <c r="AX167" s="13" t="s">
        <v>127</v>
      </c>
      <c r="BD167" s="132">
        <f t="shared" si="24"/>
        <v>0</v>
      </c>
      <c r="BE167" s="132">
        <f t="shared" si="25"/>
        <v>0</v>
      </c>
      <c r="BF167" s="132">
        <f t="shared" si="26"/>
        <v>0</v>
      </c>
      <c r="BG167" s="132">
        <f t="shared" si="27"/>
        <v>0</v>
      </c>
      <c r="BH167" s="132">
        <f t="shared" si="28"/>
        <v>0</v>
      </c>
      <c r="BI167" s="13" t="s">
        <v>82</v>
      </c>
      <c r="BJ167" s="132">
        <f t="shared" si="29"/>
        <v>0</v>
      </c>
      <c r="BK167" s="13" t="s">
        <v>169</v>
      </c>
      <c r="BL167" s="131" t="s">
        <v>498</v>
      </c>
    </row>
    <row r="168" spans="2:64" s="1" customFormat="1" ht="16.5" customHeight="1" x14ac:dyDescent="0.2">
      <c r="B168" s="120"/>
      <c r="C168" s="121" t="s">
        <v>668</v>
      </c>
      <c r="D168" s="121" t="s">
        <v>130</v>
      </c>
      <c r="E168" s="122" t="s">
        <v>665</v>
      </c>
      <c r="F168" s="123" t="s">
        <v>666</v>
      </c>
      <c r="G168" s="124" t="s">
        <v>180</v>
      </c>
      <c r="H168" s="125">
        <v>1</v>
      </c>
      <c r="I168" s="126"/>
      <c r="J168" s="126">
        <f t="shared" si="20"/>
        <v>0</v>
      </c>
      <c r="K168" s="146"/>
      <c r="L168" s="25"/>
      <c r="M168" s="127" t="s">
        <v>1</v>
      </c>
      <c r="N168" s="128" t="s">
        <v>41</v>
      </c>
      <c r="O168" s="129">
        <v>12.398</v>
      </c>
      <c r="P168" s="129">
        <f t="shared" si="21"/>
        <v>12.398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V168" s="132">
        <v>4614.4800000000005</v>
      </c>
      <c r="AQ168" s="131" t="s">
        <v>165</v>
      </c>
      <c r="AS168" s="131" t="s">
        <v>130</v>
      </c>
      <c r="AT168" s="131" t="s">
        <v>83</v>
      </c>
      <c r="AX168" s="13" t="s">
        <v>127</v>
      </c>
      <c r="BD168" s="132">
        <f t="shared" si="24"/>
        <v>0</v>
      </c>
      <c r="BE168" s="132">
        <f t="shared" si="25"/>
        <v>0</v>
      </c>
      <c r="BF168" s="132">
        <f t="shared" si="26"/>
        <v>0</v>
      </c>
      <c r="BG168" s="132">
        <f t="shared" si="27"/>
        <v>0</v>
      </c>
      <c r="BH168" s="132">
        <f t="shared" si="28"/>
        <v>0</v>
      </c>
      <c r="BI168" s="13" t="s">
        <v>82</v>
      </c>
      <c r="BJ168" s="132">
        <f t="shared" si="29"/>
        <v>0</v>
      </c>
      <c r="BK168" s="13" t="s">
        <v>165</v>
      </c>
      <c r="BL168" s="131" t="s">
        <v>667</v>
      </c>
    </row>
    <row r="169" spans="2:64" s="1" customFormat="1" ht="24.2" customHeight="1" x14ac:dyDescent="0.2">
      <c r="B169" s="120"/>
      <c r="C169" s="121" t="s">
        <v>241</v>
      </c>
      <c r="D169" s="121" t="s">
        <v>130</v>
      </c>
      <c r="E169" s="122" t="s">
        <v>248</v>
      </c>
      <c r="F169" s="123" t="s">
        <v>249</v>
      </c>
      <c r="G169" s="124" t="s">
        <v>180</v>
      </c>
      <c r="H169" s="125">
        <v>2385</v>
      </c>
      <c r="I169" s="126"/>
      <c r="J169" s="126">
        <f t="shared" si="20"/>
        <v>0</v>
      </c>
      <c r="K169" s="123" t="s">
        <v>164</v>
      </c>
      <c r="L169" s="25"/>
      <c r="M169" s="127" t="s">
        <v>1</v>
      </c>
      <c r="N169" s="128" t="s">
        <v>41</v>
      </c>
      <c r="O169" s="129">
        <v>5.0999999999999997E-2</v>
      </c>
      <c r="P169" s="129">
        <f t="shared" si="21"/>
        <v>121.63499999999999</v>
      </c>
      <c r="Q169" s="129">
        <v>0</v>
      </c>
      <c r="R169" s="129">
        <f t="shared" si="22"/>
        <v>0</v>
      </c>
      <c r="S169" s="129">
        <v>0</v>
      </c>
      <c r="T169" s="130">
        <f t="shared" si="23"/>
        <v>0</v>
      </c>
      <c r="V169" s="132">
        <v>30.4239</v>
      </c>
      <c r="AQ169" s="131" t="s">
        <v>165</v>
      </c>
      <c r="AS169" s="131" t="s">
        <v>130</v>
      </c>
      <c r="AT169" s="131" t="s">
        <v>83</v>
      </c>
      <c r="AX169" s="13" t="s">
        <v>127</v>
      </c>
      <c r="BD169" s="132">
        <f t="shared" si="24"/>
        <v>0</v>
      </c>
      <c r="BE169" s="132">
        <f t="shared" si="25"/>
        <v>0</v>
      </c>
      <c r="BF169" s="132">
        <f t="shared" si="26"/>
        <v>0</v>
      </c>
      <c r="BG169" s="132">
        <f t="shared" si="27"/>
        <v>0</v>
      </c>
      <c r="BH169" s="132">
        <f t="shared" si="28"/>
        <v>0</v>
      </c>
      <c r="BI169" s="13" t="s">
        <v>82</v>
      </c>
      <c r="BJ169" s="132">
        <f t="shared" si="29"/>
        <v>0</v>
      </c>
      <c r="BK169" s="13" t="s">
        <v>165</v>
      </c>
      <c r="BL169" s="131" t="s">
        <v>499</v>
      </c>
    </row>
    <row r="170" spans="2:64" s="1" customFormat="1" ht="24.2" customHeight="1" x14ac:dyDescent="0.2">
      <c r="B170" s="120"/>
      <c r="C170" s="121" t="s">
        <v>244</v>
      </c>
      <c r="D170" s="121" t="s">
        <v>130</v>
      </c>
      <c r="E170" s="122" t="s">
        <v>251</v>
      </c>
      <c r="F170" s="123" t="s">
        <v>252</v>
      </c>
      <c r="G170" s="124" t="s">
        <v>180</v>
      </c>
      <c r="H170" s="125">
        <v>54</v>
      </c>
      <c r="I170" s="126"/>
      <c r="J170" s="126">
        <f t="shared" si="20"/>
        <v>0</v>
      </c>
      <c r="K170" s="123" t="s">
        <v>164</v>
      </c>
      <c r="L170" s="25"/>
      <c r="M170" s="127" t="s">
        <v>1</v>
      </c>
      <c r="N170" s="128" t="s">
        <v>41</v>
      </c>
      <c r="O170" s="129">
        <v>6.8000000000000005E-2</v>
      </c>
      <c r="P170" s="129">
        <f t="shared" si="21"/>
        <v>3.6720000000000002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V170" s="132">
        <v>40.602899999999998</v>
      </c>
      <c r="AQ170" s="131" t="s">
        <v>165</v>
      </c>
      <c r="AS170" s="131" t="s">
        <v>130</v>
      </c>
      <c r="AT170" s="131" t="s">
        <v>83</v>
      </c>
      <c r="AX170" s="13" t="s">
        <v>127</v>
      </c>
      <c r="BD170" s="132">
        <f t="shared" si="24"/>
        <v>0</v>
      </c>
      <c r="BE170" s="132">
        <f t="shared" si="25"/>
        <v>0</v>
      </c>
      <c r="BF170" s="132">
        <f t="shared" si="26"/>
        <v>0</v>
      </c>
      <c r="BG170" s="132">
        <f t="shared" si="27"/>
        <v>0</v>
      </c>
      <c r="BH170" s="132">
        <f t="shared" si="28"/>
        <v>0</v>
      </c>
      <c r="BI170" s="13" t="s">
        <v>82</v>
      </c>
      <c r="BJ170" s="132">
        <f t="shared" si="29"/>
        <v>0</v>
      </c>
      <c r="BK170" s="13" t="s">
        <v>165</v>
      </c>
      <c r="BL170" s="131" t="s">
        <v>500</v>
      </c>
    </row>
    <row r="171" spans="2:64" s="1" customFormat="1" ht="24.2" customHeight="1" x14ac:dyDescent="0.2">
      <c r="B171" s="120"/>
      <c r="C171" s="121" t="s">
        <v>458</v>
      </c>
      <c r="D171" s="121" t="s">
        <v>130</v>
      </c>
      <c r="E171" s="122" t="s">
        <v>254</v>
      </c>
      <c r="F171" s="123" t="s">
        <v>255</v>
      </c>
      <c r="G171" s="124" t="s">
        <v>180</v>
      </c>
      <c r="H171" s="125">
        <v>52</v>
      </c>
      <c r="I171" s="126"/>
      <c r="J171" s="126">
        <f t="shared" si="20"/>
        <v>0</v>
      </c>
      <c r="K171" s="123" t="s">
        <v>173</v>
      </c>
      <c r="L171" s="25"/>
      <c r="M171" s="127" t="s">
        <v>1</v>
      </c>
      <c r="N171" s="128" t="s">
        <v>41</v>
      </c>
      <c r="O171" s="129">
        <v>0.30599999999999999</v>
      </c>
      <c r="P171" s="129">
        <f t="shared" si="21"/>
        <v>15.911999999999999</v>
      </c>
      <c r="Q171" s="129">
        <v>0</v>
      </c>
      <c r="R171" s="129">
        <f t="shared" si="22"/>
        <v>0</v>
      </c>
      <c r="S171" s="129">
        <v>0</v>
      </c>
      <c r="T171" s="130">
        <f t="shared" si="23"/>
        <v>0</v>
      </c>
      <c r="V171" s="132">
        <v>90.593099999999993</v>
      </c>
      <c r="AQ171" s="131" t="s">
        <v>165</v>
      </c>
      <c r="AS171" s="131" t="s">
        <v>130</v>
      </c>
      <c r="AT171" s="131" t="s">
        <v>83</v>
      </c>
      <c r="AX171" s="13" t="s">
        <v>127</v>
      </c>
      <c r="BD171" s="132">
        <f t="shared" si="24"/>
        <v>0</v>
      </c>
      <c r="BE171" s="132">
        <f t="shared" si="25"/>
        <v>0</v>
      </c>
      <c r="BF171" s="132">
        <f t="shared" si="26"/>
        <v>0</v>
      </c>
      <c r="BG171" s="132">
        <f t="shared" si="27"/>
        <v>0</v>
      </c>
      <c r="BH171" s="132">
        <f t="shared" si="28"/>
        <v>0</v>
      </c>
      <c r="BI171" s="13" t="s">
        <v>82</v>
      </c>
      <c r="BJ171" s="132">
        <f t="shared" si="29"/>
        <v>0</v>
      </c>
      <c r="BK171" s="13" t="s">
        <v>165</v>
      </c>
      <c r="BL171" s="131" t="s">
        <v>501</v>
      </c>
    </row>
    <row r="172" spans="2:64" s="1" customFormat="1" ht="16.5" customHeight="1" x14ac:dyDescent="0.2">
      <c r="B172" s="120"/>
      <c r="C172" s="133" t="s">
        <v>247</v>
      </c>
      <c r="D172" s="133" t="s">
        <v>166</v>
      </c>
      <c r="E172" s="134" t="s">
        <v>257</v>
      </c>
      <c r="F172" s="135" t="s">
        <v>258</v>
      </c>
      <c r="G172" s="136" t="s">
        <v>180</v>
      </c>
      <c r="H172" s="137">
        <v>23</v>
      </c>
      <c r="I172" s="138"/>
      <c r="J172" s="138">
        <f t="shared" si="20"/>
        <v>0</v>
      </c>
      <c r="K172" s="135" t="s">
        <v>173</v>
      </c>
      <c r="L172" s="139"/>
      <c r="M172" s="140" t="s">
        <v>1</v>
      </c>
      <c r="N172" s="141" t="s">
        <v>41</v>
      </c>
      <c r="O172" s="129">
        <v>0</v>
      </c>
      <c r="P172" s="129">
        <f t="shared" si="21"/>
        <v>0</v>
      </c>
      <c r="Q172" s="129">
        <v>5.0000000000000002E-5</v>
      </c>
      <c r="R172" s="129">
        <f t="shared" si="22"/>
        <v>1.15E-3</v>
      </c>
      <c r="S172" s="129">
        <v>0</v>
      </c>
      <c r="T172" s="130">
        <f t="shared" si="23"/>
        <v>0</v>
      </c>
      <c r="V172" s="132">
        <v>176.43600000000001</v>
      </c>
      <c r="AQ172" s="131" t="s">
        <v>169</v>
      </c>
      <c r="AS172" s="131" t="s">
        <v>166</v>
      </c>
      <c r="AT172" s="131" t="s">
        <v>83</v>
      </c>
      <c r="AX172" s="13" t="s">
        <v>127</v>
      </c>
      <c r="BD172" s="132">
        <f t="shared" si="24"/>
        <v>0</v>
      </c>
      <c r="BE172" s="132">
        <f t="shared" si="25"/>
        <v>0</v>
      </c>
      <c r="BF172" s="132">
        <f t="shared" si="26"/>
        <v>0</v>
      </c>
      <c r="BG172" s="132">
        <f t="shared" si="27"/>
        <v>0</v>
      </c>
      <c r="BH172" s="132">
        <f t="shared" si="28"/>
        <v>0</v>
      </c>
      <c r="BI172" s="13" t="s">
        <v>82</v>
      </c>
      <c r="BJ172" s="132">
        <f t="shared" si="29"/>
        <v>0</v>
      </c>
      <c r="BK172" s="13" t="s">
        <v>169</v>
      </c>
      <c r="BL172" s="131" t="s">
        <v>502</v>
      </c>
    </row>
    <row r="173" spans="2:64" s="1" customFormat="1" ht="16.5" customHeight="1" x14ac:dyDescent="0.2">
      <c r="B173" s="120"/>
      <c r="C173" s="133" t="s">
        <v>250</v>
      </c>
      <c r="D173" s="133" t="s">
        <v>166</v>
      </c>
      <c r="E173" s="134" t="s">
        <v>438</v>
      </c>
      <c r="F173" s="135" t="s">
        <v>439</v>
      </c>
      <c r="G173" s="136" t="s">
        <v>180</v>
      </c>
      <c r="H173" s="137">
        <v>6</v>
      </c>
      <c r="I173" s="138"/>
      <c r="J173" s="138">
        <f t="shared" si="20"/>
        <v>0</v>
      </c>
      <c r="K173" s="135" t="s">
        <v>173</v>
      </c>
      <c r="L173" s="139"/>
      <c r="M173" s="140" t="s">
        <v>1</v>
      </c>
      <c r="N173" s="141" t="s">
        <v>41</v>
      </c>
      <c r="O173" s="129">
        <v>0</v>
      </c>
      <c r="P173" s="129">
        <f t="shared" si="21"/>
        <v>0</v>
      </c>
      <c r="Q173" s="129">
        <v>5.0000000000000002E-5</v>
      </c>
      <c r="R173" s="129">
        <f t="shared" si="22"/>
        <v>3.0000000000000003E-4</v>
      </c>
      <c r="S173" s="129">
        <v>0</v>
      </c>
      <c r="T173" s="130">
        <f t="shared" si="23"/>
        <v>0</v>
      </c>
      <c r="V173" s="132">
        <v>248.82</v>
      </c>
      <c r="AQ173" s="131" t="s">
        <v>169</v>
      </c>
      <c r="AS173" s="131" t="s">
        <v>166</v>
      </c>
      <c r="AT173" s="131" t="s">
        <v>83</v>
      </c>
      <c r="AX173" s="13" t="s">
        <v>127</v>
      </c>
      <c r="BD173" s="132">
        <f t="shared" si="24"/>
        <v>0</v>
      </c>
      <c r="BE173" s="132">
        <f t="shared" si="25"/>
        <v>0</v>
      </c>
      <c r="BF173" s="132">
        <f t="shared" si="26"/>
        <v>0</v>
      </c>
      <c r="BG173" s="132">
        <f t="shared" si="27"/>
        <v>0</v>
      </c>
      <c r="BH173" s="132">
        <f t="shared" si="28"/>
        <v>0</v>
      </c>
      <c r="BI173" s="13" t="s">
        <v>82</v>
      </c>
      <c r="BJ173" s="132">
        <f t="shared" si="29"/>
        <v>0</v>
      </c>
      <c r="BK173" s="13" t="s">
        <v>169</v>
      </c>
      <c r="BL173" s="131" t="s">
        <v>503</v>
      </c>
    </row>
    <row r="174" spans="2:64" s="1" customFormat="1" ht="16.5" customHeight="1" x14ac:dyDescent="0.2">
      <c r="B174" s="120"/>
      <c r="C174" s="133" t="s">
        <v>253</v>
      </c>
      <c r="D174" s="133" t="s">
        <v>166</v>
      </c>
      <c r="E174" s="134" t="s">
        <v>259</v>
      </c>
      <c r="F174" s="135" t="s">
        <v>260</v>
      </c>
      <c r="G174" s="136" t="s">
        <v>180</v>
      </c>
      <c r="H174" s="137">
        <v>16</v>
      </c>
      <c r="I174" s="138"/>
      <c r="J174" s="138">
        <f t="shared" si="20"/>
        <v>0</v>
      </c>
      <c r="K174" s="135" t="s">
        <v>173</v>
      </c>
      <c r="L174" s="139"/>
      <c r="M174" s="140" t="s">
        <v>1</v>
      </c>
      <c r="N174" s="141" t="s">
        <v>41</v>
      </c>
      <c r="O174" s="129">
        <v>0</v>
      </c>
      <c r="P174" s="129">
        <f t="shared" si="21"/>
        <v>0</v>
      </c>
      <c r="Q174" s="129">
        <v>5.0000000000000002E-5</v>
      </c>
      <c r="R174" s="129">
        <f t="shared" si="22"/>
        <v>8.0000000000000004E-4</v>
      </c>
      <c r="S174" s="129">
        <v>0</v>
      </c>
      <c r="T174" s="130">
        <f t="shared" si="23"/>
        <v>0</v>
      </c>
      <c r="V174" s="132">
        <v>203.58</v>
      </c>
      <c r="AQ174" s="131" t="s">
        <v>169</v>
      </c>
      <c r="AS174" s="131" t="s">
        <v>166</v>
      </c>
      <c r="AT174" s="131" t="s">
        <v>83</v>
      </c>
      <c r="AX174" s="13" t="s">
        <v>127</v>
      </c>
      <c r="BD174" s="132">
        <f t="shared" si="24"/>
        <v>0</v>
      </c>
      <c r="BE174" s="132">
        <f t="shared" si="25"/>
        <v>0</v>
      </c>
      <c r="BF174" s="132">
        <f t="shared" si="26"/>
        <v>0</v>
      </c>
      <c r="BG174" s="132">
        <f t="shared" si="27"/>
        <v>0</v>
      </c>
      <c r="BH174" s="132">
        <f t="shared" si="28"/>
        <v>0</v>
      </c>
      <c r="BI174" s="13" t="s">
        <v>82</v>
      </c>
      <c r="BJ174" s="132">
        <f t="shared" si="29"/>
        <v>0</v>
      </c>
      <c r="BK174" s="13" t="s">
        <v>169</v>
      </c>
      <c r="BL174" s="131" t="s">
        <v>504</v>
      </c>
    </row>
    <row r="175" spans="2:64" s="1" customFormat="1" ht="16.5" customHeight="1" x14ac:dyDescent="0.2">
      <c r="B175" s="120"/>
      <c r="C175" s="133" t="s">
        <v>256</v>
      </c>
      <c r="D175" s="133" t="s">
        <v>166</v>
      </c>
      <c r="E175" s="134" t="s">
        <v>441</v>
      </c>
      <c r="F175" s="135" t="s">
        <v>442</v>
      </c>
      <c r="G175" s="136" t="s">
        <v>180</v>
      </c>
      <c r="H175" s="137">
        <v>2</v>
      </c>
      <c r="I175" s="138"/>
      <c r="J175" s="138">
        <f t="shared" si="20"/>
        <v>0</v>
      </c>
      <c r="K175" s="135" t="s">
        <v>1</v>
      </c>
      <c r="L175" s="139"/>
      <c r="M175" s="140" t="s">
        <v>1</v>
      </c>
      <c r="N175" s="141" t="s">
        <v>41</v>
      </c>
      <c r="O175" s="129">
        <v>0</v>
      </c>
      <c r="P175" s="129">
        <f t="shared" si="21"/>
        <v>0</v>
      </c>
      <c r="Q175" s="129">
        <v>5.0000000000000002E-5</v>
      </c>
      <c r="R175" s="129">
        <f t="shared" si="22"/>
        <v>1E-4</v>
      </c>
      <c r="S175" s="129">
        <v>0</v>
      </c>
      <c r="T175" s="130">
        <f t="shared" si="23"/>
        <v>0</v>
      </c>
      <c r="V175" s="132">
        <v>220.54499999999999</v>
      </c>
      <c r="AQ175" s="131" t="s">
        <v>169</v>
      </c>
      <c r="AS175" s="131" t="s">
        <v>166</v>
      </c>
      <c r="AT175" s="131" t="s">
        <v>83</v>
      </c>
      <c r="AX175" s="13" t="s">
        <v>127</v>
      </c>
      <c r="BD175" s="132">
        <f t="shared" si="24"/>
        <v>0</v>
      </c>
      <c r="BE175" s="132">
        <f t="shared" si="25"/>
        <v>0</v>
      </c>
      <c r="BF175" s="132">
        <f t="shared" si="26"/>
        <v>0</v>
      </c>
      <c r="BG175" s="132">
        <f t="shared" si="27"/>
        <v>0</v>
      </c>
      <c r="BH175" s="132">
        <f t="shared" si="28"/>
        <v>0</v>
      </c>
      <c r="BI175" s="13" t="s">
        <v>82</v>
      </c>
      <c r="BJ175" s="132">
        <f t="shared" si="29"/>
        <v>0</v>
      </c>
      <c r="BK175" s="13" t="s">
        <v>169</v>
      </c>
      <c r="BL175" s="131" t="s">
        <v>505</v>
      </c>
    </row>
    <row r="176" spans="2:64" s="1" customFormat="1" ht="16.5" customHeight="1" x14ac:dyDescent="0.2">
      <c r="B176" s="120"/>
      <c r="C176" s="133" t="s">
        <v>437</v>
      </c>
      <c r="D176" s="133" t="s">
        <v>166</v>
      </c>
      <c r="E176" s="134" t="s">
        <v>262</v>
      </c>
      <c r="F176" s="135" t="s">
        <v>263</v>
      </c>
      <c r="G176" s="136" t="s">
        <v>180</v>
      </c>
      <c r="H176" s="137">
        <v>5</v>
      </c>
      <c r="I176" s="138"/>
      <c r="J176" s="138">
        <f t="shared" si="20"/>
        <v>0</v>
      </c>
      <c r="K176" s="135" t="s">
        <v>164</v>
      </c>
      <c r="L176" s="139"/>
      <c r="M176" s="140" t="s">
        <v>1</v>
      </c>
      <c r="N176" s="141" t="s">
        <v>41</v>
      </c>
      <c r="O176" s="129">
        <v>0</v>
      </c>
      <c r="P176" s="129">
        <f t="shared" si="21"/>
        <v>0</v>
      </c>
      <c r="Q176" s="129">
        <v>5.0000000000000002E-5</v>
      </c>
      <c r="R176" s="129">
        <f t="shared" si="22"/>
        <v>2.5000000000000001E-4</v>
      </c>
      <c r="S176" s="129">
        <v>0</v>
      </c>
      <c r="T176" s="130">
        <f t="shared" si="23"/>
        <v>0</v>
      </c>
      <c r="V176" s="132">
        <v>441.09</v>
      </c>
      <c r="AQ176" s="131" t="s">
        <v>169</v>
      </c>
      <c r="AS176" s="131" t="s">
        <v>166</v>
      </c>
      <c r="AT176" s="131" t="s">
        <v>83</v>
      </c>
      <c r="AX176" s="13" t="s">
        <v>127</v>
      </c>
      <c r="BD176" s="132">
        <f t="shared" si="24"/>
        <v>0</v>
      </c>
      <c r="BE176" s="132">
        <f t="shared" si="25"/>
        <v>0</v>
      </c>
      <c r="BF176" s="132">
        <f t="shared" si="26"/>
        <v>0</v>
      </c>
      <c r="BG176" s="132">
        <f t="shared" si="27"/>
        <v>0</v>
      </c>
      <c r="BH176" s="132">
        <f t="shared" si="28"/>
        <v>0</v>
      </c>
      <c r="BI176" s="13" t="s">
        <v>82</v>
      </c>
      <c r="BJ176" s="132">
        <f t="shared" si="29"/>
        <v>0</v>
      </c>
      <c r="BK176" s="13" t="s">
        <v>169</v>
      </c>
      <c r="BL176" s="131" t="s">
        <v>506</v>
      </c>
    </row>
    <row r="177" spans="2:64" s="1" customFormat="1" ht="21.75" customHeight="1" x14ac:dyDescent="0.2">
      <c r="B177" s="120"/>
      <c r="C177" s="121" t="s">
        <v>261</v>
      </c>
      <c r="D177" s="121" t="s">
        <v>130</v>
      </c>
      <c r="E177" s="122" t="s">
        <v>265</v>
      </c>
      <c r="F177" s="123" t="s">
        <v>266</v>
      </c>
      <c r="G177" s="124" t="s">
        <v>180</v>
      </c>
      <c r="H177" s="125">
        <v>11</v>
      </c>
      <c r="I177" s="126"/>
      <c r="J177" s="126">
        <f t="shared" si="20"/>
        <v>0</v>
      </c>
      <c r="K177" s="123" t="s">
        <v>157</v>
      </c>
      <c r="L177" s="25"/>
      <c r="M177" s="127" t="s">
        <v>1</v>
      </c>
      <c r="N177" s="128" t="s">
        <v>41</v>
      </c>
      <c r="O177" s="129">
        <v>12.32</v>
      </c>
      <c r="P177" s="129">
        <f t="shared" si="21"/>
        <v>135.52000000000001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V177" s="132">
        <v>8335.4699999999993</v>
      </c>
      <c r="AQ177" s="131" t="s">
        <v>82</v>
      </c>
      <c r="AS177" s="131" t="s">
        <v>130</v>
      </c>
      <c r="AT177" s="131" t="s">
        <v>83</v>
      </c>
      <c r="AX177" s="13" t="s">
        <v>127</v>
      </c>
      <c r="BD177" s="132">
        <f t="shared" si="24"/>
        <v>0</v>
      </c>
      <c r="BE177" s="132">
        <f t="shared" si="25"/>
        <v>0</v>
      </c>
      <c r="BF177" s="132">
        <f t="shared" si="26"/>
        <v>0</v>
      </c>
      <c r="BG177" s="132">
        <f t="shared" si="27"/>
        <v>0</v>
      </c>
      <c r="BH177" s="132">
        <f t="shared" si="28"/>
        <v>0</v>
      </c>
      <c r="BI177" s="13" t="s">
        <v>82</v>
      </c>
      <c r="BJ177" s="132">
        <f t="shared" si="29"/>
        <v>0</v>
      </c>
      <c r="BK177" s="13" t="s">
        <v>82</v>
      </c>
      <c r="BL177" s="131" t="s">
        <v>507</v>
      </c>
    </row>
    <row r="178" spans="2:64" s="1" customFormat="1" ht="16.5" customHeight="1" x14ac:dyDescent="0.2">
      <c r="B178" s="120"/>
      <c r="C178" s="133" t="s">
        <v>459</v>
      </c>
      <c r="D178" s="133" t="s">
        <v>166</v>
      </c>
      <c r="E178" s="134" t="s">
        <v>268</v>
      </c>
      <c r="F178" s="135" t="s">
        <v>269</v>
      </c>
      <c r="G178" s="136" t="s">
        <v>270</v>
      </c>
      <c r="H178" s="137">
        <v>2</v>
      </c>
      <c r="I178" s="138"/>
      <c r="J178" s="138">
        <f t="shared" si="20"/>
        <v>0</v>
      </c>
      <c r="K178" s="135" t="s">
        <v>1</v>
      </c>
      <c r="L178" s="139"/>
      <c r="M178" s="140" t="s">
        <v>1</v>
      </c>
      <c r="N178" s="141" t="s">
        <v>41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V178" s="132">
        <v>348.94743</v>
      </c>
      <c r="AQ178" s="131" t="s">
        <v>207</v>
      </c>
      <c r="AS178" s="131" t="s">
        <v>166</v>
      </c>
      <c r="AT178" s="131" t="s">
        <v>83</v>
      </c>
      <c r="AX178" s="13" t="s">
        <v>127</v>
      </c>
      <c r="BD178" s="132">
        <f t="shared" si="24"/>
        <v>0</v>
      </c>
      <c r="BE178" s="132">
        <f t="shared" si="25"/>
        <v>0</v>
      </c>
      <c r="BF178" s="132">
        <f t="shared" si="26"/>
        <v>0</v>
      </c>
      <c r="BG178" s="132">
        <f t="shared" si="27"/>
        <v>0</v>
      </c>
      <c r="BH178" s="132">
        <f t="shared" si="28"/>
        <v>0</v>
      </c>
      <c r="BI178" s="13" t="s">
        <v>82</v>
      </c>
      <c r="BJ178" s="132">
        <f t="shared" si="29"/>
        <v>0</v>
      </c>
      <c r="BK178" s="13" t="s">
        <v>165</v>
      </c>
      <c r="BL178" s="131" t="s">
        <v>508</v>
      </c>
    </row>
    <row r="179" spans="2:64" s="1" customFormat="1" ht="16.5" customHeight="1" x14ac:dyDescent="0.2">
      <c r="B179" s="120"/>
      <c r="C179" s="121" t="s">
        <v>375</v>
      </c>
      <c r="D179" s="121" t="s">
        <v>130</v>
      </c>
      <c r="E179" s="122" t="s">
        <v>272</v>
      </c>
      <c r="F179" s="123" t="s">
        <v>273</v>
      </c>
      <c r="G179" s="124" t="s">
        <v>163</v>
      </c>
      <c r="H179" s="125">
        <v>270</v>
      </c>
      <c r="I179" s="126"/>
      <c r="J179" s="126">
        <f t="shared" si="20"/>
        <v>0</v>
      </c>
      <c r="K179" s="123" t="s">
        <v>157</v>
      </c>
      <c r="L179" s="25"/>
      <c r="M179" s="127" t="s">
        <v>1</v>
      </c>
      <c r="N179" s="128" t="s">
        <v>41</v>
      </c>
      <c r="O179" s="129">
        <v>6.8000000000000005E-2</v>
      </c>
      <c r="P179" s="129">
        <f t="shared" si="21"/>
        <v>18.360000000000003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V179" s="132">
        <v>14.2506</v>
      </c>
      <c r="AQ179" s="131" t="s">
        <v>165</v>
      </c>
      <c r="AS179" s="131" t="s">
        <v>130</v>
      </c>
      <c r="AT179" s="131" t="s">
        <v>83</v>
      </c>
      <c r="AX179" s="13" t="s">
        <v>127</v>
      </c>
      <c r="BD179" s="132">
        <f t="shared" si="24"/>
        <v>0</v>
      </c>
      <c r="BE179" s="132">
        <f t="shared" si="25"/>
        <v>0</v>
      </c>
      <c r="BF179" s="132">
        <f t="shared" si="26"/>
        <v>0</v>
      </c>
      <c r="BG179" s="132">
        <f t="shared" si="27"/>
        <v>0</v>
      </c>
      <c r="BH179" s="132">
        <f t="shared" si="28"/>
        <v>0</v>
      </c>
      <c r="BI179" s="13" t="s">
        <v>82</v>
      </c>
      <c r="BJ179" s="132">
        <f t="shared" si="29"/>
        <v>0</v>
      </c>
      <c r="BK179" s="13" t="s">
        <v>165</v>
      </c>
      <c r="BL179" s="131" t="s">
        <v>509</v>
      </c>
    </row>
    <row r="180" spans="2:64" s="1" customFormat="1" ht="21.75" customHeight="1" x14ac:dyDescent="0.2">
      <c r="B180" s="120"/>
      <c r="C180" s="133" t="s">
        <v>264</v>
      </c>
      <c r="D180" s="133" t="s">
        <v>166</v>
      </c>
      <c r="E180" s="134" t="s">
        <v>275</v>
      </c>
      <c r="F180" s="135" t="s">
        <v>276</v>
      </c>
      <c r="G180" s="136" t="s">
        <v>163</v>
      </c>
      <c r="H180" s="137">
        <v>270</v>
      </c>
      <c r="I180" s="138"/>
      <c r="J180" s="138">
        <f t="shared" si="20"/>
        <v>0</v>
      </c>
      <c r="K180" s="135" t="s">
        <v>157</v>
      </c>
      <c r="L180" s="139"/>
      <c r="M180" s="140" t="s">
        <v>1</v>
      </c>
      <c r="N180" s="141" t="s">
        <v>41</v>
      </c>
      <c r="O180" s="129">
        <v>0</v>
      </c>
      <c r="P180" s="129">
        <f t="shared" si="21"/>
        <v>0</v>
      </c>
      <c r="Q180" s="129">
        <v>6.0000000000000002E-5</v>
      </c>
      <c r="R180" s="129">
        <f t="shared" si="22"/>
        <v>1.6199999999999999E-2</v>
      </c>
      <c r="S180" s="129">
        <v>0</v>
      </c>
      <c r="T180" s="130">
        <f t="shared" si="23"/>
        <v>0</v>
      </c>
      <c r="V180" s="132">
        <v>16.3995</v>
      </c>
      <c r="AQ180" s="131" t="s">
        <v>169</v>
      </c>
      <c r="AS180" s="131" t="s">
        <v>166</v>
      </c>
      <c r="AT180" s="131" t="s">
        <v>83</v>
      </c>
      <c r="AX180" s="13" t="s">
        <v>127</v>
      </c>
      <c r="BD180" s="132">
        <f t="shared" si="24"/>
        <v>0</v>
      </c>
      <c r="BE180" s="132">
        <f t="shared" si="25"/>
        <v>0</v>
      </c>
      <c r="BF180" s="132">
        <f t="shared" si="26"/>
        <v>0</v>
      </c>
      <c r="BG180" s="132">
        <f t="shared" si="27"/>
        <v>0</v>
      </c>
      <c r="BH180" s="132">
        <f t="shared" si="28"/>
        <v>0</v>
      </c>
      <c r="BI180" s="13" t="s">
        <v>82</v>
      </c>
      <c r="BJ180" s="132">
        <f t="shared" si="29"/>
        <v>0</v>
      </c>
      <c r="BK180" s="13" t="s">
        <v>169</v>
      </c>
      <c r="BL180" s="131" t="s">
        <v>510</v>
      </c>
    </row>
    <row r="181" spans="2:64" s="1" customFormat="1" ht="33" customHeight="1" x14ac:dyDescent="0.2">
      <c r="B181" s="120"/>
      <c r="C181" s="121" t="s">
        <v>267</v>
      </c>
      <c r="D181" s="121" t="s">
        <v>130</v>
      </c>
      <c r="E181" s="122" t="s">
        <v>278</v>
      </c>
      <c r="F181" s="123" t="s">
        <v>279</v>
      </c>
      <c r="G181" s="124" t="s">
        <v>163</v>
      </c>
      <c r="H181" s="125">
        <v>950</v>
      </c>
      <c r="I181" s="126"/>
      <c r="J181" s="126">
        <f t="shared" si="20"/>
        <v>0</v>
      </c>
      <c r="K181" s="123" t="s">
        <v>164</v>
      </c>
      <c r="L181" s="25"/>
      <c r="M181" s="127" t="s">
        <v>1</v>
      </c>
      <c r="N181" s="128" t="s">
        <v>41</v>
      </c>
      <c r="O181" s="129">
        <v>6.8000000000000005E-2</v>
      </c>
      <c r="P181" s="129">
        <f t="shared" si="21"/>
        <v>64.600000000000009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V181" s="132">
        <v>18.774600000000003</v>
      </c>
      <c r="AQ181" s="131" t="s">
        <v>165</v>
      </c>
      <c r="AS181" s="131" t="s">
        <v>130</v>
      </c>
      <c r="AT181" s="131" t="s">
        <v>83</v>
      </c>
      <c r="AX181" s="13" t="s">
        <v>127</v>
      </c>
      <c r="BD181" s="132">
        <f t="shared" si="24"/>
        <v>0</v>
      </c>
      <c r="BE181" s="132">
        <f t="shared" si="25"/>
        <v>0</v>
      </c>
      <c r="BF181" s="132">
        <f t="shared" si="26"/>
        <v>0</v>
      </c>
      <c r="BG181" s="132">
        <f t="shared" si="27"/>
        <v>0</v>
      </c>
      <c r="BH181" s="132">
        <f t="shared" si="28"/>
        <v>0</v>
      </c>
      <c r="BI181" s="13" t="s">
        <v>82</v>
      </c>
      <c r="BJ181" s="132">
        <f t="shared" si="29"/>
        <v>0</v>
      </c>
      <c r="BK181" s="13" t="s">
        <v>165</v>
      </c>
      <c r="BL181" s="131" t="s">
        <v>511</v>
      </c>
    </row>
    <row r="182" spans="2:64" s="1" customFormat="1" ht="16.5" customHeight="1" x14ac:dyDescent="0.2">
      <c r="B182" s="120"/>
      <c r="C182" s="133" t="s">
        <v>271</v>
      </c>
      <c r="D182" s="133" t="s">
        <v>166</v>
      </c>
      <c r="E182" s="134" t="s">
        <v>281</v>
      </c>
      <c r="F182" s="135" t="s">
        <v>282</v>
      </c>
      <c r="G182" s="136" t="s">
        <v>163</v>
      </c>
      <c r="H182" s="137">
        <v>950</v>
      </c>
      <c r="I182" s="138"/>
      <c r="J182" s="138">
        <f t="shared" si="20"/>
        <v>0</v>
      </c>
      <c r="K182" s="135" t="s">
        <v>164</v>
      </c>
      <c r="L182" s="139"/>
      <c r="M182" s="140" t="s">
        <v>1</v>
      </c>
      <c r="N182" s="141" t="s">
        <v>41</v>
      </c>
      <c r="O182" s="129">
        <v>0</v>
      </c>
      <c r="P182" s="129">
        <f t="shared" si="21"/>
        <v>0</v>
      </c>
      <c r="Q182" s="129">
        <v>1.17E-4</v>
      </c>
      <c r="R182" s="129">
        <f t="shared" si="22"/>
        <v>0.11115</v>
      </c>
      <c r="S182" s="129">
        <v>0</v>
      </c>
      <c r="T182" s="130">
        <f t="shared" si="23"/>
        <v>0</v>
      </c>
      <c r="V182" s="132">
        <v>13.911300000000001</v>
      </c>
      <c r="AQ182" s="131" t="s">
        <v>169</v>
      </c>
      <c r="AS182" s="131" t="s">
        <v>166</v>
      </c>
      <c r="AT182" s="131" t="s">
        <v>83</v>
      </c>
      <c r="AX182" s="13" t="s">
        <v>127</v>
      </c>
      <c r="BD182" s="132">
        <f t="shared" si="24"/>
        <v>0</v>
      </c>
      <c r="BE182" s="132">
        <f t="shared" si="25"/>
        <v>0</v>
      </c>
      <c r="BF182" s="132">
        <f t="shared" si="26"/>
        <v>0</v>
      </c>
      <c r="BG182" s="132">
        <f t="shared" si="27"/>
        <v>0</v>
      </c>
      <c r="BH182" s="132">
        <f t="shared" si="28"/>
        <v>0</v>
      </c>
      <c r="BI182" s="13" t="s">
        <v>82</v>
      </c>
      <c r="BJ182" s="132">
        <f t="shared" si="29"/>
        <v>0</v>
      </c>
      <c r="BK182" s="13" t="s">
        <v>169</v>
      </c>
      <c r="BL182" s="131" t="s">
        <v>512</v>
      </c>
    </row>
    <row r="183" spans="2:64" s="1" customFormat="1" ht="33" customHeight="1" x14ac:dyDescent="0.2">
      <c r="B183" s="120"/>
      <c r="C183" s="121" t="s">
        <v>274</v>
      </c>
      <c r="D183" s="121" t="s">
        <v>130</v>
      </c>
      <c r="E183" s="122" t="s">
        <v>284</v>
      </c>
      <c r="F183" s="123" t="s">
        <v>285</v>
      </c>
      <c r="G183" s="124" t="s">
        <v>163</v>
      </c>
      <c r="H183" s="125">
        <v>650</v>
      </c>
      <c r="I183" s="126"/>
      <c r="J183" s="126">
        <f t="shared" si="20"/>
        <v>0</v>
      </c>
      <c r="K183" s="123" t="s">
        <v>164</v>
      </c>
      <c r="L183" s="25"/>
      <c r="M183" s="127" t="s">
        <v>1</v>
      </c>
      <c r="N183" s="128" t="s">
        <v>41</v>
      </c>
      <c r="O183" s="129">
        <v>6.8000000000000005E-2</v>
      </c>
      <c r="P183" s="129">
        <f t="shared" si="21"/>
        <v>44.2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V183" s="132">
        <v>21.0366</v>
      </c>
      <c r="AQ183" s="131" t="s">
        <v>165</v>
      </c>
      <c r="AS183" s="131" t="s">
        <v>130</v>
      </c>
      <c r="AT183" s="131" t="s">
        <v>83</v>
      </c>
      <c r="AX183" s="13" t="s">
        <v>127</v>
      </c>
      <c r="BD183" s="132">
        <f t="shared" si="24"/>
        <v>0</v>
      </c>
      <c r="BE183" s="132">
        <f t="shared" si="25"/>
        <v>0</v>
      </c>
      <c r="BF183" s="132">
        <f t="shared" si="26"/>
        <v>0</v>
      </c>
      <c r="BG183" s="132">
        <f t="shared" si="27"/>
        <v>0</v>
      </c>
      <c r="BH183" s="132">
        <f t="shared" si="28"/>
        <v>0</v>
      </c>
      <c r="BI183" s="13" t="s">
        <v>82</v>
      </c>
      <c r="BJ183" s="132">
        <f t="shared" si="29"/>
        <v>0</v>
      </c>
      <c r="BK183" s="13" t="s">
        <v>165</v>
      </c>
      <c r="BL183" s="131" t="s">
        <v>513</v>
      </c>
    </row>
    <row r="184" spans="2:64" s="1" customFormat="1" ht="16.5" customHeight="1" x14ac:dyDescent="0.2">
      <c r="B184" s="120"/>
      <c r="C184" s="133" t="s">
        <v>277</v>
      </c>
      <c r="D184" s="133" t="s">
        <v>166</v>
      </c>
      <c r="E184" s="134" t="s">
        <v>287</v>
      </c>
      <c r="F184" s="135" t="s">
        <v>288</v>
      </c>
      <c r="G184" s="136" t="s">
        <v>163</v>
      </c>
      <c r="H184" s="137">
        <v>500</v>
      </c>
      <c r="I184" s="138"/>
      <c r="J184" s="138">
        <f t="shared" si="20"/>
        <v>0</v>
      </c>
      <c r="K184" s="135" t="s">
        <v>164</v>
      </c>
      <c r="L184" s="139"/>
      <c r="M184" s="140" t="s">
        <v>1</v>
      </c>
      <c r="N184" s="141" t="s">
        <v>41</v>
      </c>
      <c r="O184" s="129">
        <v>0</v>
      </c>
      <c r="P184" s="129">
        <f t="shared" si="21"/>
        <v>0</v>
      </c>
      <c r="Q184" s="129">
        <v>1.1E-4</v>
      </c>
      <c r="R184" s="129">
        <f t="shared" si="22"/>
        <v>5.5E-2</v>
      </c>
      <c r="S184" s="129">
        <v>0</v>
      </c>
      <c r="T184" s="130">
        <f t="shared" si="23"/>
        <v>0</v>
      </c>
      <c r="V184" s="132">
        <v>23.185500000000001</v>
      </c>
      <c r="AQ184" s="131" t="s">
        <v>169</v>
      </c>
      <c r="AS184" s="131" t="s">
        <v>166</v>
      </c>
      <c r="AT184" s="131" t="s">
        <v>83</v>
      </c>
      <c r="AX184" s="13" t="s">
        <v>127</v>
      </c>
      <c r="BD184" s="132">
        <f t="shared" si="24"/>
        <v>0</v>
      </c>
      <c r="BE184" s="132">
        <f t="shared" si="25"/>
        <v>0</v>
      </c>
      <c r="BF184" s="132">
        <f t="shared" si="26"/>
        <v>0</v>
      </c>
      <c r="BG184" s="132">
        <f t="shared" si="27"/>
        <v>0</v>
      </c>
      <c r="BH184" s="132">
        <f t="shared" si="28"/>
        <v>0</v>
      </c>
      <c r="BI184" s="13" t="s">
        <v>82</v>
      </c>
      <c r="BJ184" s="132">
        <f t="shared" si="29"/>
        <v>0</v>
      </c>
      <c r="BK184" s="13" t="s">
        <v>169</v>
      </c>
      <c r="BL184" s="131" t="s">
        <v>514</v>
      </c>
    </row>
    <row r="185" spans="2:64" s="1" customFormat="1" ht="16.5" customHeight="1" x14ac:dyDescent="0.2">
      <c r="B185" s="120"/>
      <c r="C185" s="133" t="s">
        <v>280</v>
      </c>
      <c r="D185" s="133" t="s">
        <v>166</v>
      </c>
      <c r="E185" s="134" t="s">
        <v>443</v>
      </c>
      <c r="F185" s="135" t="s">
        <v>444</v>
      </c>
      <c r="G185" s="136" t="s">
        <v>163</v>
      </c>
      <c r="H185" s="137">
        <v>150</v>
      </c>
      <c r="I185" s="138"/>
      <c r="J185" s="138">
        <f t="shared" si="20"/>
        <v>0</v>
      </c>
      <c r="K185" s="135" t="s">
        <v>1</v>
      </c>
      <c r="L185" s="139"/>
      <c r="M185" s="140" t="s">
        <v>1</v>
      </c>
      <c r="N185" s="141" t="s">
        <v>41</v>
      </c>
      <c r="O185" s="129">
        <v>0</v>
      </c>
      <c r="P185" s="129">
        <f t="shared" si="21"/>
        <v>0</v>
      </c>
      <c r="Q185" s="129">
        <v>1.1E-4</v>
      </c>
      <c r="R185" s="129">
        <f t="shared" si="22"/>
        <v>1.6500000000000001E-2</v>
      </c>
      <c r="S185" s="129">
        <v>0</v>
      </c>
      <c r="T185" s="130">
        <f t="shared" si="23"/>
        <v>0</v>
      </c>
      <c r="V185" s="132">
        <v>44.674500000000002</v>
      </c>
      <c r="AQ185" s="131" t="s">
        <v>169</v>
      </c>
      <c r="AS185" s="131" t="s">
        <v>166</v>
      </c>
      <c r="AT185" s="131" t="s">
        <v>83</v>
      </c>
      <c r="AX185" s="13" t="s">
        <v>127</v>
      </c>
      <c r="BD185" s="132">
        <f t="shared" si="24"/>
        <v>0</v>
      </c>
      <c r="BE185" s="132">
        <f t="shared" si="25"/>
        <v>0</v>
      </c>
      <c r="BF185" s="132">
        <f t="shared" si="26"/>
        <v>0</v>
      </c>
      <c r="BG185" s="132">
        <f t="shared" si="27"/>
        <v>0</v>
      </c>
      <c r="BH185" s="132">
        <f t="shared" si="28"/>
        <v>0</v>
      </c>
      <c r="BI185" s="13" t="s">
        <v>82</v>
      </c>
      <c r="BJ185" s="132">
        <f t="shared" si="29"/>
        <v>0</v>
      </c>
      <c r="BK185" s="13" t="s">
        <v>169</v>
      </c>
      <c r="BL185" s="131" t="s">
        <v>515</v>
      </c>
    </row>
    <row r="186" spans="2:64" s="1" customFormat="1" ht="33" customHeight="1" x14ac:dyDescent="0.2">
      <c r="B186" s="120"/>
      <c r="C186" s="121" t="s">
        <v>283</v>
      </c>
      <c r="D186" s="121" t="s">
        <v>130</v>
      </c>
      <c r="E186" s="122" t="s">
        <v>445</v>
      </c>
      <c r="F186" s="123" t="s">
        <v>446</v>
      </c>
      <c r="G186" s="124" t="s">
        <v>163</v>
      </c>
      <c r="H186" s="125">
        <v>190</v>
      </c>
      <c r="I186" s="126"/>
      <c r="J186" s="126">
        <f t="shared" si="20"/>
        <v>0</v>
      </c>
      <c r="K186" s="123" t="s">
        <v>1</v>
      </c>
      <c r="L186" s="25"/>
      <c r="M186" s="127" t="s">
        <v>1</v>
      </c>
      <c r="N186" s="128" t="s">
        <v>41</v>
      </c>
      <c r="O186" s="129">
        <v>0.09</v>
      </c>
      <c r="P186" s="129">
        <f t="shared" si="21"/>
        <v>17.099999999999998</v>
      </c>
      <c r="Q186" s="129">
        <v>0</v>
      </c>
      <c r="R186" s="129">
        <f t="shared" si="22"/>
        <v>0</v>
      </c>
      <c r="S186" s="129">
        <v>0</v>
      </c>
      <c r="T186" s="130">
        <f t="shared" si="23"/>
        <v>0</v>
      </c>
      <c r="V186" s="132">
        <v>16.173300000000001</v>
      </c>
      <c r="AQ186" s="131" t="s">
        <v>165</v>
      </c>
      <c r="AS186" s="131" t="s">
        <v>130</v>
      </c>
      <c r="AT186" s="131" t="s">
        <v>83</v>
      </c>
      <c r="AX186" s="13" t="s">
        <v>127</v>
      </c>
      <c r="BD186" s="132">
        <f t="shared" si="24"/>
        <v>0</v>
      </c>
      <c r="BE186" s="132">
        <f t="shared" si="25"/>
        <v>0</v>
      </c>
      <c r="BF186" s="132">
        <f t="shared" si="26"/>
        <v>0</v>
      </c>
      <c r="BG186" s="132">
        <f t="shared" si="27"/>
        <v>0</v>
      </c>
      <c r="BH186" s="132">
        <f t="shared" si="28"/>
        <v>0</v>
      </c>
      <c r="BI186" s="13" t="s">
        <v>82</v>
      </c>
      <c r="BJ186" s="132">
        <f t="shared" si="29"/>
        <v>0</v>
      </c>
      <c r="BK186" s="13" t="s">
        <v>165</v>
      </c>
      <c r="BL186" s="131" t="s">
        <v>516</v>
      </c>
    </row>
    <row r="187" spans="2:64" s="1" customFormat="1" ht="16.5" customHeight="1" x14ac:dyDescent="0.2">
      <c r="B187" s="120"/>
      <c r="C187" s="133" t="s">
        <v>286</v>
      </c>
      <c r="D187" s="133" t="s">
        <v>166</v>
      </c>
      <c r="E187" s="134" t="s">
        <v>448</v>
      </c>
      <c r="F187" s="135" t="s">
        <v>449</v>
      </c>
      <c r="G187" s="136" t="s">
        <v>163</v>
      </c>
      <c r="H187" s="137">
        <v>190</v>
      </c>
      <c r="I187" s="138"/>
      <c r="J187" s="138">
        <f t="shared" si="20"/>
        <v>0</v>
      </c>
      <c r="K187" s="135" t="s">
        <v>1</v>
      </c>
      <c r="L187" s="139"/>
      <c r="M187" s="140" t="s">
        <v>1</v>
      </c>
      <c r="N187" s="141" t="s">
        <v>41</v>
      </c>
      <c r="O187" s="129">
        <v>0</v>
      </c>
      <c r="P187" s="129">
        <f t="shared" si="21"/>
        <v>0</v>
      </c>
      <c r="Q187" s="129">
        <v>2.2599999999999999E-4</v>
      </c>
      <c r="R187" s="129">
        <f t="shared" si="22"/>
        <v>4.2939999999999999E-2</v>
      </c>
      <c r="S187" s="129">
        <v>0</v>
      </c>
      <c r="T187" s="130">
        <f t="shared" si="23"/>
        <v>0</v>
      </c>
      <c r="V187" s="132">
        <v>28.953600000000002</v>
      </c>
      <c r="AQ187" s="131" t="s">
        <v>169</v>
      </c>
      <c r="AS187" s="131" t="s">
        <v>166</v>
      </c>
      <c r="AT187" s="131" t="s">
        <v>83</v>
      </c>
      <c r="AX187" s="13" t="s">
        <v>127</v>
      </c>
      <c r="BD187" s="132">
        <f t="shared" si="24"/>
        <v>0</v>
      </c>
      <c r="BE187" s="132">
        <f t="shared" si="25"/>
        <v>0</v>
      </c>
      <c r="BF187" s="132">
        <f t="shared" si="26"/>
        <v>0</v>
      </c>
      <c r="BG187" s="132">
        <f t="shared" si="27"/>
        <v>0</v>
      </c>
      <c r="BH187" s="132">
        <f t="shared" si="28"/>
        <v>0</v>
      </c>
      <c r="BI187" s="13" t="s">
        <v>82</v>
      </c>
      <c r="BJ187" s="132">
        <f t="shared" si="29"/>
        <v>0</v>
      </c>
      <c r="BK187" s="13" t="s">
        <v>169</v>
      </c>
      <c r="BL187" s="131" t="s">
        <v>517</v>
      </c>
    </row>
    <row r="188" spans="2:64" s="1" customFormat="1" ht="16.5" customHeight="1" x14ac:dyDescent="0.2">
      <c r="B188" s="120"/>
      <c r="C188" s="133" t="s">
        <v>447</v>
      </c>
      <c r="D188" s="133" t="s">
        <v>166</v>
      </c>
      <c r="E188" s="134" t="s">
        <v>290</v>
      </c>
      <c r="F188" s="135" t="s">
        <v>291</v>
      </c>
      <c r="G188" s="136" t="s">
        <v>180</v>
      </c>
      <c r="H188" s="137">
        <v>22</v>
      </c>
      <c r="I188" s="138"/>
      <c r="J188" s="138">
        <f t="shared" si="20"/>
        <v>0</v>
      </c>
      <c r="K188" s="135" t="s">
        <v>1</v>
      </c>
      <c r="L188" s="139"/>
      <c r="M188" s="140" t="s">
        <v>1</v>
      </c>
      <c r="N188" s="141" t="s">
        <v>41</v>
      </c>
      <c r="O188" s="129">
        <v>0</v>
      </c>
      <c r="P188" s="129">
        <f t="shared" si="21"/>
        <v>0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V188" s="132">
        <v>28.274999999999999</v>
      </c>
      <c r="AQ188" s="131" t="s">
        <v>83</v>
      </c>
      <c r="AS188" s="131" t="s">
        <v>166</v>
      </c>
      <c r="AT188" s="131" t="s">
        <v>83</v>
      </c>
      <c r="AX188" s="13" t="s">
        <v>127</v>
      </c>
      <c r="BD188" s="132">
        <f t="shared" si="24"/>
        <v>0</v>
      </c>
      <c r="BE188" s="132">
        <f t="shared" si="25"/>
        <v>0</v>
      </c>
      <c r="BF188" s="132">
        <f t="shared" si="26"/>
        <v>0</v>
      </c>
      <c r="BG188" s="132">
        <f t="shared" si="27"/>
        <v>0</v>
      </c>
      <c r="BH188" s="132">
        <f t="shared" si="28"/>
        <v>0</v>
      </c>
      <c r="BI188" s="13" t="s">
        <v>82</v>
      </c>
      <c r="BJ188" s="132">
        <f t="shared" si="29"/>
        <v>0</v>
      </c>
      <c r="BK188" s="13" t="s">
        <v>82</v>
      </c>
      <c r="BL188" s="131" t="s">
        <v>518</v>
      </c>
    </row>
    <row r="189" spans="2:64" s="1" customFormat="1" ht="24.2" customHeight="1" x14ac:dyDescent="0.2">
      <c r="B189" s="120"/>
      <c r="C189" s="121" t="s">
        <v>7</v>
      </c>
      <c r="D189" s="121" t="s">
        <v>130</v>
      </c>
      <c r="E189" s="122" t="s">
        <v>203</v>
      </c>
      <c r="F189" s="123" t="s">
        <v>204</v>
      </c>
      <c r="G189" s="124" t="s">
        <v>180</v>
      </c>
      <c r="H189" s="125">
        <v>11</v>
      </c>
      <c r="I189" s="126"/>
      <c r="J189" s="126">
        <f t="shared" si="20"/>
        <v>0</v>
      </c>
      <c r="K189" s="123" t="s">
        <v>183</v>
      </c>
      <c r="L189" s="25"/>
      <c r="M189" s="127" t="s">
        <v>1</v>
      </c>
      <c r="N189" s="128" t="s">
        <v>41</v>
      </c>
      <c r="O189" s="129">
        <v>0.50600000000000001</v>
      </c>
      <c r="P189" s="129">
        <f t="shared" si="21"/>
        <v>5.5659999999999998</v>
      </c>
      <c r="Q189" s="129">
        <v>0</v>
      </c>
      <c r="R189" s="129">
        <f t="shared" si="22"/>
        <v>0</v>
      </c>
      <c r="S189" s="129">
        <v>0</v>
      </c>
      <c r="T189" s="130">
        <f t="shared" si="23"/>
        <v>0</v>
      </c>
      <c r="V189" s="132">
        <v>1696.5</v>
      </c>
      <c r="AQ189" s="131" t="s">
        <v>165</v>
      </c>
      <c r="AS189" s="131" t="s">
        <v>130</v>
      </c>
      <c r="AT189" s="131" t="s">
        <v>83</v>
      </c>
      <c r="AX189" s="13" t="s">
        <v>127</v>
      </c>
      <c r="BD189" s="132">
        <f t="shared" si="24"/>
        <v>0</v>
      </c>
      <c r="BE189" s="132">
        <f t="shared" si="25"/>
        <v>0</v>
      </c>
      <c r="BF189" s="132">
        <f t="shared" si="26"/>
        <v>0</v>
      </c>
      <c r="BG189" s="132">
        <f t="shared" si="27"/>
        <v>0</v>
      </c>
      <c r="BH189" s="132">
        <f t="shared" si="28"/>
        <v>0</v>
      </c>
      <c r="BI189" s="13" t="s">
        <v>82</v>
      </c>
      <c r="BJ189" s="132">
        <f t="shared" si="29"/>
        <v>0</v>
      </c>
      <c r="BK189" s="13" t="s">
        <v>165</v>
      </c>
      <c r="BL189" s="131" t="s">
        <v>519</v>
      </c>
    </row>
    <row r="190" spans="2:64" s="1" customFormat="1" ht="24.2" customHeight="1" x14ac:dyDescent="0.2">
      <c r="B190" s="120"/>
      <c r="C190" s="133" t="s">
        <v>202</v>
      </c>
      <c r="D190" s="133" t="s">
        <v>166</v>
      </c>
      <c r="E190" s="134" t="s">
        <v>206</v>
      </c>
      <c r="F190" s="135" t="s">
        <v>435</v>
      </c>
      <c r="G190" s="136" t="s">
        <v>180</v>
      </c>
      <c r="H190" s="137">
        <v>8</v>
      </c>
      <c r="I190" s="138"/>
      <c r="J190" s="138">
        <f t="shared" si="20"/>
        <v>0</v>
      </c>
      <c r="K190" s="135" t="s">
        <v>1</v>
      </c>
      <c r="L190" s="139"/>
      <c r="M190" s="140" t="s">
        <v>1</v>
      </c>
      <c r="N190" s="141" t="s">
        <v>41</v>
      </c>
      <c r="O190" s="129">
        <v>0</v>
      </c>
      <c r="P190" s="129">
        <f t="shared" si="21"/>
        <v>0</v>
      </c>
      <c r="Q190" s="129">
        <v>3.0100000000000001E-3</v>
      </c>
      <c r="R190" s="129">
        <f t="shared" si="22"/>
        <v>2.4080000000000001E-2</v>
      </c>
      <c r="S190" s="129">
        <v>0</v>
      </c>
      <c r="T190" s="130">
        <f t="shared" si="23"/>
        <v>0</v>
      </c>
      <c r="V190" s="132">
        <v>17417.400000000001</v>
      </c>
      <c r="AQ190" s="131" t="s">
        <v>207</v>
      </c>
      <c r="AS190" s="131" t="s">
        <v>166</v>
      </c>
      <c r="AT190" s="131" t="s">
        <v>83</v>
      </c>
      <c r="AX190" s="13" t="s">
        <v>127</v>
      </c>
      <c r="BD190" s="132">
        <f t="shared" si="24"/>
        <v>0</v>
      </c>
      <c r="BE190" s="132">
        <f t="shared" si="25"/>
        <v>0</v>
      </c>
      <c r="BF190" s="132">
        <f t="shared" si="26"/>
        <v>0</v>
      </c>
      <c r="BG190" s="132">
        <f t="shared" si="27"/>
        <v>0</v>
      </c>
      <c r="BH190" s="132">
        <f t="shared" si="28"/>
        <v>0</v>
      </c>
      <c r="BI190" s="13" t="s">
        <v>82</v>
      </c>
      <c r="BJ190" s="132">
        <f t="shared" si="29"/>
        <v>0</v>
      </c>
      <c r="BK190" s="13" t="s">
        <v>165</v>
      </c>
      <c r="BL190" s="131" t="s">
        <v>520</v>
      </c>
    </row>
    <row r="191" spans="2:64" s="1" customFormat="1" ht="24.2" customHeight="1" x14ac:dyDescent="0.2">
      <c r="B191" s="120"/>
      <c r="C191" s="133" t="s">
        <v>205</v>
      </c>
      <c r="D191" s="133" t="s">
        <v>166</v>
      </c>
      <c r="E191" s="134" t="s">
        <v>460</v>
      </c>
      <c r="F191" s="135" t="s">
        <v>461</v>
      </c>
      <c r="G191" s="136" t="s">
        <v>180</v>
      </c>
      <c r="H191" s="137">
        <v>1</v>
      </c>
      <c r="I191" s="138"/>
      <c r="J191" s="138">
        <f t="shared" si="20"/>
        <v>0</v>
      </c>
      <c r="K191" s="135" t="s">
        <v>1</v>
      </c>
      <c r="L191" s="139"/>
      <c r="M191" s="140" t="s">
        <v>1</v>
      </c>
      <c r="N191" s="141" t="s">
        <v>41</v>
      </c>
      <c r="O191" s="129">
        <v>0</v>
      </c>
      <c r="P191" s="129">
        <f t="shared" si="21"/>
        <v>0</v>
      </c>
      <c r="Q191" s="129">
        <v>3.0100000000000001E-3</v>
      </c>
      <c r="R191" s="129">
        <f t="shared" si="22"/>
        <v>3.0100000000000001E-3</v>
      </c>
      <c r="S191" s="129">
        <v>0</v>
      </c>
      <c r="T191" s="130">
        <f t="shared" si="23"/>
        <v>0</v>
      </c>
      <c r="V191" s="132">
        <v>20810.400000000001</v>
      </c>
      <c r="AQ191" s="131" t="s">
        <v>207</v>
      </c>
      <c r="AS191" s="131" t="s">
        <v>166</v>
      </c>
      <c r="AT191" s="131" t="s">
        <v>83</v>
      </c>
      <c r="AX191" s="13" t="s">
        <v>127</v>
      </c>
      <c r="BD191" s="132">
        <f t="shared" si="24"/>
        <v>0</v>
      </c>
      <c r="BE191" s="132">
        <f t="shared" si="25"/>
        <v>0</v>
      </c>
      <c r="BF191" s="132">
        <f t="shared" si="26"/>
        <v>0</v>
      </c>
      <c r="BG191" s="132">
        <f t="shared" si="27"/>
        <v>0</v>
      </c>
      <c r="BH191" s="132">
        <f t="shared" si="28"/>
        <v>0</v>
      </c>
      <c r="BI191" s="13" t="s">
        <v>82</v>
      </c>
      <c r="BJ191" s="132">
        <f t="shared" si="29"/>
        <v>0</v>
      </c>
      <c r="BK191" s="13" t="s">
        <v>165</v>
      </c>
      <c r="BL191" s="131" t="s">
        <v>521</v>
      </c>
    </row>
    <row r="192" spans="2:64" s="1" customFormat="1" ht="24.2" customHeight="1" x14ac:dyDescent="0.2">
      <c r="B192" s="120"/>
      <c r="C192" s="133" t="s">
        <v>208</v>
      </c>
      <c r="D192" s="133" t="s">
        <v>166</v>
      </c>
      <c r="E192" s="134" t="s">
        <v>209</v>
      </c>
      <c r="F192" s="135" t="s">
        <v>669</v>
      </c>
      <c r="G192" s="136" t="s">
        <v>180</v>
      </c>
      <c r="H192" s="137">
        <v>2</v>
      </c>
      <c r="I192" s="138"/>
      <c r="J192" s="138">
        <f t="shared" si="20"/>
        <v>0</v>
      </c>
      <c r="K192" s="135" t="s">
        <v>1</v>
      </c>
      <c r="L192" s="139"/>
      <c r="M192" s="140" t="s">
        <v>1</v>
      </c>
      <c r="N192" s="141" t="s">
        <v>41</v>
      </c>
      <c r="O192" s="129">
        <v>0</v>
      </c>
      <c r="P192" s="129">
        <f t="shared" si="21"/>
        <v>0</v>
      </c>
      <c r="Q192" s="129">
        <v>3.0100000000000001E-3</v>
      </c>
      <c r="R192" s="129">
        <f t="shared" si="22"/>
        <v>6.0200000000000002E-3</v>
      </c>
      <c r="S192" s="129">
        <v>0</v>
      </c>
      <c r="T192" s="130">
        <f t="shared" si="23"/>
        <v>0</v>
      </c>
      <c r="V192" s="132">
        <v>30310.799999999999</v>
      </c>
      <c r="AQ192" s="131" t="s">
        <v>207</v>
      </c>
      <c r="AS192" s="131" t="s">
        <v>166</v>
      </c>
      <c r="AT192" s="131" t="s">
        <v>83</v>
      </c>
      <c r="AX192" s="13" t="s">
        <v>127</v>
      </c>
      <c r="BD192" s="132">
        <f t="shared" si="24"/>
        <v>0</v>
      </c>
      <c r="BE192" s="132">
        <f t="shared" si="25"/>
        <v>0</v>
      </c>
      <c r="BF192" s="132">
        <f t="shared" si="26"/>
        <v>0</v>
      </c>
      <c r="BG192" s="132">
        <f t="shared" si="27"/>
        <v>0</v>
      </c>
      <c r="BH192" s="132">
        <f t="shared" si="28"/>
        <v>0</v>
      </c>
      <c r="BI192" s="13" t="s">
        <v>82</v>
      </c>
      <c r="BJ192" s="132">
        <f t="shared" si="29"/>
        <v>0</v>
      </c>
      <c r="BK192" s="13" t="s">
        <v>165</v>
      </c>
      <c r="BL192" s="131" t="s">
        <v>522</v>
      </c>
    </row>
    <row r="193" spans="2:64" s="1" customFormat="1" ht="24.2" customHeight="1" x14ac:dyDescent="0.2">
      <c r="B193" s="120"/>
      <c r="C193" s="121" t="s">
        <v>462</v>
      </c>
      <c r="D193" s="121" t="s">
        <v>130</v>
      </c>
      <c r="E193" s="122" t="s">
        <v>292</v>
      </c>
      <c r="F193" s="123" t="s">
        <v>293</v>
      </c>
      <c r="G193" s="124" t="s">
        <v>180</v>
      </c>
      <c r="H193" s="125">
        <v>17</v>
      </c>
      <c r="I193" s="126"/>
      <c r="J193" s="126">
        <f t="shared" si="20"/>
        <v>0</v>
      </c>
      <c r="K193" s="123" t="s">
        <v>1</v>
      </c>
      <c r="L193" s="25"/>
      <c r="M193" s="127" t="s">
        <v>1</v>
      </c>
      <c r="N193" s="128" t="s">
        <v>41</v>
      </c>
      <c r="O193" s="129">
        <v>0</v>
      </c>
      <c r="P193" s="129">
        <f t="shared" si="21"/>
        <v>0</v>
      </c>
      <c r="Q193" s="129">
        <v>0</v>
      </c>
      <c r="R193" s="129">
        <f t="shared" si="22"/>
        <v>0</v>
      </c>
      <c r="S193" s="129">
        <v>0</v>
      </c>
      <c r="T193" s="130">
        <f t="shared" si="23"/>
        <v>0</v>
      </c>
      <c r="V193" s="132">
        <v>226.2</v>
      </c>
      <c r="AQ193" s="131" t="s">
        <v>165</v>
      </c>
      <c r="AS193" s="131" t="s">
        <v>130</v>
      </c>
      <c r="AT193" s="131" t="s">
        <v>83</v>
      </c>
      <c r="AX193" s="13" t="s">
        <v>127</v>
      </c>
      <c r="BD193" s="132">
        <f t="shared" si="24"/>
        <v>0</v>
      </c>
      <c r="BE193" s="132">
        <f t="shared" si="25"/>
        <v>0</v>
      </c>
      <c r="BF193" s="132">
        <f t="shared" si="26"/>
        <v>0</v>
      </c>
      <c r="BG193" s="132">
        <f t="shared" si="27"/>
        <v>0</v>
      </c>
      <c r="BH193" s="132">
        <f t="shared" si="28"/>
        <v>0</v>
      </c>
      <c r="BI193" s="13" t="s">
        <v>82</v>
      </c>
      <c r="BJ193" s="132">
        <f t="shared" si="29"/>
        <v>0</v>
      </c>
      <c r="BK193" s="13" t="s">
        <v>165</v>
      </c>
      <c r="BL193" s="131" t="s">
        <v>523</v>
      </c>
    </row>
    <row r="194" spans="2:64" s="1" customFormat="1" ht="24.2" customHeight="1" x14ac:dyDescent="0.2">
      <c r="B194" s="120"/>
      <c r="C194" s="133" t="s">
        <v>289</v>
      </c>
      <c r="D194" s="133" t="s">
        <v>166</v>
      </c>
      <c r="E194" s="134" t="s">
        <v>294</v>
      </c>
      <c r="F194" s="135" t="s">
        <v>295</v>
      </c>
      <c r="G194" s="136" t="s">
        <v>180</v>
      </c>
      <c r="H194" s="137">
        <v>9</v>
      </c>
      <c r="I194" s="138"/>
      <c r="J194" s="138">
        <f t="shared" si="20"/>
        <v>0</v>
      </c>
      <c r="K194" s="135" t="s">
        <v>1</v>
      </c>
      <c r="L194" s="139"/>
      <c r="M194" s="140" t="s">
        <v>1</v>
      </c>
      <c r="N194" s="141" t="s">
        <v>41</v>
      </c>
      <c r="O194" s="129">
        <v>0</v>
      </c>
      <c r="P194" s="129">
        <f t="shared" si="21"/>
        <v>0</v>
      </c>
      <c r="Q194" s="129">
        <v>0</v>
      </c>
      <c r="R194" s="129">
        <f t="shared" si="22"/>
        <v>0</v>
      </c>
      <c r="S194" s="129">
        <v>0</v>
      </c>
      <c r="T194" s="130">
        <f t="shared" si="23"/>
        <v>0</v>
      </c>
      <c r="V194" s="132">
        <v>3337.2982499999998</v>
      </c>
      <c r="AQ194" s="131" t="s">
        <v>169</v>
      </c>
      <c r="AS194" s="131" t="s">
        <v>166</v>
      </c>
      <c r="AT194" s="131" t="s">
        <v>83</v>
      </c>
      <c r="AX194" s="13" t="s">
        <v>127</v>
      </c>
      <c r="BD194" s="132">
        <f t="shared" si="24"/>
        <v>0</v>
      </c>
      <c r="BE194" s="132">
        <f t="shared" si="25"/>
        <v>0</v>
      </c>
      <c r="BF194" s="132">
        <f t="shared" si="26"/>
        <v>0</v>
      </c>
      <c r="BG194" s="132">
        <f t="shared" si="27"/>
        <v>0</v>
      </c>
      <c r="BH194" s="132">
        <f t="shared" si="28"/>
        <v>0</v>
      </c>
      <c r="BI194" s="13" t="s">
        <v>82</v>
      </c>
      <c r="BJ194" s="132">
        <f t="shared" si="29"/>
        <v>0</v>
      </c>
      <c r="BK194" s="13" t="s">
        <v>169</v>
      </c>
      <c r="BL194" s="131" t="s">
        <v>524</v>
      </c>
    </row>
    <row r="195" spans="2:64" s="1" customFormat="1" ht="24.2" customHeight="1" x14ac:dyDescent="0.2">
      <c r="B195" s="120"/>
      <c r="C195" s="133" t="s">
        <v>306</v>
      </c>
      <c r="D195" s="133" t="s">
        <v>166</v>
      </c>
      <c r="E195" s="134" t="s">
        <v>296</v>
      </c>
      <c r="F195" s="135" t="s">
        <v>297</v>
      </c>
      <c r="G195" s="136" t="s">
        <v>180</v>
      </c>
      <c r="H195" s="137">
        <v>8</v>
      </c>
      <c r="I195" s="138"/>
      <c r="J195" s="138">
        <f t="shared" si="20"/>
        <v>0</v>
      </c>
      <c r="K195" s="135" t="s">
        <v>1</v>
      </c>
      <c r="L195" s="139"/>
      <c r="M195" s="140" t="s">
        <v>1</v>
      </c>
      <c r="N195" s="141" t="s">
        <v>41</v>
      </c>
      <c r="O195" s="129">
        <v>0</v>
      </c>
      <c r="P195" s="129">
        <f t="shared" si="21"/>
        <v>0</v>
      </c>
      <c r="Q195" s="129">
        <v>0</v>
      </c>
      <c r="R195" s="129">
        <f t="shared" si="22"/>
        <v>0</v>
      </c>
      <c r="S195" s="129">
        <v>0</v>
      </c>
      <c r="T195" s="130">
        <f t="shared" si="23"/>
        <v>0</v>
      </c>
      <c r="V195" s="132">
        <v>2561.8167900000003</v>
      </c>
      <c r="AQ195" s="131" t="s">
        <v>169</v>
      </c>
      <c r="AS195" s="131" t="s">
        <v>166</v>
      </c>
      <c r="AT195" s="131" t="s">
        <v>83</v>
      </c>
      <c r="AX195" s="13" t="s">
        <v>127</v>
      </c>
      <c r="BD195" s="132">
        <f t="shared" si="24"/>
        <v>0</v>
      </c>
      <c r="BE195" s="132">
        <f t="shared" si="25"/>
        <v>0</v>
      </c>
      <c r="BF195" s="132">
        <f t="shared" si="26"/>
        <v>0</v>
      </c>
      <c r="BG195" s="132">
        <f t="shared" si="27"/>
        <v>0</v>
      </c>
      <c r="BH195" s="132">
        <f t="shared" si="28"/>
        <v>0</v>
      </c>
      <c r="BI195" s="13" t="s">
        <v>82</v>
      </c>
      <c r="BJ195" s="132">
        <f t="shared" si="29"/>
        <v>0</v>
      </c>
      <c r="BK195" s="13" t="s">
        <v>169</v>
      </c>
      <c r="BL195" s="131" t="s">
        <v>525</v>
      </c>
    </row>
    <row r="196" spans="2:64" s="1" customFormat="1" ht="33" customHeight="1" x14ac:dyDescent="0.2">
      <c r="B196" s="120"/>
      <c r="C196" s="121" t="s">
        <v>450</v>
      </c>
      <c r="D196" s="121" t="s">
        <v>130</v>
      </c>
      <c r="E196" s="122" t="s">
        <v>298</v>
      </c>
      <c r="F196" s="123" t="s">
        <v>299</v>
      </c>
      <c r="G196" s="124" t="s">
        <v>180</v>
      </c>
      <c r="H196" s="125">
        <v>8</v>
      </c>
      <c r="I196" s="126"/>
      <c r="J196" s="126">
        <f t="shared" si="20"/>
        <v>0</v>
      </c>
      <c r="K196" s="123" t="s">
        <v>1</v>
      </c>
      <c r="L196" s="25"/>
      <c r="M196" s="127" t="s">
        <v>1</v>
      </c>
      <c r="N196" s="128" t="s">
        <v>41</v>
      </c>
      <c r="O196" s="129">
        <v>0</v>
      </c>
      <c r="P196" s="129">
        <f t="shared" si="21"/>
        <v>0</v>
      </c>
      <c r="Q196" s="129">
        <v>0</v>
      </c>
      <c r="R196" s="129">
        <f t="shared" si="22"/>
        <v>0</v>
      </c>
      <c r="S196" s="129">
        <v>0</v>
      </c>
      <c r="T196" s="130">
        <f t="shared" si="23"/>
        <v>0</v>
      </c>
      <c r="V196" s="132">
        <v>226.2</v>
      </c>
      <c r="AQ196" s="131" t="s">
        <v>165</v>
      </c>
      <c r="AS196" s="131" t="s">
        <v>130</v>
      </c>
      <c r="AT196" s="131" t="s">
        <v>83</v>
      </c>
      <c r="AX196" s="13" t="s">
        <v>127</v>
      </c>
      <c r="BD196" s="132">
        <f t="shared" si="24"/>
        <v>0</v>
      </c>
      <c r="BE196" s="132">
        <f t="shared" si="25"/>
        <v>0</v>
      </c>
      <c r="BF196" s="132">
        <f t="shared" si="26"/>
        <v>0</v>
      </c>
      <c r="BG196" s="132">
        <f t="shared" si="27"/>
        <v>0</v>
      </c>
      <c r="BH196" s="132">
        <f t="shared" si="28"/>
        <v>0</v>
      </c>
      <c r="BI196" s="13" t="s">
        <v>82</v>
      </c>
      <c r="BJ196" s="132">
        <f t="shared" si="29"/>
        <v>0</v>
      </c>
      <c r="BK196" s="13" t="s">
        <v>165</v>
      </c>
      <c r="BL196" s="131" t="s">
        <v>526</v>
      </c>
    </row>
    <row r="197" spans="2:64" s="1" customFormat="1" ht="16.5" customHeight="1" x14ac:dyDescent="0.2">
      <c r="B197" s="120"/>
      <c r="C197" s="133" t="s">
        <v>310</v>
      </c>
      <c r="D197" s="133" t="s">
        <v>166</v>
      </c>
      <c r="E197" s="134" t="s">
        <v>300</v>
      </c>
      <c r="F197" s="135" t="s">
        <v>301</v>
      </c>
      <c r="G197" s="136" t="s">
        <v>180</v>
      </c>
      <c r="H197" s="137">
        <v>8</v>
      </c>
      <c r="I197" s="138"/>
      <c r="J197" s="138">
        <f t="shared" si="20"/>
        <v>0</v>
      </c>
      <c r="K197" s="135" t="s">
        <v>1</v>
      </c>
      <c r="L197" s="139"/>
      <c r="M197" s="140" t="s">
        <v>1</v>
      </c>
      <c r="N197" s="141" t="s">
        <v>41</v>
      </c>
      <c r="O197" s="129">
        <v>0</v>
      </c>
      <c r="P197" s="129">
        <f t="shared" si="21"/>
        <v>0</v>
      </c>
      <c r="Q197" s="129">
        <v>0</v>
      </c>
      <c r="R197" s="129">
        <f t="shared" si="22"/>
        <v>0</v>
      </c>
      <c r="S197" s="129">
        <v>0</v>
      </c>
      <c r="T197" s="130">
        <f t="shared" si="23"/>
        <v>0</v>
      </c>
      <c r="V197" s="132">
        <v>2561.8167900000003</v>
      </c>
      <c r="AQ197" s="131" t="s">
        <v>207</v>
      </c>
      <c r="AS197" s="131" t="s">
        <v>166</v>
      </c>
      <c r="AT197" s="131" t="s">
        <v>83</v>
      </c>
      <c r="AX197" s="13" t="s">
        <v>127</v>
      </c>
      <c r="BD197" s="132">
        <f t="shared" si="24"/>
        <v>0</v>
      </c>
      <c r="BE197" s="132">
        <f t="shared" si="25"/>
        <v>0</v>
      </c>
      <c r="BF197" s="132">
        <f t="shared" si="26"/>
        <v>0</v>
      </c>
      <c r="BG197" s="132">
        <f t="shared" si="27"/>
        <v>0</v>
      </c>
      <c r="BH197" s="132">
        <f t="shared" si="28"/>
        <v>0</v>
      </c>
      <c r="BI197" s="13" t="s">
        <v>82</v>
      </c>
      <c r="BJ197" s="132">
        <f t="shared" si="29"/>
        <v>0</v>
      </c>
      <c r="BK197" s="13" t="s">
        <v>165</v>
      </c>
      <c r="BL197" s="131" t="s">
        <v>527</v>
      </c>
    </row>
    <row r="198" spans="2:64" s="1" customFormat="1" ht="16.5" customHeight="1" x14ac:dyDescent="0.2">
      <c r="B198" s="120"/>
      <c r="C198" s="121" t="s">
        <v>314</v>
      </c>
      <c r="D198" s="121" t="s">
        <v>130</v>
      </c>
      <c r="E198" s="122" t="s">
        <v>302</v>
      </c>
      <c r="F198" s="123" t="s">
        <v>303</v>
      </c>
      <c r="G198" s="124" t="s">
        <v>180</v>
      </c>
      <c r="H198" s="125">
        <v>8</v>
      </c>
      <c r="I198" s="126"/>
      <c r="J198" s="126">
        <f t="shared" si="20"/>
        <v>0</v>
      </c>
      <c r="K198" s="123" t="s">
        <v>1</v>
      </c>
      <c r="L198" s="25"/>
      <c r="M198" s="127" t="s">
        <v>1</v>
      </c>
      <c r="N198" s="128" t="s">
        <v>41</v>
      </c>
      <c r="O198" s="129">
        <v>0</v>
      </c>
      <c r="P198" s="129">
        <f t="shared" si="21"/>
        <v>0</v>
      </c>
      <c r="Q198" s="129">
        <v>0</v>
      </c>
      <c r="R198" s="129">
        <f t="shared" si="22"/>
        <v>0</v>
      </c>
      <c r="S198" s="129">
        <v>0</v>
      </c>
      <c r="T198" s="130">
        <f t="shared" si="23"/>
        <v>0</v>
      </c>
      <c r="V198" s="132">
        <v>271.44</v>
      </c>
      <c r="AQ198" s="131" t="s">
        <v>165</v>
      </c>
      <c r="AS198" s="131" t="s">
        <v>130</v>
      </c>
      <c r="AT198" s="131" t="s">
        <v>83</v>
      </c>
      <c r="AX198" s="13" t="s">
        <v>127</v>
      </c>
      <c r="BD198" s="132">
        <f t="shared" si="24"/>
        <v>0</v>
      </c>
      <c r="BE198" s="132">
        <f t="shared" si="25"/>
        <v>0</v>
      </c>
      <c r="BF198" s="132">
        <f t="shared" si="26"/>
        <v>0</v>
      </c>
      <c r="BG198" s="132">
        <f t="shared" si="27"/>
        <v>0</v>
      </c>
      <c r="BH198" s="132">
        <f t="shared" si="28"/>
        <v>0</v>
      </c>
      <c r="BI198" s="13" t="s">
        <v>82</v>
      </c>
      <c r="BJ198" s="132">
        <f t="shared" si="29"/>
        <v>0</v>
      </c>
      <c r="BK198" s="13" t="s">
        <v>165</v>
      </c>
      <c r="BL198" s="131" t="s">
        <v>528</v>
      </c>
    </row>
    <row r="199" spans="2:64" s="1" customFormat="1" ht="16.5" customHeight="1" x14ac:dyDescent="0.2">
      <c r="B199" s="120"/>
      <c r="C199" s="133" t="s">
        <v>165</v>
      </c>
      <c r="D199" s="133" t="s">
        <v>166</v>
      </c>
      <c r="E199" s="134" t="s">
        <v>304</v>
      </c>
      <c r="F199" s="135" t="s">
        <v>305</v>
      </c>
      <c r="G199" s="136" t="s">
        <v>180</v>
      </c>
      <c r="H199" s="137">
        <v>8</v>
      </c>
      <c r="I199" s="138"/>
      <c r="J199" s="138">
        <f t="shared" si="20"/>
        <v>0</v>
      </c>
      <c r="K199" s="135" t="s">
        <v>1</v>
      </c>
      <c r="L199" s="139"/>
      <c r="M199" s="140" t="s">
        <v>1</v>
      </c>
      <c r="N199" s="141" t="s">
        <v>41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V199" s="132">
        <v>294.06</v>
      </c>
      <c r="AQ199" s="131" t="s">
        <v>207</v>
      </c>
      <c r="AS199" s="131" t="s">
        <v>166</v>
      </c>
      <c r="AT199" s="131" t="s">
        <v>83</v>
      </c>
      <c r="AX199" s="13" t="s">
        <v>127</v>
      </c>
      <c r="BD199" s="132">
        <f t="shared" si="24"/>
        <v>0</v>
      </c>
      <c r="BE199" s="132">
        <f t="shared" si="25"/>
        <v>0</v>
      </c>
      <c r="BF199" s="132">
        <f t="shared" si="26"/>
        <v>0</v>
      </c>
      <c r="BG199" s="132">
        <f t="shared" si="27"/>
        <v>0</v>
      </c>
      <c r="BH199" s="132">
        <f t="shared" si="28"/>
        <v>0</v>
      </c>
      <c r="BI199" s="13" t="s">
        <v>82</v>
      </c>
      <c r="BJ199" s="132">
        <f t="shared" si="29"/>
        <v>0</v>
      </c>
      <c r="BK199" s="13" t="s">
        <v>165</v>
      </c>
      <c r="BL199" s="131" t="s">
        <v>529</v>
      </c>
    </row>
    <row r="200" spans="2:64" s="1" customFormat="1" ht="37.9" customHeight="1" x14ac:dyDescent="0.2">
      <c r="B200" s="120"/>
      <c r="C200" s="121" t="s">
        <v>453</v>
      </c>
      <c r="D200" s="121" t="s">
        <v>130</v>
      </c>
      <c r="E200" s="122" t="s">
        <v>307</v>
      </c>
      <c r="F200" s="123" t="s">
        <v>308</v>
      </c>
      <c r="G200" s="124" t="s">
        <v>309</v>
      </c>
      <c r="H200" s="125">
        <v>1</v>
      </c>
      <c r="I200" s="126"/>
      <c r="J200" s="126">
        <f t="shared" si="20"/>
        <v>0</v>
      </c>
      <c r="K200" s="123" t="s">
        <v>1</v>
      </c>
      <c r="L200" s="25"/>
      <c r="M200" s="127" t="s">
        <v>1</v>
      </c>
      <c r="N200" s="128" t="s">
        <v>41</v>
      </c>
      <c r="O200" s="129">
        <v>0</v>
      </c>
      <c r="P200" s="129">
        <f t="shared" si="21"/>
        <v>0</v>
      </c>
      <c r="Q200" s="129">
        <v>0</v>
      </c>
      <c r="R200" s="129">
        <f t="shared" si="22"/>
        <v>0</v>
      </c>
      <c r="S200" s="129">
        <v>0</v>
      </c>
      <c r="T200" s="130">
        <f t="shared" si="23"/>
        <v>0</v>
      </c>
      <c r="V200" s="132">
        <v>22620</v>
      </c>
      <c r="AQ200" s="131" t="s">
        <v>165</v>
      </c>
      <c r="AS200" s="131" t="s">
        <v>130</v>
      </c>
      <c r="AT200" s="131" t="s">
        <v>83</v>
      </c>
      <c r="AX200" s="13" t="s">
        <v>127</v>
      </c>
      <c r="BD200" s="132">
        <f t="shared" si="24"/>
        <v>0</v>
      </c>
      <c r="BE200" s="132">
        <f t="shared" si="25"/>
        <v>0</v>
      </c>
      <c r="BF200" s="132">
        <f t="shared" si="26"/>
        <v>0</v>
      </c>
      <c r="BG200" s="132">
        <f t="shared" si="27"/>
        <v>0</v>
      </c>
      <c r="BH200" s="132">
        <f t="shared" si="28"/>
        <v>0</v>
      </c>
      <c r="BI200" s="13" t="s">
        <v>82</v>
      </c>
      <c r="BJ200" s="132">
        <f t="shared" si="29"/>
        <v>0</v>
      </c>
      <c r="BK200" s="13" t="s">
        <v>165</v>
      </c>
      <c r="BL200" s="131" t="s">
        <v>530</v>
      </c>
    </row>
    <row r="201" spans="2:64" s="1" customFormat="1" ht="24.2" customHeight="1" x14ac:dyDescent="0.2">
      <c r="B201" s="120"/>
      <c r="C201" s="121" t="s">
        <v>322</v>
      </c>
      <c r="D201" s="121" t="s">
        <v>130</v>
      </c>
      <c r="E201" s="122" t="s">
        <v>451</v>
      </c>
      <c r="F201" s="123" t="s">
        <v>452</v>
      </c>
      <c r="G201" s="124" t="s">
        <v>313</v>
      </c>
      <c r="H201" s="125">
        <v>520</v>
      </c>
      <c r="I201" s="126"/>
      <c r="J201" s="126">
        <f t="shared" si="20"/>
        <v>0</v>
      </c>
      <c r="K201" s="123" t="s">
        <v>1</v>
      </c>
      <c r="L201" s="25"/>
      <c r="M201" s="127" t="s">
        <v>1</v>
      </c>
      <c r="N201" s="128" t="s">
        <v>41</v>
      </c>
      <c r="O201" s="129">
        <v>0</v>
      </c>
      <c r="P201" s="129">
        <f t="shared" si="21"/>
        <v>0</v>
      </c>
      <c r="Q201" s="129">
        <v>0</v>
      </c>
      <c r="R201" s="129">
        <f t="shared" si="22"/>
        <v>0</v>
      </c>
      <c r="S201" s="129">
        <v>0</v>
      </c>
      <c r="T201" s="130">
        <f t="shared" si="23"/>
        <v>0</v>
      </c>
      <c r="V201" s="132">
        <v>16.965</v>
      </c>
      <c r="AQ201" s="131" t="s">
        <v>165</v>
      </c>
      <c r="AS201" s="131" t="s">
        <v>130</v>
      </c>
      <c r="AT201" s="131" t="s">
        <v>83</v>
      </c>
      <c r="AX201" s="13" t="s">
        <v>127</v>
      </c>
      <c r="BD201" s="132">
        <f t="shared" si="24"/>
        <v>0</v>
      </c>
      <c r="BE201" s="132">
        <f t="shared" si="25"/>
        <v>0</v>
      </c>
      <c r="BF201" s="132">
        <f t="shared" si="26"/>
        <v>0</v>
      </c>
      <c r="BG201" s="132">
        <f t="shared" si="27"/>
        <v>0</v>
      </c>
      <c r="BH201" s="132">
        <f t="shared" si="28"/>
        <v>0</v>
      </c>
      <c r="BI201" s="13" t="s">
        <v>82</v>
      </c>
      <c r="BJ201" s="132">
        <f t="shared" si="29"/>
        <v>0</v>
      </c>
      <c r="BK201" s="13" t="s">
        <v>165</v>
      </c>
      <c r="BL201" s="131" t="s">
        <v>531</v>
      </c>
    </row>
    <row r="202" spans="2:64" s="1" customFormat="1" ht="16.5" customHeight="1" x14ac:dyDescent="0.2">
      <c r="B202" s="120"/>
      <c r="C202" s="121" t="s">
        <v>325</v>
      </c>
      <c r="D202" s="121" t="s">
        <v>130</v>
      </c>
      <c r="E202" s="122" t="s">
        <v>311</v>
      </c>
      <c r="F202" s="123" t="s">
        <v>312</v>
      </c>
      <c r="G202" s="124" t="s">
        <v>313</v>
      </c>
      <c r="H202" s="125">
        <v>16</v>
      </c>
      <c r="I202" s="126"/>
      <c r="J202" s="126">
        <f t="shared" si="20"/>
        <v>0</v>
      </c>
      <c r="K202" s="123" t="s">
        <v>1</v>
      </c>
      <c r="L202" s="25"/>
      <c r="M202" s="127" t="s">
        <v>1</v>
      </c>
      <c r="N202" s="128" t="s">
        <v>41</v>
      </c>
      <c r="O202" s="129">
        <v>0</v>
      </c>
      <c r="P202" s="129">
        <f t="shared" si="21"/>
        <v>0</v>
      </c>
      <c r="Q202" s="129">
        <v>0</v>
      </c>
      <c r="R202" s="129">
        <f t="shared" si="22"/>
        <v>0</v>
      </c>
      <c r="S202" s="129">
        <v>0</v>
      </c>
      <c r="T202" s="130">
        <f t="shared" si="23"/>
        <v>0</v>
      </c>
      <c r="V202" s="132">
        <v>622.04999999999995</v>
      </c>
      <c r="AQ202" s="131" t="s">
        <v>165</v>
      </c>
      <c r="AS202" s="131" t="s">
        <v>130</v>
      </c>
      <c r="AT202" s="131" t="s">
        <v>83</v>
      </c>
      <c r="AX202" s="13" t="s">
        <v>127</v>
      </c>
      <c r="BD202" s="132">
        <f t="shared" si="24"/>
        <v>0</v>
      </c>
      <c r="BE202" s="132">
        <f t="shared" si="25"/>
        <v>0</v>
      </c>
      <c r="BF202" s="132">
        <f t="shared" si="26"/>
        <v>0</v>
      </c>
      <c r="BG202" s="132">
        <f t="shared" si="27"/>
        <v>0</v>
      </c>
      <c r="BH202" s="132">
        <f t="shared" si="28"/>
        <v>0</v>
      </c>
      <c r="BI202" s="13" t="s">
        <v>82</v>
      </c>
      <c r="BJ202" s="132">
        <f t="shared" si="29"/>
        <v>0</v>
      </c>
      <c r="BK202" s="13" t="s">
        <v>165</v>
      </c>
      <c r="BL202" s="131" t="s">
        <v>532</v>
      </c>
    </row>
    <row r="203" spans="2:64" s="1" customFormat="1" ht="16.5" customHeight="1" x14ac:dyDescent="0.2">
      <c r="B203" s="120"/>
      <c r="C203" s="121" t="s">
        <v>345</v>
      </c>
      <c r="D203" s="121" t="s">
        <v>130</v>
      </c>
      <c r="E203" s="122" t="s">
        <v>315</v>
      </c>
      <c r="F203" s="123" t="s">
        <v>316</v>
      </c>
      <c r="G203" s="124" t="s">
        <v>180</v>
      </c>
      <c r="H203" s="125">
        <v>44</v>
      </c>
      <c r="I203" s="126"/>
      <c r="J203" s="126">
        <f t="shared" si="20"/>
        <v>0</v>
      </c>
      <c r="K203" s="123" t="s">
        <v>1</v>
      </c>
      <c r="L203" s="25"/>
      <c r="M203" s="127" t="s">
        <v>1</v>
      </c>
      <c r="N203" s="128" t="s">
        <v>41</v>
      </c>
      <c r="O203" s="129">
        <v>0</v>
      </c>
      <c r="P203" s="129">
        <f t="shared" si="21"/>
        <v>0</v>
      </c>
      <c r="Q203" s="129">
        <v>0</v>
      </c>
      <c r="R203" s="129">
        <f t="shared" si="22"/>
        <v>0</v>
      </c>
      <c r="S203" s="129">
        <v>0</v>
      </c>
      <c r="T203" s="130">
        <f t="shared" si="23"/>
        <v>0</v>
      </c>
      <c r="V203" s="132">
        <v>20.358000000000001</v>
      </c>
      <c r="AQ203" s="131" t="s">
        <v>169</v>
      </c>
      <c r="AS203" s="131" t="s">
        <v>130</v>
      </c>
      <c r="AT203" s="131" t="s">
        <v>83</v>
      </c>
      <c r="AX203" s="13" t="s">
        <v>127</v>
      </c>
      <c r="BD203" s="132">
        <f t="shared" si="24"/>
        <v>0</v>
      </c>
      <c r="BE203" s="132">
        <f t="shared" si="25"/>
        <v>0</v>
      </c>
      <c r="BF203" s="132">
        <f t="shared" si="26"/>
        <v>0</v>
      </c>
      <c r="BG203" s="132">
        <f t="shared" si="27"/>
        <v>0</v>
      </c>
      <c r="BH203" s="132">
        <f t="shared" si="28"/>
        <v>0</v>
      </c>
      <c r="BI203" s="13" t="s">
        <v>82</v>
      </c>
      <c r="BJ203" s="132">
        <f t="shared" si="29"/>
        <v>0</v>
      </c>
      <c r="BK203" s="13" t="s">
        <v>169</v>
      </c>
      <c r="BL203" s="131" t="s">
        <v>533</v>
      </c>
    </row>
    <row r="204" spans="2:64" s="1" customFormat="1" ht="16.5" customHeight="1" x14ac:dyDescent="0.2">
      <c r="B204" s="120"/>
      <c r="C204" s="133" t="s">
        <v>349</v>
      </c>
      <c r="D204" s="133" t="s">
        <v>166</v>
      </c>
      <c r="E204" s="134" t="s">
        <v>317</v>
      </c>
      <c r="F204" s="135" t="s">
        <v>318</v>
      </c>
      <c r="G204" s="136" t="s">
        <v>319</v>
      </c>
      <c r="H204" s="137">
        <v>11</v>
      </c>
      <c r="I204" s="138"/>
      <c r="J204" s="138">
        <f t="shared" si="20"/>
        <v>0</v>
      </c>
      <c r="K204" s="135" t="s">
        <v>1</v>
      </c>
      <c r="L204" s="139"/>
      <c r="M204" s="140" t="s">
        <v>1</v>
      </c>
      <c r="N204" s="141" t="s">
        <v>41</v>
      </c>
      <c r="O204" s="129">
        <v>0</v>
      </c>
      <c r="P204" s="129">
        <f t="shared" si="21"/>
        <v>0</v>
      </c>
      <c r="Q204" s="129">
        <v>0</v>
      </c>
      <c r="R204" s="129">
        <f t="shared" si="22"/>
        <v>0</v>
      </c>
      <c r="S204" s="129">
        <v>0</v>
      </c>
      <c r="T204" s="130">
        <f t="shared" si="23"/>
        <v>0</v>
      </c>
      <c r="V204" s="132">
        <v>169.65</v>
      </c>
      <c r="AQ204" s="131" t="s">
        <v>169</v>
      </c>
      <c r="AS204" s="131" t="s">
        <v>166</v>
      </c>
      <c r="AT204" s="131" t="s">
        <v>83</v>
      </c>
      <c r="AX204" s="13" t="s">
        <v>127</v>
      </c>
      <c r="BD204" s="132">
        <f t="shared" si="24"/>
        <v>0</v>
      </c>
      <c r="BE204" s="132">
        <f t="shared" si="25"/>
        <v>0</v>
      </c>
      <c r="BF204" s="132">
        <f t="shared" si="26"/>
        <v>0</v>
      </c>
      <c r="BG204" s="132">
        <f t="shared" si="27"/>
        <v>0</v>
      </c>
      <c r="BH204" s="132">
        <f t="shared" si="28"/>
        <v>0</v>
      </c>
      <c r="BI204" s="13" t="s">
        <v>82</v>
      </c>
      <c r="BJ204" s="132">
        <f t="shared" si="29"/>
        <v>0</v>
      </c>
      <c r="BK204" s="13" t="s">
        <v>169</v>
      </c>
      <c r="BL204" s="131" t="s">
        <v>534</v>
      </c>
    </row>
    <row r="205" spans="2:64" s="11" customFormat="1" ht="22.9" customHeight="1" x14ac:dyDescent="0.2">
      <c r="B205" s="109"/>
      <c r="D205" s="110" t="s">
        <v>75</v>
      </c>
      <c r="E205" s="118" t="s">
        <v>320</v>
      </c>
      <c r="F205" s="118" t="s">
        <v>321</v>
      </c>
      <c r="J205" s="119">
        <f>BJ205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V205" s="152"/>
      <c r="AQ205" s="110" t="s">
        <v>139</v>
      </c>
      <c r="AS205" s="116" t="s">
        <v>75</v>
      </c>
      <c r="AT205" s="116" t="s">
        <v>82</v>
      </c>
      <c r="AX205" s="110" t="s">
        <v>127</v>
      </c>
      <c r="BJ205" s="117">
        <f>SUM(BJ206:BJ213)</f>
        <v>0</v>
      </c>
    </row>
    <row r="206" spans="2:64" s="1" customFormat="1" ht="37.9" customHeight="1" x14ac:dyDescent="0.2">
      <c r="B206" s="120"/>
      <c r="C206" s="133" t="s">
        <v>352</v>
      </c>
      <c r="D206" s="133" t="s">
        <v>166</v>
      </c>
      <c r="E206" s="134" t="s">
        <v>323</v>
      </c>
      <c r="F206" s="135" t="s">
        <v>324</v>
      </c>
      <c r="G206" s="136" t="s">
        <v>180</v>
      </c>
      <c r="H206" s="137">
        <v>24</v>
      </c>
      <c r="I206" s="138"/>
      <c r="J206" s="138">
        <f t="shared" ref="J206:J213" si="30">ROUND(I206*H206,2)</f>
        <v>0</v>
      </c>
      <c r="K206" s="135" t="s">
        <v>164</v>
      </c>
      <c r="L206" s="139"/>
      <c r="M206" s="140" t="s">
        <v>1</v>
      </c>
      <c r="N206" s="141" t="s">
        <v>41</v>
      </c>
      <c r="O206" s="129">
        <v>0</v>
      </c>
      <c r="P206" s="129">
        <f t="shared" ref="P206:P213" si="31">O206*H206</f>
        <v>0</v>
      </c>
      <c r="Q206" s="129">
        <v>8.0000000000000004E-4</v>
      </c>
      <c r="R206" s="129">
        <f t="shared" ref="R206:R213" si="32">Q206*H206</f>
        <v>1.9200000000000002E-2</v>
      </c>
      <c r="S206" s="129">
        <v>0</v>
      </c>
      <c r="T206" s="130">
        <f t="shared" ref="T206:T213" si="33">S206*H206</f>
        <v>0</v>
      </c>
      <c r="V206" s="132">
        <v>436.56599999999997</v>
      </c>
      <c r="AQ206" s="131" t="s">
        <v>169</v>
      </c>
      <c r="AS206" s="131" t="s">
        <v>166</v>
      </c>
      <c r="AT206" s="131" t="s">
        <v>83</v>
      </c>
      <c r="AX206" s="13" t="s">
        <v>127</v>
      </c>
      <c r="BD206" s="132">
        <f t="shared" ref="BD206:BD213" si="34">IF(N206="základní",J206,0)</f>
        <v>0</v>
      </c>
      <c r="BE206" s="132">
        <f t="shared" ref="BE206:BE213" si="35">IF(N206="snížená",J206,0)</f>
        <v>0</v>
      </c>
      <c r="BF206" s="132">
        <f t="shared" ref="BF206:BF213" si="36">IF(N206="zákl. přenesená",J206,0)</f>
        <v>0</v>
      </c>
      <c r="BG206" s="132">
        <f t="shared" ref="BG206:BG213" si="37">IF(N206="sníž. přenesená",J206,0)</f>
        <v>0</v>
      </c>
      <c r="BH206" s="132">
        <f t="shared" ref="BH206:BH213" si="38">IF(N206="nulová",J206,0)</f>
        <v>0</v>
      </c>
      <c r="BI206" s="13" t="s">
        <v>82</v>
      </c>
      <c r="BJ206" s="132">
        <f t="shared" ref="BJ206:BJ213" si="39">ROUND(I206*H206,2)</f>
        <v>0</v>
      </c>
      <c r="BK206" s="13" t="s">
        <v>169</v>
      </c>
      <c r="BL206" s="131" t="s">
        <v>535</v>
      </c>
    </row>
    <row r="207" spans="2:64" s="1" customFormat="1" ht="16.5" customHeight="1" x14ac:dyDescent="0.2">
      <c r="B207" s="120"/>
      <c r="C207" s="133" t="s">
        <v>355</v>
      </c>
      <c r="D207" s="133" t="s">
        <v>166</v>
      </c>
      <c r="E207" s="134" t="s">
        <v>326</v>
      </c>
      <c r="F207" s="135" t="s">
        <v>327</v>
      </c>
      <c r="G207" s="136" t="s">
        <v>180</v>
      </c>
      <c r="H207" s="137">
        <v>24</v>
      </c>
      <c r="I207" s="138"/>
      <c r="J207" s="138">
        <f t="shared" si="30"/>
        <v>0</v>
      </c>
      <c r="K207" s="135" t="s">
        <v>1</v>
      </c>
      <c r="L207" s="139"/>
      <c r="M207" s="140" t="s">
        <v>1</v>
      </c>
      <c r="N207" s="141" t="s">
        <v>41</v>
      </c>
      <c r="O207" s="129">
        <v>0</v>
      </c>
      <c r="P207" s="129">
        <f t="shared" si="31"/>
        <v>0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V207" s="132">
        <v>565.5</v>
      </c>
      <c r="AQ207" s="131" t="s">
        <v>207</v>
      </c>
      <c r="AS207" s="131" t="s">
        <v>166</v>
      </c>
      <c r="AT207" s="131" t="s">
        <v>83</v>
      </c>
      <c r="AX207" s="13" t="s">
        <v>127</v>
      </c>
      <c r="BD207" s="132">
        <f t="shared" si="34"/>
        <v>0</v>
      </c>
      <c r="BE207" s="132">
        <f t="shared" si="35"/>
        <v>0</v>
      </c>
      <c r="BF207" s="132">
        <f t="shared" si="36"/>
        <v>0</v>
      </c>
      <c r="BG207" s="132">
        <f t="shared" si="37"/>
        <v>0</v>
      </c>
      <c r="BH207" s="132">
        <f t="shared" si="38"/>
        <v>0</v>
      </c>
      <c r="BI207" s="13" t="s">
        <v>82</v>
      </c>
      <c r="BJ207" s="132">
        <f t="shared" si="39"/>
        <v>0</v>
      </c>
      <c r="BK207" s="13" t="s">
        <v>165</v>
      </c>
      <c r="BL207" s="131" t="s">
        <v>536</v>
      </c>
    </row>
    <row r="208" spans="2:64" s="1" customFormat="1" ht="21.75" customHeight="1" x14ac:dyDescent="0.2">
      <c r="B208" s="120"/>
      <c r="C208" s="121" t="s">
        <v>358</v>
      </c>
      <c r="D208" s="121" t="s">
        <v>130</v>
      </c>
      <c r="E208" s="122" t="s">
        <v>328</v>
      </c>
      <c r="F208" s="123" t="s">
        <v>329</v>
      </c>
      <c r="G208" s="124" t="s">
        <v>1</v>
      </c>
      <c r="H208" s="125">
        <v>30.4</v>
      </c>
      <c r="I208" s="126"/>
      <c r="J208" s="126">
        <f t="shared" si="30"/>
        <v>0</v>
      </c>
      <c r="K208" s="123" t="s">
        <v>1</v>
      </c>
      <c r="L208" s="25"/>
      <c r="M208" s="127" t="s">
        <v>1</v>
      </c>
      <c r="N208" s="128" t="s">
        <v>41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V208" s="132">
        <v>588.12</v>
      </c>
      <c r="AQ208" s="131" t="s">
        <v>165</v>
      </c>
      <c r="AS208" s="131" t="s">
        <v>130</v>
      </c>
      <c r="AT208" s="131" t="s">
        <v>83</v>
      </c>
      <c r="AX208" s="13" t="s">
        <v>127</v>
      </c>
      <c r="BD208" s="132">
        <f t="shared" si="34"/>
        <v>0</v>
      </c>
      <c r="BE208" s="132">
        <f t="shared" si="35"/>
        <v>0</v>
      </c>
      <c r="BF208" s="132">
        <f t="shared" si="36"/>
        <v>0</v>
      </c>
      <c r="BG208" s="132">
        <f t="shared" si="37"/>
        <v>0</v>
      </c>
      <c r="BH208" s="132">
        <f t="shared" si="38"/>
        <v>0</v>
      </c>
      <c r="BI208" s="13" t="s">
        <v>82</v>
      </c>
      <c r="BJ208" s="132">
        <f t="shared" si="39"/>
        <v>0</v>
      </c>
      <c r="BK208" s="13" t="s">
        <v>165</v>
      </c>
      <c r="BL208" s="131" t="s">
        <v>537</v>
      </c>
    </row>
    <row r="209" spans="2:64" s="1" customFormat="1" ht="24.2" customHeight="1" x14ac:dyDescent="0.2">
      <c r="B209" s="120"/>
      <c r="C209" s="133" t="s">
        <v>361</v>
      </c>
      <c r="D209" s="133" t="s">
        <v>166</v>
      </c>
      <c r="E209" s="134" t="s">
        <v>330</v>
      </c>
      <c r="F209" s="135" t="s">
        <v>331</v>
      </c>
      <c r="G209" s="136" t="s">
        <v>313</v>
      </c>
      <c r="H209" s="137">
        <v>43.2</v>
      </c>
      <c r="I209" s="138"/>
      <c r="J209" s="138">
        <f t="shared" si="30"/>
        <v>0</v>
      </c>
      <c r="K209" s="135" t="s">
        <v>1</v>
      </c>
      <c r="L209" s="139"/>
      <c r="M209" s="140" t="s">
        <v>1</v>
      </c>
      <c r="N209" s="141" t="s">
        <v>41</v>
      </c>
      <c r="O209" s="129">
        <v>0</v>
      </c>
      <c r="P209" s="129">
        <f t="shared" si="31"/>
        <v>0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V209" s="132">
        <v>248.82</v>
      </c>
      <c r="AQ209" s="131" t="s">
        <v>207</v>
      </c>
      <c r="AS209" s="131" t="s">
        <v>166</v>
      </c>
      <c r="AT209" s="131" t="s">
        <v>83</v>
      </c>
      <c r="AX209" s="13" t="s">
        <v>127</v>
      </c>
      <c r="BD209" s="132">
        <f t="shared" si="34"/>
        <v>0</v>
      </c>
      <c r="BE209" s="132">
        <f t="shared" si="35"/>
        <v>0</v>
      </c>
      <c r="BF209" s="132">
        <f t="shared" si="36"/>
        <v>0</v>
      </c>
      <c r="BG209" s="132">
        <f t="shared" si="37"/>
        <v>0</v>
      </c>
      <c r="BH209" s="132">
        <f t="shared" si="38"/>
        <v>0</v>
      </c>
      <c r="BI209" s="13" t="s">
        <v>82</v>
      </c>
      <c r="BJ209" s="132">
        <f t="shared" si="39"/>
        <v>0</v>
      </c>
      <c r="BK209" s="13" t="s">
        <v>165</v>
      </c>
      <c r="BL209" s="131" t="s">
        <v>538</v>
      </c>
    </row>
    <row r="210" spans="2:64" s="1" customFormat="1" ht="16.5" customHeight="1" x14ac:dyDescent="0.2">
      <c r="B210" s="120"/>
      <c r="C210" s="121" t="s">
        <v>366</v>
      </c>
      <c r="D210" s="121" t="s">
        <v>130</v>
      </c>
      <c r="E210" s="122" t="s">
        <v>332</v>
      </c>
      <c r="F210" s="123" t="s">
        <v>333</v>
      </c>
      <c r="G210" s="124" t="s">
        <v>313</v>
      </c>
      <c r="H210" s="125">
        <v>30.4</v>
      </c>
      <c r="I210" s="126"/>
      <c r="J210" s="126">
        <f t="shared" si="30"/>
        <v>0</v>
      </c>
      <c r="K210" s="123" t="s">
        <v>1</v>
      </c>
      <c r="L210" s="25"/>
      <c r="M210" s="127" t="s">
        <v>1</v>
      </c>
      <c r="N210" s="128" t="s">
        <v>41</v>
      </c>
      <c r="O210" s="129">
        <v>0</v>
      </c>
      <c r="P210" s="129">
        <f t="shared" si="31"/>
        <v>0</v>
      </c>
      <c r="Q210" s="129">
        <v>0</v>
      </c>
      <c r="R210" s="129">
        <f t="shared" si="32"/>
        <v>0</v>
      </c>
      <c r="S210" s="129">
        <v>0</v>
      </c>
      <c r="T210" s="130">
        <f t="shared" si="33"/>
        <v>0</v>
      </c>
      <c r="V210" s="132">
        <v>79.17</v>
      </c>
      <c r="AQ210" s="131" t="s">
        <v>165</v>
      </c>
      <c r="AS210" s="131" t="s">
        <v>130</v>
      </c>
      <c r="AT210" s="131" t="s">
        <v>83</v>
      </c>
      <c r="AX210" s="13" t="s">
        <v>127</v>
      </c>
      <c r="BD210" s="132">
        <f t="shared" si="34"/>
        <v>0</v>
      </c>
      <c r="BE210" s="132">
        <f t="shared" si="35"/>
        <v>0</v>
      </c>
      <c r="BF210" s="132">
        <f t="shared" si="36"/>
        <v>0</v>
      </c>
      <c r="BG210" s="132">
        <f t="shared" si="37"/>
        <v>0</v>
      </c>
      <c r="BH210" s="132">
        <f t="shared" si="38"/>
        <v>0</v>
      </c>
      <c r="BI210" s="13" t="s">
        <v>82</v>
      </c>
      <c r="BJ210" s="132">
        <f t="shared" si="39"/>
        <v>0</v>
      </c>
      <c r="BK210" s="13" t="s">
        <v>165</v>
      </c>
      <c r="BL210" s="131" t="s">
        <v>539</v>
      </c>
    </row>
    <row r="211" spans="2:64" s="1" customFormat="1" ht="24.2" customHeight="1" x14ac:dyDescent="0.2">
      <c r="B211" s="120"/>
      <c r="C211" s="121" t="s">
        <v>463</v>
      </c>
      <c r="D211" s="121" t="s">
        <v>130</v>
      </c>
      <c r="E211" s="122" t="s">
        <v>335</v>
      </c>
      <c r="F211" s="123" t="s">
        <v>336</v>
      </c>
      <c r="G211" s="124" t="s">
        <v>313</v>
      </c>
      <c r="H211" s="125">
        <v>60</v>
      </c>
      <c r="I211" s="126"/>
      <c r="J211" s="126">
        <f t="shared" si="30"/>
        <v>0</v>
      </c>
      <c r="K211" s="123" t="s">
        <v>1</v>
      </c>
      <c r="L211" s="25"/>
      <c r="M211" s="127" t="s">
        <v>1</v>
      </c>
      <c r="N211" s="128" t="s">
        <v>41</v>
      </c>
      <c r="O211" s="129">
        <v>0</v>
      </c>
      <c r="P211" s="129">
        <f t="shared" si="31"/>
        <v>0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V211" s="132">
        <v>508.95</v>
      </c>
      <c r="AQ211" s="131" t="s">
        <v>165</v>
      </c>
      <c r="AS211" s="131" t="s">
        <v>130</v>
      </c>
      <c r="AT211" s="131" t="s">
        <v>83</v>
      </c>
      <c r="AX211" s="13" t="s">
        <v>127</v>
      </c>
      <c r="BD211" s="132">
        <f t="shared" si="34"/>
        <v>0</v>
      </c>
      <c r="BE211" s="132">
        <f t="shared" si="35"/>
        <v>0</v>
      </c>
      <c r="BF211" s="132">
        <f t="shared" si="36"/>
        <v>0</v>
      </c>
      <c r="BG211" s="132">
        <f t="shared" si="37"/>
        <v>0</v>
      </c>
      <c r="BH211" s="132">
        <f t="shared" si="38"/>
        <v>0</v>
      </c>
      <c r="BI211" s="13" t="s">
        <v>82</v>
      </c>
      <c r="BJ211" s="132">
        <f t="shared" si="39"/>
        <v>0</v>
      </c>
      <c r="BK211" s="13" t="s">
        <v>165</v>
      </c>
      <c r="BL211" s="131" t="s">
        <v>540</v>
      </c>
    </row>
    <row r="212" spans="2:64" s="1" customFormat="1" ht="24.2" customHeight="1" x14ac:dyDescent="0.2">
      <c r="B212" s="120"/>
      <c r="C212" s="133" t="s">
        <v>464</v>
      </c>
      <c r="D212" s="133" t="s">
        <v>166</v>
      </c>
      <c r="E212" s="134" t="s">
        <v>338</v>
      </c>
      <c r="F212" s="135" t="s">
        <v>339</v>
      </c>
      <c r="G212" s="136" t="s">
        <v>313</v>
      </c>
      <c r="H212" s="137">
        <v>60</v>
      </c>
      <c r="I212" s="138"/>
      <c r="J212" s="138">
        <f t="shared" si="30"/>
        <v>0</v>
      </c>
      <c r="K212" s="135" t="s">
        <v>1</v>
      </c>
      <c r="L212" s="139"/>
      <c r="M212" s="140" t="s">
        <v>1</v>
      </c>
      <c r="N212" s="141" t="s">
        <v>41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V212" s="132">
        <v>441.09</v>
      </c>
      <c r="AQ212" s="131" t="s">
        <v>207</v>
      </c>
      <c r="AS212" s="131" t="s">
        <v>166</v>
      </c>
      <c r="AT212" s="131" t="s">
        <v>83</v>
      </c>
      <c r="AX212" s="13" t="s">
        <v>127</v>
      </c>
      <c r="BD212" s="132">
        <f t="shared" si="34"/>
        <v>0</v>
      </c>
      <c r="BE212" s="132">
        <f t="shared" si="35"/>
        <v>0</v>
      </c>
      <c r="BF212" s="132">
        <f t="shared" si="36"/>
        <v>0</v>
      </c>
      <c r="BG212" s="132">
        <f t="shared" si="37"/>
        <v>0</v>
      </c>
      <c r="BH212" s="132">
        <f t="shared" si="38"/>
        <v>0</v>
      </c>
      <c r="BI212" s="13" t="s">
        <v>82</v>
      </c>
      <c r="BJ212" s="132">
        <f t="shared" si="39"/>
        <v>0</v>
      </c>
      <c r="BK212" s="13" t="s">
        <v>165</v>
      </c>
      <c r="BL212" s="131" t="s">
        <v>541</v>
      </c>
    </row>
    <row r="213" spans="2:64" s="1" customFormat="1" ht="24.2" customHeight="1" x14ac:dyDescent="0.2">
      <c r="B213" s="120"/>
      <c r="C213" s="133" t="s">
        <v>465</v>
      </c>
      <c r="D213" s="133" t="s">
        <v>166</v>
      </c>
      <c r="E213" s="134" t="s">
        <v>341</v>
      </c>
      <c r="F213" s="135" t="s">
        <v>342</v>
      </c>
      <c r="G213" s="136" t="s">
        <v>180</v>
      </c>
      <c r="H213" s="137">
        <v>6</v>
      </c>
      <c r="I213" s="138"/>
      <c r="J213" s="138">
        <f t="shared" si="30"/>
        <v>0</v>
      </c>
      <c r="K213" s="135" t="s">
        <v>1</v>
      </c>
      <c r="L213" s="139"/>
      <c r="M213" s="140" t="s">
        <v>1</v>
      </c>
      <c r="N213" s="141" t="s">
        <v>41</v>
      </c>
      <c r="O213" s="129">
        <v>0</v>
      </c>
      <c r="P213" s="129">
        <f t="shared" si="31"/>
        <v>0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V213" s="132">
        <v>5089.5</v>
      </c>
      <c r="AQ213" s="131" t="s">
        <v>207</v>
      </c>
      <c r="AS213" s="131" t="s">
        <v>166</v>
      </c>
      <c r="AT213" s="131" t="s">
        <v>83</v>
      </c>
      <c r="AX213" s="13" t="s">
        <v>127</v>
      </c>
      <c r="BD213" s="132">
        <f t="shared" si="34"/>
        <v>0</v>
      </c>
      <c r="BE213" s="132">
        <f t="shared" si="35"/>
        <v>0</v>
      </c>
      <c r="BF213" s="132">
        <f t="shared" si="36"/>
        <v>0</v>
      </c>
      <c r="BG213" s="132">
        <f t="shared" si="37"/>
        <v>0</v>
      </c>
      <c r="BH213" s="132">
        <f t="shared" si="38"/>
        <v>0</v>
      </c>
      <c r="BI213" s="13" t="s">
        <v>82</v>
      </c>
      <c r="BJ213" s="132">
        <f t="shared" si="39"/>
        <v>0</v>
      </c>
      <c r="BK213" s="13" t="s">
        <v>165</v>
      </c>
      <c r="BL213" s="131" t="s">
        <v>542</v>
      </c>
    </row>
    <row r="214" spans="2:64" s="11" customFormat="1" ht="22.9" customHeight="1" x14ac:dyDescent="0.2">
      <c r="B214" s="109"/>
      <c r="D214" s="110" t="s">
        <v>75</v>
      </c>
      <c r="E214" s="118" t="s">
        <v>343</v>
      </c>
      <c r="F214" s="118" t="s">
        <v>344</v>
      </c>
      <c r="J214" s="119">
        <f>BJ214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V214" s="152"/>
      <c r="AQ214" s="110" t="s">
        <v>139</v>
      </c>
      <c r="AS214" s="116" t="s">
        <v>75</v>
      </c>
      <c r="AT214" s="116" t="s">
        <v>82</v>
      </c>
      <c r="AX214" s="110" t="s">
        <v>127</v>
      </c>
      <c r="BJ214" s="117">
        <f>SUM(BJ215:BJ221)</f>
        <v>0</v>
      </c>
    </row>
    <row r="215" spans="2:64" s="1" customFormat="1" ht="24.2" customHeight="1" x14ac:dyDescent="0.2">
      <c r="B215" s="120"/>
      <c r="C215" s="121" t="s">
        <v>466</v>
      </c>
      <c r="D215" s="121" t="s">
        <v>130</v>
      </c>
      <c r="E215" s="122" t="s">
        <v>346</v>
      </c>
      <c r="F215" s="123" t="s">
        <v>347</v>
      </c>
      <c r="G215" s="124" t="s">
        <v>180</v>
      </c>
      <c r="H215" s="125">
        <v>167</v>
      </c>
      <c r="I215" s="126"/>
      <c r="J215" s="126">
        <f t="shared" ref="J215:J221" si="40">ROUND(I215*H215,2)</f>
        <v>0</v>
      </c>
      <c r="K215" s="123" t="s">
        <v>142</v>
      </c>
      <c r="L215" s="25"/>
      <c r="M215" s="127" t="s">
        <v>1</v>
      </c>
      <c r="N215" s="128" t="s">
        <v>41</v>
      </c>
      <c r="O215" s="129">
        <v>0.19</v>
      </c>
      <c r="P215" s="129">
        <f t="shared" ref="P215:P221" si="41">O215*H215</f>
        <v>31.73</v>
      </c>
      <c r="Q215" s="129">
        <v>0</v>
      </c>
      <c r="R215" s="129">
        <f t="shared" ref="R215:R221" si="42">Q215*H215</f>
        <v>0</v>
      </c>
      <c r="S215" s="129">
        <v>0</v>
      </c>
      <c r="T215" s="130">
        <f t="shared" ref="T215:T221" si="43">S215*H215</f>
        <v>0</v>
      </c>
      <c r="V215" s="132">
        <v>58.698900000000002</v>
      </c>
      <c r="AQ215" s="131" t="s">
        <v>165</v>
      </c>
      <c r="AS215" s="131" t="s">
        <v>130</v>
      </c>
      <c r="AT215" s="131" t="s">
        <v>83</v>
      </c>
      <c r="AX215" s="13" t="s">
        <v>127</v>
      </c>
      <c r="BD215" s="132">
        <f t="shared" ref="BD215:BD221" si="44">IF(N215="základní",J215,0)</f>
        <v>0</v>
      </c>
      <c r="BE215" s="132">
        <f t="shared" ref="BE215:BE221" si="45">IF(N215="snížená",J215,0)</f>
        <v>0</v>
      </c>
      <c r="BF215" s="132">
        <f t="shared" ref="BF215:BF221" si="46">IF(N215="zákl. přenesená",J215,0)</f>
        <v>0</v>
      </c>
      <c r="BG215" s="132">
        <f t="shared" ref="BG215:BG221" si="47">IF(N215="sníž. přenesená",J215,0)</f>
        <v>0</v>
      </c>
      <c r="BH215" s="132">
        <f t="shared" ref="BH215:BH221" si="48">IF(N215="nulová",J215,0)</f>
        <v>0</v>
      </c>
      <c r="BI215" s="13" t="s">
        <v>82</v>
      </c>
      <c r="BJ215" s="132">
        <f t="shared" ref="BJ215:BJ221" si="49">ROUND(I215*H215,2)</f>
        <v>0</v>
      </c>
      <c r="BK215" s="13" t="s">
        <v>165</v>
      </c>
      <c r="BL215" s="131" t="s">
        <v>543</v>
      </c>
    </row>
    <row r="216" spans="2:64" s="1" customFormat="1" ht="24.2" customHeight="1" x14ac:dyDescent="0.2">
      <c r="B216" s="120"/>
      <c r="C216" s="121"/>
      <c r="D216" s="121" t="s">
        <v>130</v>
      </c>
      <c r="E216" s="122"/>
      <c r="F216" s="123" t="s">
        <v>664</v>
      </c>
      <c r="G216" s="124" t="s">
        <v>313</v>
      </c>
      <c r="H216" s="125">
        <v>38</v>
      </c>
      <c r="I216" s="126"/>
      <c r="J216" s="126">
        <f t="shared" si="40"/>
        <v>0</v>
      </c>
      <c r="K216" s="123"/>
      <c r="L216" s="25"/>
      <c r="M216" s="127" t="s">
        <v>1</v>
      </c>
      <c r="N216" s="128" t="s">
        <v>41</v>
      </c>
      <c r="O216" s="129">
        <v>0.19</v>
      </c>
      <c r="P216" s="129">
        <f t="shared" si="41"/>
        <v>7.22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V216" s="132">
        <v>113.1</v>
      </c>
      <c r="AQ216" s="131" t="s">
        <v>165</v>
      </c>
      <c r="AS216" s="131" t="s">
        <v>130</v>
      </c>
      <c r="AT216" s="131" t="s">
        <v>83</v>
      </c>
      <c r="AX216" s="13" t="s">
        <v>127</v>
      </c>
      <c r="BD216" s="132">
        <f t="shared" si="44"/>
        <v>0</v>
      </c>
      <c r="BE216" s="132">
        <f t="shared" si="45"/>
        <v>0</v>
      </c>
      <c r="BF216" s="132">
        <f t="shared" si="46"/>
        <v>0</v>
      </c>
      <c r="BG216" s="132">
        <f t="shared" si="47"/>
        <v>0</v>
      </c>
      <c r="BH216" s="132">
        <f t="shared" si="48"/>
        <v>0</v>
      </c>
      <c r="BI216" s="13" t="s">
        <v>82</v>
      </c>
      <c r="BJ216" s="132">
        <f t="shared" si="49"/>
        <v>0</v>
      </c>
      <c r="BK216" s="13" t="s">
        <v>165</v>
      </c>
      <c r="BL216" s="131" t="s">
        <v>348</v>
      </c>
    </row>
    <row r="217" spans="2:64" s="1" customFormat="1" ht="37.9" customHeight="1" x14ac:dyDescent="0.2">
      <c r="B217" s="120"/>
      <c r="C217" s="121" t="s">
        <v>467</v>
      </c>
      <c r="D217" s="121" t="s">
        <v>130</v>
      </c>
      <c r="E217" s="122" t="s">
        <v>350</v>
      </c>
      <c r="F217" s="123" t="s">
        <v>351</v>
      </c>
      <c r="G217" s="124" t="s">
        <v>313</v>
      </c>
      <c r="H217" s="125">
        <v>2000</v>
      </c>
      <c r="I217" s="126"/>
      <c r="J217" s="126">
        <f t="shared" si="40"/>
        <v>0</v>
      </c>
      <c r="K217" s="123" t="s">
        <v>1</v>
      </c>
      <c r="L217" s="25"/>
      <c r="M217" s="127" t="s">
        <v>1</v>
      </c>
      <c r="N217" s="128" t="s">
        <v>41</v>
      </c>
      <c r="O217" s="129">
        <v>0.22700000000000001</v>
      </c>
      <c r="P217" s="129">
        <f t="shared" si="41"/>
        <v>454</v>
      </c>
      <c r="Q217" s="129">
        <v>0</v>
      </c>
      <c r="R217" s="129">
        <f t="shared" si="42"/>
        <v>0</v>
      </c>
      <c r="S217" s="129">
        <v>0</v>
      </c>
      <c r="T217" s="130">
        <f t="shared" si="43"/>
        <v>0</v>
      </c>
      <c r="V217" s="132">
        <v>52.026000000000003</v>
      </c>
      <c r="AQ217" s="131" t="s">
        <v>165</v>
      </c>
      <c r="AS217" s="131" t="s">
        <v>130</v>
      </c>
      <c r="AT217" s="131" t="s">
        <v>83</v>
      </c>
      <c r="AX217" s="13" t="s">
        <v>127</v>
      </c>
      <c r="BD217" s="132">
        <f t="shared" si="44"/>
        <v>0</v>
      </c>
      <c r="BE217" s="132">
        <f t="shared" si="45"/>
        <v>0</v>
      </c>
      <c r="BF217" s="132">
        <f t="shared" si="46"/>
        <v>0</v>
      </c>
      <c r="BG217" s="132">
        <f t="shared" si="47"/>
        <v>0</v>
      </c>
      <c r="BH217" s="132">
        <f t="shared" si="48"/>
        <v>0</v>
      </c>
      <c r="BI217" s="13" t="s">
        <v>82</v>
      </c>
      <c r="BJ217" s="132">
        <f t="shared" si="49"/>
        <v>0</v>
      </c>
      <c r="BK217" s="13" t="s">
        <v>165</v>
      </c>
      <c r="BL217" s="131" t="s">
        <v>544</v>
      </c>
    </row>
    <row r="218" spans="2:64" s="1" customFormat="1" ht="16.5" customHeight="1" x14ac:dyDescent="0.2">
      <c r="B218" s="120"/>
      <c r="C218" s="121" t="s">
        <v>369</v>
      </c>
      <c r="D218" s="121" t="s">
        <v>130</v>
      </c>
      <c r="E218" s="122" t="s">
        <v>353</v>
      </c>
      <c r="F218" s="123" t="s">
        <v>354</v>
      </c>
      <c r="G218" s="124" t="s">
        <v>313</v>
      </c>
      <c r="H218" s="125">
        <v>200</v>
      </c>
      <c r="I218" s="126"/>
      <c r="J218" s="126">
        <f t="shared" si="40"/>
        <v>0</v>
      </c>
      <c r="K218" s="123" t="s">
        <v>1</v>
      </c>
      <c r="L218" s="25"/>
      <c r="M218" s="127" t="s">
        <v>1</v>
      </c>
      <c r="N218" s="128" t="s">
        <v>41</v>
      </c>
      <c r="O218" s="129">
        <v>0.22700000000000001</v>
      </c>
      <c r="P218" s="129">
        <f t="shared" si="41"/>
        <v>45.4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V218" s="132">
        <v>210.36600000000001</v>
      </c>
      <c r="AQ218" s="131" t="s">
        <v>165</v>
      </c>
      <c r="AS218" s="131" t="s">
        <v>130</v>
      </c>
      <c r="AT218" s="131" t="s">
        <v>83</v>
      </c>
      <c r="AX218" s="13" t="s">
        <v>127</v>
      </c>
      <c r="BD218" s="132">
        <f t="shared" si="44"/>
        <v>0</v>
      </c>
      <c r="BE218" s="132">
        <f t="shared" si="45"/>
        <v>0</v>
      </c>
      <c r="BF218" s="132">
        <f t="shared" si="46"/>
        <v>0</v>
      </c>
      <c r="BG218" s="132">
        <f t="shared" si="47"/>
        <v>0</v>
      </c>
      <c r="BH218" s="132">
        <f t="shared" si="48"/>
        <v>0</v>
      </c>
      <c r="BI218" s="13" t="s">
        <v>82</v>
      </c>
      <c r="BJ218" s="132">
        <f t="shared" si="49"/>
        <v>0</v>
      </c>
      <c r="BK218" s="13" t="s">
        <v>165</v>
      </c>
      <c r="BL218" s="131" t="s">
        <v>545</v>
      </c>
    </row>
    <row r="219" spans="2:64" s="1" customFormat="1" ht="33" customHeight="1" x14ac:dyDescent="0.2">
      <c r="B219" s="120"/>
      <c r="C219" s="121" t="s">
        <v>372</v>
      </c>
      <c r="D219" s="121" t="s">
        <v>130</v>
      </c>
      <c r="E219" s="122" t="s">
        <v>356</v>
      </c>
      <c r="F219" s="123" t="s">
        <v>357</v>
      </c>
      <c r="G219" s="124" t="s">
        <v>163</v>
      </c>
      <c r="H219" s="125">
        <v>450</v>
      </c>
      <c r="I219" s="126"/>
      <c r="J219" s="126">
        <f t="shared" si="40"/>
        <v>0</v>
      </c>
      <c r="K219" s="123" t="s">
        <v>142</v>
      </c>
      <c r="L219" s="25"/>
      <c r="M219" s="127" t="s">
        <v>1</v>
      </c>
      <c r="N219" s="128" t="s">
        <v>41</v>
      </c>
      <c r="O219" s="129">
        <v>0.122</v>
      </c>
      <c r="P219" s="129">
        <f t="shared" si="41"/>
        <v>54.9</v>
      </c>
      <c r="Q219" s="129">
        <v>0</v>
      </c>
      <c r="R219" s="129">
        <f t="shared" si="42"/>
        <v>0</v>
      </c>
      <c r="S219" s="129">
        <v>0</v>
      </c>
      <c r="T219" s="130">
        <f t="shared" si="43"/>
        <v>0</v>
      </c>
      <c r="V219" s="132">
        <v>37.662299999999995</v>
      </c>
      <c r="AQ219" s="131" t="s">
        <v>165</v>
      </c>
      <c r="AS219" s="131" t="s">
        <v>130</v>
      </c>
      <c r="AT219" s="131" t="s">
        <v>83</v>
      </c>
      <c r="AX219" s="13" t="s">
        <v>127</v>
      </c>
      <c r="BD219" s="132">
        <f t="shared" si="44"/>
        <v>0</v>
      </c>
      <c r="BE219" s="132">
        <f t="shared" si="45"/>
        <v>0</v>
      </c>
      <c r="BF219" s="132">
        <f t="shared" si="46"/>
        <v>0</v>
      </c>
      <c r="BG219" s="132">
        <f t="shared" si="47"/>
        <v>0</v>
      </c>
      <c r="BH219" s="132">
        <f t="shared" si="48"/>
        <v>0</v>
      </c>
      <c r="BI219" s="13" t="s">
        <v>82</v>
      </c>
      <c r="BJ219" s="132">
        <f t="shared" si="49"/>
        <v>0</v>
      </c>
      <c r="BK219" s="13" t="s">
        <v>165</v>
      </c>
      <c r="BL219" s="131" t="s">
        <v>546</v>
      </c>
    </row>
    <row r="220" spans="2:64" s="1" customFormat="1" ht="33" customHeight="1" x14ac:dyDescent="0.2">
      <c r="B220" s="120"/>
      <c r="C220" s="121" t="s">
        <v>380</v>
      </c>
      <c r="D220" s="121" t="s">
        <v>130</v>
      </c>
      <c r="E220" s="122" t="s">
        <v>359</v>
      </c>
      <c r="F220" s="123" t="s">
        <v>360</v>
      </c>
      <c r="G220" s="124" t="s">
        <v>163</v>
      </c>
      <c r="H220" s="125">
        <v>160</v>
      </c>
      <c r="I220" s="126"/>
      <c r="J220" s="126">
        <f t="shared" si="40"/>
        <v>0</v>
      </c>
      <c r="K220" s="123" t="s">
        <v>142</v>
      </c>
      <c r="L220" s="25"/>
      <c r="M220" s="127" t="s">
        <v>1</v>
      </c>
      <c r="N220" s="128" t="s">
        <v>41</v>
      </c>
      <c r="O220" s="129">
        <v>0.22700000000000001</v>
      </c>
      <c r="P220" s="129">
        <f t="shared" si="41"/>
        <v>36.32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V220" s="132">
        <v>70.122</v>
      </c>
      <c r="AQ220" s="131" t="s">
        <v>165</v>
      </c>
      <c r="AS220" s="131" t="s">
        <v>130</v>
      </c>
      <c r="AT220" s="131" t="s">
        <v>83</v>
      </c>
      <c r="AX220" s="13" t="s">
        <v>127</v>
      </c>
      <c r="BD220" s="132">
        <f t="shared" si="44"/>
        <v>0</v>
      </c>
      <c r="BE220" s="132">
        <f t="shared" si="45"/>
        <v>0</v>
      </c>
      <c r="BF220" s="132">
        <f t="shared" si="46"/>
        <v>0</v>
      </c>
      <c r="BG220" s="132">
        <f t="shared" si="47"/>
        <v>0</v>
      </c>
      <c r="BH220" s="132">
        <f t="shared" si="48"/>
        <v>0</v>
      </c>
      <c r="BI220" s="13" t="s">
        <v>82</v>
      </c>
      <c r="BJ220" s="132">
        <f t="shared" si="49"/>
        <v>0</v>
      </c>
      <c r="BK220" s="13" t="s">
        <v>165</v>
      </c>
      <c r="BL220" s="131" t="s">
        <v>547</v>
      </c>
    </row>
    <row r="221" spans="2:64" s="1" customFormat="1" ht="21.75" customHeight="1" x14ac:dyDescent="0.2">
      <c r="B221" s="120"/>
      <c r="C221" s="121" t="s">
        <v>385</v>
      </c>
      <c r="D221" s="121" t="s">
        <v>130</v>
      </c>
      <c r="E221" s="122" t="s">
        <v>362</v>
      </c>
      <c r="F221" s="123" t="s">
        <v>363</v>
      </c>
      <c r="G221" s="124" t="s">
        <v>163</v>
      </c>
      <c r="H221" s="125">
        <v>280</v>
      </c>
      <c r="I221" s="126"/>
      <c r="J221" s="126">
        <f t="shared" si="40"/>
        <v>0</v>
      </c>
      <c r="K221" s="123" t="s">
        <v>1</v>
      </c>
      <c r="L221" s="25"/>
      <c r="M221" s="127" t="s">
        <v>1</v>
      </c>
      <c r="N221" s="128" t="s">
        <v>41</v>
      </c>
      <c r="O221" s="129">
        <v>0</v>
      </c>
      <c r="P221" s="129">
        <f t="shared" si="41"/>
        <v>0</v>
      </c>
      <c r="Q221" s="129">
        <v>0</v>
      </c>
      <c r="R221" s="129">
        <f t="shared" si="42"/>
        <v>0</v>
      </c>
      <c r="S221" s="129">
        <v>0</v>
      </c>
      <c r="T221" s="130">
        <f t="shared" si="43"/>
        <v>0</v>
      </c>
      <c r="V221" s="132">
        <v>36.192</v>
      </c>
      <c r="AQ221" s="131" t="s">
        <v>165</v>
      </c>
      <c r="AS221" s="131" t="s">
        <v>130</v>
      </c>
      <c r="AT221" s="131" t="s">
        <v>83</v>
      </c>
      <c r="AX221" s="13" t="s">
        <v>127</v>
      </c>
      <c r="BD221" s="132">
        <f t="shared" si="44"/>
        <v>0</v>
      </c>
      <c r="BE221" s="132">
        <f t="shared" si="45"/>
        <v>0</v>
      </c>
      <c r="BF221" s="132">
        <f t="shared" si="46"/>
        <v>0</v>
      </c>
      <c r="BG221" s="132">
        <f t="shared" si="47"/>
        <v>0</v>
      </c>
      <c r="BH221" s="132">
        <f t="shared" si="48"/>
        <v>0</v>
      </c>
      <c r="BI221" s="13" t="s">
        <v>82</v>
      </c>
      <c r="BJ221" s="132">
        <f t="shared" si="49"/>
        <v>0</v>
      </c>
      <c r="BK221" s="13" t="s">
        <v>165</v>
      </c>
      <c r="BL221" s="131" t="s">
        <v>548</v>
      </c>
    </row>
    <row r="222" spans="2:64" s="11" customFormat="1" ht="22.9" customHeight="1" x14ac:dyDescent="0.2">
      <c r="B222" s="109"/>
      <c r="D222" s="110" t="s">
        <v>75</v>
      </c>
      <c r="E222" s="118" t="s">
        <v>364</v>
      </c>
      <c r="F222" s="118" t="s">
        <v>365</v>
      </c>
      <c r="J222" s="119">
        <f>BJ222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V222" s="152"/>
      <c r="AQ222" s="110" t="s">
        <v>139</v>
      </c>
      <c r="AS222" s="116" t="s">
        <v>75</v>
      </c>
      <c r="AT222" s="116" t="s">
        <v>82</v>
      </c>
      <c r="AX222" s="110" t="s">
        <v>127</v>
      </c>
      <c r="BJ222" s="117">
        <f>SUM(BJ223:BJ226)</f>
        <v>0</v>
      </c>
    </row>
    <row r="223" spans="2:64" s="1" customFormat="1" ht="16.5" customHeight="1" x14ac:dyDescent="0.2">
      <c r="B223" s="120"/>
      <c r="C223" s="121" t="s">
        <v>214</v>
      </c>
      <c r="D223" s="121" t="s">
        <v>130</v>
      </c>
      <c r="E223" s="122" t="s">
        <v>367</v>
      </c>
      <c r="F223" s="123" t="s">
        <v>368</v>
      </c>
      <c r="G223" s="124" t="s">
        <v>309</v>
      </c>
      <c r="H223" s="125">
        <v>1</v>
      </c>
      <c r="I223" s="126"/>
      <c r="J223" s="126">
        <f>ROUND(I223*H223,2)</f>
        <v>0</v>
      </c>
      <c r="K223" s="123" t="s">
        <v>157</v>
      </c>
      <c r="L223" s="25"/>
      <c r="M223" s="127" t="s">
        <v>1</v>
      </c>
      <c r="N223" s="128" t="s">
        <v>41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V223" s="132">
        <v>3393</v>
      </c>
      <c r="AQ223" s="131" t="s">
        <v>165</v>
      </c>
      <c r="AS223" s="131" t="s">
        <v>130</v>
      </c>
      <c r="AT223" s="131" t="s">
        <v>83</v>
      </c>
      <c r="AX223" s="13" t="s">
        <v>127</v>
      </c>
      <c r="BD223" s="132">
        <f>IF(N223="základní",J223,0)</f>
        <v>0</v>
      </c>
      <c r="BE223" s="132">
        <f>IF(N223="snížená",J223,0)</f>
        <v>0</v>
      </c>
      <c r="BF223" s="132">
        <f>IF(N223="zákl. přenesená",J223,0)</f>
        <v>0</v>
      </c>
      <c r="BG223" s="132">
        <f>IF(N223="sníž. přenesená",J223,0)</f>
        <v>0</v>
      </c>
      <c r="BH223" s="132">
        <f>IF(N223="nulová",J223,0)</f>
        <v>0</v>
      </c>
      <c r="BI223" s="13" t="s">
        <v>82</v>
      </c>
      <c r="BJ223" s="132">
        <f>ROUND(I223*H223,2)</f>
        <v>0</v>
      </c>
      <c r="BK223" s="13" t="s">
        <v>165</v>
      </c>
      <c r="BL223" s="131" t="s">
        <v>549</v>
      </c>
    </row>
    <row r="224" spans="2:64" s="1" customFormat="1" ht="33" customHeight="1" x14ac:dyDescent="0.2">
      <c r="B224" s="120"/>
      <c r="C224" s="121" t="s">
        <v>215</v>
      </c>
      <c r="D224" s="121" t="s">
        <v>130</v>
      </c>
      <c r="E224" s="122" t="s">
        <v>376</v>
      </c>
      <c r="F224" s="123" t="s">
        <v>377</v>
      </c>
      <c r="G224" s="124" t="s">
        <v>180</v>
      </c>
      <c r="H224" s="125">
        <v>1</v>
      </c>
      <c r="I224" s="126"/>
      <c r="J224" s="126">
        <f>ROUND(I224*H224,2)</f>
        <v>0</v>
      </c>
      <c r="K224" s="123" t="s">
        <v>142</v>
      </c>
      <c r="L224" s="25"/>
      <c r="M224" s="127" t="s">
        <v>1</v>
      </c>
      <c r="N224" s="128" t="s">
        <v>41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V224" s="132">
        <v>3393</v>
      </c>
      <c r="AQ224" s="131" t="s">
        <v>165</v>
      </c>
      <c r="AS224" s="131" t="s">
        <v>130</v>
      </c>
      <c r="AT224" s="131" t="s">
        <v>83</v>
      </c>
      <c r="AX224" s="13" t="s">
        <v>127</v>
      </c>
      <c r="BD224" s="132">
        <f>IF(N224="základní",J224,0)</f>
        <v>0</v>
      </c>
      <c r="BE224" s="132">
        <f>IF(N224="snížená",J224,0)</f>
        <v>0</v>
      </c>
      <c r="BF224" s="132">
        <f>IF(N224="zákl. přenesená",J224,0)</f>
        <v>0</v>
      </c>
      <c r="BG224" s="132">
        <f>IF(N224="sníž. přenesená",J224,0)</f>
        <v>0</v>
      </c>
      <c r="BH224" s="132">
        <f>IF(N224="nulová",J224,0)</f>
        <v>0</v>
      </c>
      <c r="BI224" s="13" t="s">
        <v>82</v>
      </c>
      <c r="BJ224" s="132">
        <f>ROUND(I224*H224,2)</f>
        <v>0</v>
      </c>
      <c r="BK224" s="13" t="s">
        <v>165</v>
      </c>
      <c r="BL224" s="131" t="s">
        <v>550</v>
      </c>
    </row>
    <row r="225" spans="2:64" s="1" customFormat="1" ht="21.75" customHeight="1" x14ac:dyDescent="0.2">
      <c r="B225" s="120"/>
      <c r="C225" s="121" t="s">
        <v>216</v>
      </c>
      <c r="D225" s="121" t="s">
        <v>130</v>
      </c>
      <c r="E225" s="122" t="s">
        <v>370</v>
      </c>
      <c r="F225" s="123" t="s">
        <v>371</v>
      </c>
      <c r="G225" s="124" t="s">
        <v>309</v>
      </c>
      <c r="H225" s="125">
        <v>1</v>
      </c>
      <c r="I225" s="126"/>
      <c r="J225" s="126">
        <f>ROUND(I225*H225,2)</f>
        <v>0</v>
      </c>
      <c r="K225" s="123" t="s">
        <v>1</v>
      </c>
      <c r="L225" s="25"/>
      <c r="M225" s="127" t="s">
        <v>1</v>
      </c>
      <c r="N225" s="128" t="s">
        <v>41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V225" s="132">
        <v>3393</v>
      </c>
      <c r="AQ225" s="131" t="s">
        <v>82</v>
      </c>
      <c r="AS225" s="131" t="s">
        <v>130</v>
      </c>
      <c r="AT225" s="131" t="s">
        <v>83</v>
      </c>
      <c r="AX225" s="13" t="s">
        <v>127</v>
      </c>
      <c r="BD225" s="132">
        <f>IF(N225="základní",J225,0)</f>
        <v>0</v>
      </c>
      <c r="BE225" s="132">
        <f>IF(N225="snížená",J225,0)</f>
        <v>0</v>
      </c>
      <c r="BF225" s="132">
        <f>IF(N225="zákl. přenesená",J225,0)</f>
        <v>0</v>
      </c>
      <c r="BG225" s="132">
        <f>IF(N225="sníž. přenesená",J225,0)</f>
        <v>0</v>
      </c>
      <c r="BH225" s="132">
        <f>IF(N225="nulová",J225,0)</f>
        <v>0</v>
      </c>
      <c r="BI225" s="13" t="s">
        <v>82</v>
      </c>
      <c r="BJ225" s="132">
        <f>ROUND(I225*H225,2)</f>
        <v>0</v>
      </c>
      <c r="BK225" s="13" t="s">
        <v>82</v>
      </c>
      <c r="BL225" s="131" t="s">
        <v>551</v>
      </c>
    </row>
    <row r="226" spans="2:64" s="1" customFormat="1" ht="16.5" customHeight="1" x14ac:dyDescent="0.2">
      <c r="B226" s="120"/>
      <c r="C226" s="121" t="s">
        <v>412</v>
      </c>
      <c r="D226" s="121" t="s">
        <v>130</v>
      </c>
      <c r="E226" s="122" t="s">
        <v>373</v>
      </c>
      <c r="F226" s="123" t="s">
        <v>374</v>
      </c>
      <c r="G226" s="124" t="s">
        <v>180</v>
      </c>
      <c r="H226" s="125">
        <v>1</v>
      </c>
      <c r="I226" s="126"/>
      <c r="J226" s="126">
        <f>ROUND(I226*H226,2)</f>
        <v>0</v>
      </c>
      <c r="K226" s="123" t="s">
        <v>1</v>
      </c>
      <c r="L226" s="25"/>
      <c r="M226" s="127" t="s">
        <v>1</v>
      </c>
      <c r="N226" s="128" t="s">
        <v>41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V226" s="132">
        <v>2262</v>
      </c>
      <c r="AQ226" s="131" t="s">
        <v>165</v>
      </c>
      <c r="AS226" s="131" t="s">
        <v>130</v>
      </c>
      <c r="AT226" s="131" t="s">
        <v>83</v>
      </c>
      <c r="AX226" s="13" t="s">
        <v>127</v>
      </c>
      <c r="BD226" s="132">
        <f>IF(N226="základní",J226,0)</f>
        <v>0</v>
      </c>
      <c r="BE226" s="132">
        <f>IF(N226="snížená",J226,0)</f>
        <v>0</v>
      </c>
      <c r="BF226" s="132">
        <f>IF(N226="zákl. přenesená",J226,0)</f>
        <v>0</v>
      </c>
      <c r="BG226" s="132">
        <f>IF(N226="sníž. přenesená",J226,0)</f>
        <v>0</v>
      </c>
      <c r="BH226" s="132">
        <f>IF(N226="nulová",J226,0)</f>
        <v>0</v>
      </c>
      <c r="BI226" s="13" t="s">
        <v>82</v>
      </c>
      <c r="BJ226" s="132">
        <f>ROUND(I226*H226,2)</f>
        <v>0</v>
      </c>
      <c r="BK226" s="13" t="s">
        <v>165</v>
      </c>
      <c r="BL226" s="131" t="s">
        <v>552</v>
      </c>
    </row>
    <row r="227" spans="2:64" s="11" customFormat="1" ht="22.9" customHeight="1" x14ac:dyDescent="0.2">
      <c r="B227" s="109"/>
      <c r="D227" s="110" t="s">
        <v>75</v>
      </c>
      <c r="E227" s="118" t="s">
        <v>378</v>
      </c>
      <c r="F227" s="118" t="s">
        <v>379</v>
      </c>
      <c r="J227" s="119">
        <f>BJ227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V227" s="152"/>
      <c r="AQ227" s="110" t="s">
        <v>135</v>
      </c>
      <c r="AS227" s="116" t="s">
        <v>75</v>
      </c>
      <c r="AT227" s="116" t="s">
        <v>82</v>
      </c>
      <c r="AX227" s="110" t="s">
        <v>127</v>
      </c>
      <c r="BJ227" s="117">
        <f>SUM(BJ228:BJ233)</f>
        <v>0</v>
      </c>
    </row>
    <row r="228" spans="2:64" s="1" customFormat="1" ht="16.5" customHeight="1" x14ac:dyDescent="0.2">
      <c r="B228" s="120"/>
      <c r="C228" s="121" t="s">
        <v>454</v>
      </c>
      <c r="D228" s="121" t="s">
        <v>130</v>
      </c>
      <c r="E228" s="122" t="s">
        <v>381</v>
      </c>
      <c r="F228" s="123" t="s">
        <v>382</v>
      </c>
      <c r="G228" s="124" t="s">
        <v>383</v>
      </c>
      <c r="H228" s="125">
        <v>305</v>
      </c>
      <c r="I228" s="126"/>
      <c r="J228" s="126">
        <f t="shared" ref="J228:J233" si="50">ROUND(I228*H228,2)</f>
        <v>0</v>
      </c>
      <c r="K228" s="123" t="s">
        <v>1</v>
      </c>
      <c r="L228" s="25"/>
      <c r="M228" s="127" t="s">
        <v>1</v>
      </c>
      <c r="N228" s="128" t="s">
        <v>41</v>
      </c>
      <c r="O228" s="129">
        <v>0</v>
      </c>
      <c r="P228" s="129">
        <f t="shared" ref="P228:P233" si="51">O228*H228</f>
        <v>0</v>
      </c>
      <c r="Q228" s="129">
        <v>0</v>
      </c>
      <c r="R228" s="129">
        <f t="shared" ref="R228:R233" si="52">Q228*H228</f>
        <v>0</v>
      </c>
      <c r="S228" s="129">
        <v>0</v>
      </c>
      <c r="T228" s="130">
        <f t="shared" ref="T228:T233" si="53">S228*H228</f>
        <v>0</v>
      </c>
      <c r="V228" s="132">
        <v>327.99</v>
      </c>
      <c r="AQ228" s="131" t="s">
        <v>384</v>
      </c>
      <c r="AS228" s="131" t="s">
        <v>130</v>
      </c>
      <c r="AT228" s="131" t="s">
        <v>83</v>
      </c>
      <c r="AX228" s="13" t="s">
        <v>127</v>
      </c>
      <c r="BD228" s="132">
        <f t="shared" ref="BD228:BD233" si="54">IF(N228="základní",J228,0)</f>
        <v>0</v>
      </c>
      <c r="BE228" s="132">
        <f t="shared" ref="BE228:BE233" si="55">IF(N228="snížená",J228,0)</f>
        <v>0</v>
      </c>
      <c r="BF228" s="132">
        <f t="shared" ref="BF228:BF233" si="56">IF(N228="zákl. přenesená",J228,0)</f>
        <v>0</v>
      </c>
      <c r="BG228" s="132">
        <f t="shared" ref="BG228:BG233" si="57">IF(N228="sníž. přenesená",J228,0)</f>
        <v>0</v>
      </c>
      <c r="BH228" s="132">
        <f t="shared" ref="BH228:BH233" si="58">IF(N228="nulová",J228,0)</f>
        <v>0</v>
      </c>
      <c r="BI228" s="13" t="s">
        <v>82</v>
      </c>
      <c r="BJ228" s="132">
        <f t="shared" ref="BJ228:BJ233" si="59">ROUND(I228*H228,2)</f>
        <v>0</v>
      </c>
      <c r="BK228" s="13" t="s">
        <v>384</v>
      </c>
      <c r="BL228" s="131" t="s">
        <v>553</v>
      </c>
    </row>
    <row r="229" spans="2:64" s="1" customFormat="1" ht="16.5" customHeight="1" x14ac:dyDescent="0.2">
      <c r="B229" s="120"/>
      <c r="C229" s="121" t="s">
        <v>234</v>
      </c>
      <c r="D229" s="121" t="s">
        <v>130</v>
      </c>
      <c r="E229" s="122" t="s">
        <v>386</v>
      </c>
      <c r="F229" s="123" t="s">
        <v>387</v>
      </c>
      <c r="G229" s="124" t="s">
        <v>383</v>
      </c>
      <c r="H229" s="125">
        <v>62</v>
      </c>
      <c r="I229" s="126"/>
      <c r="J229" s="126">
        <f t="shared" si="50"/>
        <v>0</v>
      </c>
      <c r="K229" s="123" t="s">
        <v>1</v>
      </c>
      <c r="L229" s="25"/>
      <c r="M229" s="127" t="s">
        <v>1</v>
      </c>
      <c r="N229" s="128" t="s">
        <v>41</v>
      </c>
      <c r="O229" s="129">
        <v>0</v>
      </c>
      <c r="P229" s="129">
        <f t="shared" si="51"/>
        <v>0</v>
      </c>
      <c r="Q229" s="129">
        <v>0</v>
      </c>
      <c r="R229" s="129">
        <f t="shared" si="52"/>
        <v>0</v>
      </c>
      <c r="S229" s="129">
        <v>0</v>
      </c>
      <c r="T229" s="130">
        <f t="shared" si="53"/>
        <v>0</v>
      </c>
      <c r="V229" s="132">
        <v>282.75</v>
      </c>
      <c r="AQ229" s="131" t="s">
        <v>384</v>
      </c>
      <c r="AS229" s="131" t="s">
        <v>130</v>
      </c>
      <c r="AT229" s="131" t="s">
        <v>83</v>
      </c>
      <c r="AX229" s="13" t="s">
        <v>127</v>
      </c>
      <c r="BD229" s="132">
        <f t="shared" si="54"/>
        <v>0</v>
      </c>
      <c r="BE229" s="132">
        <f t="shared" si="55"/>
        <v>0</v>
      </c>
      <c r="BF229" s="132">
        <f t="shared" si="56"/>
        <v>0</v>
      </c>
      <c r="BG229" s="132">
        <f t="shared" si="57"/>
        <v>0</v>
      </c>
      <c r="BH229" s="132">
        <f t="shared" si="58"/>
        <v>0</v>
      </c>
      <c r="BI229" s="13" t="s">
        <v>82</v>
      </c>
      <c r="BJ229" s="132">
        <f t="shared" si="59"/>
        <v>0</v>
      </c>
      <c r="BK229" s="13" t="s">
        <v>384</v>
      </c>
      <c r="BL229" s="131" t="s">
        <v>554</v>
      </c>
    </row>
    <row r="230" spans="2:64" s="1" customFormat="1" ht="16.5" customHeight="1" x14ac:dyDescent="0.2">
      <c r="B230" s="120"/>
      <c r="C230" s="121" t="s">
        <v>415</v>
      </c>
      <c r="D230" s="121" t="s">
        <v>130</v>
      </c>
      <c r="E230" s="122" t="s">
        <v>389</v>
      </c>
      <c r="F230" s="123" t="s">
        <v>390</v>
      </c>
      <c r="G230" s="124" t="s">
        <v>383</v>
      </c>
      <c r="H230" s="125">
        <v>16</v>
      </c>
      <c r="I230" s="126"/>
      <c r="J230" s="126">
        <f t="shared" si="50"/>
        <v>0</v>
      </c>
      <c r="K230" s="123" t="s">
        <v>1</v>
      </c>
      <c r="L230" s="25"/>
      <c r="M230" s="127" t="s">
        <v>1</v>
      </c>
      <c r="N230" s="128" t="s">
        <v>41</v>
      </c>
      <c r="O230" s="129">
        <v>0</v>
      </c>
      <c r="P230" s="129">
        <f t="shared" si="51"/>
        <v>0</v>
      </c>
      <c r="Q230" s="129">
        <v>0</v>
      </c>
      <c r="R230" s="129">
        <f t="shared" si="52"/>
        <v>0</v>
      </c>
      <c r="S230" s="129">
        <v>0</v>
      </c>
      <c r="T230" s="130">
        <f t="shared" si="53"/>
        <v>0</v>
      </c>
      <c r="V230" s="132">
        <v>282.75</v>
      </c>
      <c r="AQ230" s="131" t="s">
        <v>384</v>
      </c>
      <c r="AS230" s="131" t="s">
        <v>130</v>
      </c>
      <c r="AT230" s="131" t="s">
        <v>83</v>
      </c>
      <c r="AX230" s="13" t="s">
        <v>127</v>
      </c>
      <c r="BD230" s="132">
        <f t="shared" si="54"/>
        <v>0</v>
      </c>
      <c r="BE230" s="132">
        <f t="shared" si="55"/>
        <v>0</v>
      </c>
      <c r="BF230" s="132">
        <f t="shared" si="56"/>
        <v>0</v>
      </c>
      <c r="BG230" s="132">
        <f t="shared" si="57"/>
        <v>0</v>
      </c>
      <c r="BH230" s="132">
        <f t="shared" si="58"/>
        <v>0</v>
      </c>
      <c r="BI230" s="13" t="s">
        <v>82</v>
      </c>
      <c r="BJ230" s="132">
        <f t="shared" si="59"/>
        <v>0</v>
      </c>
      <c r="BK230" s="13" t="s">
        <v>384</v>
      </c>
      <c r="BL230" s="131" t="s">
        <v>555</v>
      </c>
    </row>
    <row r="231" spans="2:64" s="1" customFormat="1" ht="16.5" customHeight="1" x14ac:dyDescent="0.2">
      <c r="B231" s="120"/>
      <c r="C231" s="121" t="s">
        <v>419</v>
      </c>
      <c r="D231" s="121" t="s">
        <v>130</v>
      </c>
      <c r="E231" s="122" t="s">
        <v>391</v>
      </c>
      <c r="F231" s="123" t="s">
        <v>392</v>
      </c>
      <c r="G231" s="124" t="s">
        <v>383</v>
      </c>
      <c r="H231" s="125">
        <v>56</v>
      </c>
      <c r="I231" s="126"/>
      <c r="J231" s="126">
        <f t="shared" si="50"/>
        <v>0</v>
      </c>
      <c r="K231" s="123" t="s">
        <v>142</v>
      </c>
      <c r="L231" s="25"/>
      <c r="M231" s="127" t="s">
        <v>1</v>
      </c>
      <c r="N231" s="128" t="s">
        <v>41</v>
      </c>
      <c r="O231" s="129">
        <v>1</v>
      </c>
      <c r="P231" s="129">
        <f t="shared" si="51"/>
        <v>56</v>
      </c>
      <c r="Q231" s="129">
        <v>0</v>
      </c>
      <c r="R231" s="129">
        <f t="shared" si="52"/>
        <v>0</v>
      </c>
      <c r="S231" s="129">
        <v>0</v>
      </c>
      <c r="T231" s="130">
        <f t="shared" si="53"/>
        <v>0</v>
      </c>
      <c r="V231" s="132">
        <v>558.71400000000006</v>
      </c>
      <c r="AQ231" s="131" t="s">
        <v>384</v>
      </c>
      <c r="AS231" s="131" t="s">
        <v>130</v>
      </c>
      <c r="AT231" s="131" t="s">
        <v>83</v>
      </c>
      <c r="AX231" s="13" t="s">
        <v>127</v>
      </c>
      <c r="BD231" s="132">
        <f t="shared" si="54"/>
        <v>0</v>
      </c>
      <c r="BE231" s="132">
        <f t="shared" si="55"/>
        <v>0</v>
      </c>
      <c r="BF231" s="132">
        <f t="shared" si="56"/>
        <v>0</v>
      </c>
      <c r="BG231" s="132">
        <f t="shared" si="57"/>
        <v>0</v>
      </c>
      <c r="BH231" s="132">
        <f t="shared" si="58"/>
        <v>0</v>
      </c>
      <c r="BI231" s="13" t="s">
        <v>82</v>
      </c>
      <c r="BJ231" s="132">
        <f t="shared" si="59"/>
        <v>0</v>
      </c>
      <c r="BK231" s="13" t="s">
        <v>384</v>
      </c>
      <c r="BL231" s="131" t="s">
        <v>556</v>
      </c>
    </row>
    <row r="232" spans="2:64" s="1" customFormat="1" ht="16.5" customHeight="1" x14ac:dyDescent="0.2">
      <c r="B232" s="120"/>
      <c r="C232" s="121" t="s">
        <v>422</v>
      </c>
      <c r="D232" s="121" t="s">
        <v>130</v>
      </c>
      <c r="E232" s="122" t="s">
        <v>393</v>
      </c>
      <c r="F232" s="123" t="s">
        <v>394</v>
      </c>
      <c r="G232" s="124" t="s">
        <v>383</v>
      </c>
      <c r="H232" s="125">
        <v>40</v>
      </c>
      <c r="I232" s="126"/>
      <c r="J232" s="126">
        <f t="shared" si="50"/>
        <v>0</v>
      </c>
      <c r="K232" s="123" t="s">
        <v>142</v>
      </c>
      <c r="L232" s="25"/>
      <c r="M232" s="127" t="s">
        <v>1</v>
      </c>
      <c r="N232" s="128" t="s">
        <v>41</v>
      </c>
      <c r="O232" s="129">
        <v>1</v>
      </c>
      <c r="P232" s="129">
        <f t="shared" si="51"/>
        <v>40</v>
      </c>
      <c r="Q232" s="129">
        <v>0</v>
      </c>
      <c r="R232" s="129">
        <f t="shared" si="52"/>
        <v>0</v>
      </c>
      <c r="S232" s="129">
        <v>0</v>
      </c>
      <c r="T232" s="130">
        <f t="shared" si="53"/>
        <v>0</v>
      </c>
      <c r="V232" s="132">
        <v>632.22900000000004</v>
      </c>
      <c r="AQ232" s="131" t="s">
        <v>384</v>
      </c>
      <c r="AS232" s="131" t="s">
        <v>130</v>
      </c>
      <c r="AT232" s="131" t="s">
        <v>83</v>
      </c>
      <c r="AX232" s="13" t="s">
        <v>127</v>
      </c>
      <c r="BD232" s="132">
        <f t="shared" si="54"/>
        <v>0</v>
      </c>
      <c r="BE232" s="132">
        <f t="shared" si="55"/>
        <v>0</v>
      </c>
      <c r="BF232" s="132">
        <f t="shared" si="56"/>
        <v>0</v>
      </c>
      <c r="BG232" s="132">
        <f t="shared" si="57"/>
        <v>0</v>
      </c>
      <c r="BH232" s="132">
        <f t="shared" si="58"/>
        <v>0</v>
      </c>
      <c r="BI232" s="13" t="s">
        <v>82</v>
      </c>
      <c r="BJ232" s="132">
        <f t="shared" si="59"/>
        <v>0</v>
      </c>
      <c r="BK232" s="13" t="s">
        <v>384</v>
      </c>
      <c r="BL232" s="131" t="s">
        <v>557</v>
      </c>
    </row>
    <row r="233" spans="2:64" s="1" customFormat="1" ht="16.5" customHeight="1" x14ac:dyDescent="0.2">
      <c r="B233" s="120"/>
      <c r="C233" s="121" t="s">
        <v>334</v>
      </c>
      <c r="D233" s="121" t="s">
        <v>130</v>
      </c>
      <c r="E233" s="122" t="s">
        <v>395</v>
      </c>
      <c r="F233" s="123" t="s">
        <v>396</v>
      </c>
      <c r="G233" s="124" t="s">
        <v>383</v>
      </c>
      <c r="H233" s="125">
        <v>16</v>
      </c>
      <c r="I233" s="126"/>
      <c r="J233" s="126">
        <f t="shared" si="50"/>
        <v>0</v>
      </c>
      <c r="K233" s="123" t="s">
        <v>142</v>
      </c>
      <c r="L233" s="25"/>
      <c r="M233" s="127" t="s">
        <v>1</v>
      </c>
      <c r="N233" s="128" t="s">
        <v>41</v>
      </c>
      <c r="O233" s="129">
        <v>1</v>
      </c>
      <c r="P233" s="129">
        <f t="shared" si="51"/>
        <v>16</v>
      </c>
      <c r="Q233" s="129">
        <v>0</v>
      </c>
      <c r="R233" s="129">
        <f t="shared" si="52"/>
        <v>0</v>
      </c>
      <c r="S233" s="129">
        <v>0</v>
      </c>
      <c r="T233" s="130">
        <f t="shared" si="53"/>
        <v>0</v>
      </c>
      <c r="V233" s="132">
        <v>676.33799999999997</v>
      </c>
      <c r="AQ233" s="131" t="s">
        <v>384</v>
      </c>
      <c r="AS233" s="131" t="s">
        <v>130</v>
      </c>
      <c r="AT233" s="131" t="s">
        <v>83</v>
      </c>
      <c r="AX233" s="13" t="s">
        <v>127</v>
      </c>
      <c r="BD233" s="132">
        <f t="shared" si="54"/>
        <v>0</v>
      </c>
      <c r="BE233" s="132">
        <f t="shared" si="55"/>
        <v>0</v>
      </c>
      <c r="BF233" s="132">
        <f t="shared" si="56"/>
        <v>0</v>
      </c>
      <c r="BG233" s="132">
        <f t="shared" si="57"/>
        <v>0</v>
      </c>
      <c r="BH233" s="132">
        <f t="shared" si="58"/>
        <v>0</v>
      </c>
      <c r="BI233" s="13" t="s">
        <v>82</v>
      </c>
      <c r="BJ233" s="132">
        <f t="shared" si="59"/>
        <v>0</v>
      </c>
      <c r="BK233" s="13" t="s">
        <v>384</v>
      </c>
      <c r="BL233" s="131" t="s">
        <v>558</v>
      </c>
    </row>
    <row r="234" spans="2:64" s="11" customFormat="1" ht="22.9" customHeight="1" x14ac:dyDescent="0.2">
      <c r="B234" s="109"/>
      <c r="D234" s="110" t="s">
        <v>75</v>
      </c>
      <c r="E234" s="118" t="s">
        <v>397</v>
      </c>
      <c r="F234" s="118" t="s">
        <v>398</v>
      </c>
      <c r="J234" s="119">
        <f>BJ234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V234" s="152"/>
      <c r="AQ234" s="110" t="s">
        <v>135</v>
      </c>
      <c r="AS234" s="116" t="s">
        <v>75</v>
      </c>
      <c r="AT234" s="116" t="s">
        <v>82</v>
      </c>
      <c r="AX234" s="110" t="s">
        <v>127</v>
      </c>
      <c r="BJ234" s="117">
        <f>BJ235</f>
        <v>0</v>
      </c>
    </row>
    <row r="235" spans="2:64" s="1" customFormat="1" ht="16.5" customHeight="1" x14ac:dyDescent="0.2">
      <c r="B235" s="120"/>
      <c r="C235" s="133" t="s">
        <v>337</v>
      </c>
      <c r="D235" s="133" t="s">
        <v>166</v>
      </c>
      <c r="E235" s="134" t="s">
        <v>399</v>
      </c>
      <c r="F235" s="135" t="s">
        <v>400</v>
      </c>
      <c r="G235" s="136" t="s">
        <v>309</v>
      </c>
      <c r="H235" s="137">
        <v>1</v>
      </c>
      <c r="I235" s="138"/>
      <c r="J235" s="138">
        <f>ROUND(I235*H235,2)</f>
        <v>0</v>
      </c>
      <c r="K235" s="135" t="s">
        <v>1</v>
      </c>
      <c r="L235" s="139"/>
      <c r="M235" s="140" t="s">
        <v>1</v>
      </c>
      <c r="N235" s="141" t="s">
        <v>41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V235" s="132">
        <v>11310</v>
      </c>
      <c r="AQ235" s="131" t="s">
        <v>384</v>
      </c>
      <c r="AS235" s="131" t="s">
        <v>166</v>
      </c>
      <c r="AT235" s="131" t="s">
        <v>83</v>
      </c>
      <c r="AX235" s="13" t="s">
        <v>127</v>
      </c>
      <c r="BD235" s="132">
        <f>IF(N235="základní",J235,0)</f>
        <v>0</v>
      </c>
      <c r="BE235" s="132">
        <f>IF(N235="snížená",J235,0)</f>
        <v>0</v>
      </c>
      <c r="BF235" s="132">
        <f>IF(N235="zákl. přenesená",J235,0)</f>
        <v>0</v>
      </c>
      <c r="BG235" s="132">
        <f>IF(N235="sníž. přenesená",J235,0)</f>
        <v>0</v>
      </c>
      <c r="BH235" s="132">
        <f>IF(N235="nulová",J235,0)</f>
        <v>0</v>
      </c>
      <c r="BI235" s="13" t="s">
        <v>82</v>
      </c>
      <c r="BJ235" s="132">
        <f>ROUND(I235*H235,2)</f>
        <v>0</v>
      </c>
      <c r="BK235" s="13" t="s">
        <v>384</v>
      </c>
      <c r="BL235" s="131" t="s">
        <v>559</v>
      </c>
    </row>
    <row r="236" spans="2:64" s="11" customFormat="1" ht="25.9" customHeight="1" x14ac:dyDescent="0.2">
      <c r="B236" s="109"/>
      <c r="D236" s="110" t="s">
        <v>75</v>
      </c>
      <c r="E236" s="111" t="s">
        <v>401</v>
      </c>
      <c r="F236" s="111" t="s">
        <v>402</v>
      </c>
      <c r="J236" s="112">
        <f>BJ236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V236" s="152"/>
      <c r="AQ236" s="110" t="s">
        <v>145</v>
      </c>
      <c r="AS236" s="116" t="s">
        <v>75</v>
      </c>
      <c r="AT236" s="116" t="s">
        <v>76</v>
      </c>
      <c r="AX236" s="110" t="s">
        <v>127</v>
      </c>
      <c r="BJ236" s="117">
        <f>BJ237</f>
        <v>0</v>
      </c>
    </row>
    <row r="237" spans="2:64" s="11" customFormat="1" ht="22.9" customHeight="1" x14ac:dyDescent="0.2">
      <c r="B237" s="109"/>
      <c r="D237" s="110" t="s">
        <v>75</v>
      </c>
      <c r="E237" s="118" t="s">
        <v>403</v>
      </c>
      <c r="F237" s="118" t="s">
        <v>404</v>
      </c>
      <c r="J237" s="119">
        <f>BJ237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V237" s="152"/>
      <c r="AQ237" s="110" t="s">
        <v>145</v>
      </c>
      <c r="AS237" s="116" t="s">
        <v>75</v>
      </c>
      <c r="AT237" s="116" t="s">
        <v>82</v>
      </c>
      <c r="AX237" s="110" t="s">
        <v>127</v>
      </c>
      <c r="BJ237" s="117">
        <f>SUM(BJ238:BJ243)</f>
        <v>0</v>
      </c>
    </row>
    <row r="238" spans="2:64" s="1" customFormat="1" ht="24.2" customHeight="1" x14ac:dyDescent="0.2">
      <c r="B238" s="120"/>
      <c r="C238" s="121" t="s">
        <v>340</v>
      </c>
      <c r="D238" s="121" t="s">
        <v>130</v>
      </c>
      <c r="E238" s="122" t="s">
        <v>405</v>
      </c>
      <c r="F238" s="123" t="s">
        <v>406</v>
      </c>
      <c r="G238" s="124" t="s">
        <v>180</v>
      </c>
      <c r="H238" s="125">
        <v>11</v>
      </c>
      <c r="I238" s="126"/>
      <c r="J238" s="126">
        <f t="shared" ref="J238:J243" si="60">ROUND(I238*H238,2)</f>
        <v>0</v>
      </c>
      <c r="K238" s="123" t="s">
        <v>407</v>
      </c>
      <c r="L238" s="25"/>
      <c r="M238" s="127" t="s">
        <v>1</v>
      </c>
      <c r="N238" s="128" t="s">
        <v>41</v>
      </c>
      <c r="O238" s="129">
        <v>0</v>
      </c>
      <c r="P238" s="129">
        <f t="shared" ref="P238:P243" si="61">O238*H238</f>
        <v>0</v>
      </c>
      <c r="Q238" s="129">
        <v>0</v>
      </c>
      <c r="R238" s="129">
        <f t="shared" ref="R238:R243" si="62">Q238*H238</f>
        <v>0</v>
      </c>
      <c r="S238" s="129">
        <v>0</v>
      </c>
      <c r="T238" s="130">
        <f t="shared" ref="T238:T243" si="63">S238*H238</f>
        <v>0</v>
      </c>
      <c r="V238" s="132">
        <v>6220.5</v>
      </c>
      <c r="AQ238" s="131" t="s">
        <v>408</v>
      </c>
      <c r="AS238" s="131" t="s">
        <v>130</v>
      </c>
      <c r="AT238" s="131" t="s">
        <v>83</v>
      </c>
      <c r="AX238" s="13" t="s">
        <v>127</v>
      </c>
      <c r="BD238" s="132">
        <f t="shared" ref="BD238:BD243" si="64">IF(N238="základní",J238,0)</f>
        <v>0</v>
      </c>
      <c r="BE238" s="132">
        <f t="shared" ref="BE238:BE243" si="65">IF(N238="snížená",J238,0)</f>
        <v>0</v>
      </c>
      <c r="BF238" s="132">
        <f t="shared" ref="BF238:BF243" si="66">IF(N238="zákl. přenesená",J238,0)</f>
        <v>0</v>
      </c>
      <c r="BG238" s="132">
        <f t="shared" ref="BG238:BG243" si="67">IF(N238="sníž. přenesená",J238,0)</f>
        <v>0</v>
      </c>
      <c r="BH238" s="132">
        <f t="shared" ref="BH238:BH243" si="68">IF(N238="nulová",J238,0)</f>
        <v>0</v>
      </c>
      <c r="BI238" s="13" t="s">
        <v>82</v>
      </c>
      <c r="BJ238" s="132">
        <f t="shared" ref="BJ238:BJ243" si="69">ROUND(I238*H238,2)</f>
        <v>0</v>
      </c>
      <c r="BK238" s="13" t="s">
        <v>408</v>
      </c>
      <c r="BL238" s="131" t="s">
        <v>560</v>
      </c>
    </row>
    <row r="239" spans="2:64" s="1" customFormat="1" ht="16.5" customHeight="1" x14ac:dyDescent="0.2">
      <c r="B239" s="120"/>
      <c r="C239" s="121" t="s">
        <v>455</v>
      </c>
      <c r="D239" s="121" t="s">
        <v>130</v>
      </c>
      <c r="E239" s="122" t="s">
        <v>410</v>
      </c>
      <c r="F239" s="123" t="s">
        <v>411</v>
      </c>
      <c r="G239" s="124" t="s">
        <v>180</v>
      </c>
      <c r="H239" s="125">
        <v>0.1</v>
      </c>
      <c r="I239" s="126"/>
      <c r="J239" s="126">
        <f t="shared" si="60"/>
        <v>0</v>
      </c>
      <c r="K239" s="123" t="s">
        <v>1</v>
      </c>
      <c r="L239" s="25"/>
      <c r="M239" s="127" t="s">
        <v>1</v>
      </c>
      <c r="N239" s="128" t="s">
        <v>41</v>
      </c>
      <c r="O239" s="129">
        <v>0</v>
      </c>
      <c r="P239" s="129">
        <f t="shared" si="61"/>
        <v>0</v>
      </c>
      <c r="Q239" s="129">
        <v>0</v>
      </c>
      <c r="R239" s="129">
        <f t="shared" si="62"/>
        <v>0</v>
      </c>
      <c r="S239" s="129">
        <v>0</v>
      </c>
      <c r="T239" s="130">
        <f t="shared" si="63"/>
        <v>0</v>
      </c>
      <c r="V239" s="132">
        <v>11310</v>
      </c>
      <c r="AQ239" s="131" t="s">
        <v>408</v>
      </c>
      <c r="AS239" s="131" t="s">
        <v>130</v>
      </c>
      <c r="AT239" s="131" t="s">
        <v>83</v>
      </c>
      <c r="AX239" s="13" t="s">
        <v>127</v>
      </c>
      <c r="BD239" s="132">
        <f t="shared" si="64"/>
        <v>0</v>
      </c>
      <c r="BE239" s="132">
        <f t="shared" si="65"/>
        <v>0</v>
      </c>
      <c r="BF239" s="132">
        <f t="shared" si="66"/>
        <v>0</v>
      </c>
      <c r="BG239" s="132">
        <f t="shared" si="67"/>
        <v>0</v>
      </c>
      <c r="BH239" s="132">
        <f t="shared" si="68"/>
        <v>0</v>
      </c>
      <c r="BI239" s="13" t="s">
        <v>82</v>
      </c>
      <c r="BJ239" s="132">
        <f t="shared" si="69"/>
        <v>0</v>
      </c>
      <c r="BK239" s="13" t="s">
        <v>408</v>
      </c>
      <c r="BL239" s="131" t="s">
        <v>561</v>
      </c>
    </row>
    <row r="240" spans="2:64" s="1" customFormat="1" ht="16.5" customHeight="1" x14ac:dyDescent="0.2">
      <c r="B240" s="120"/>
      <c r="C240" s="121" t="s">
        <v>210</v>
      </c>
      <c r="D240" s="121" t="s">
        <v>130</v>
      </c>
      <c r="E240" s="122" t="s">
        <v>413</v>
      </c>
      <c r="F240" s="123" t="s">
        <v>414</v>
      </c>
      <c r="G240" s="124" t="s">
        <v>180</v>
      </c>
      <c r="H240" s="125">
        <v>0.1</v>
      </c>
      <c r="I240" s="126"/>
      <c r="J240" s="126">
        <f t="shared" si="60"/>
        <v>0</v>
      </c>
      <c r="K240" s="123" t="s">
        <v>142</v>
      </c>
      <c r="L240" s="25"/>
      <c r="M240" s="127" t="s">
        <v>1</v>
      </c>
      <c r="N240" s="128" t="s">
        <v>41</v>
      </c>
      <c r="O240" s="129">
        <v>0</v>
      </c>
      <c r="P240" s="129">
        <f t="shared" si="61"/>
        <v>0</v>
      </c>
      <c r="Q240" s="129">
        <v>0</v>
      </c>
      <c r="R240" s="129">
        <f t="shared" si="62"/>
        <v>0</v>
      </c>
      <c r="S240" s="129">
        <v>0</v>
      </c>
      <c r="T240" s="130">
        <f t="shared" si="63"/>
        <v>0</v>
      </c>
      <c r="V240" s="132">
        <v>16965</v>
      </c>
      <c r="AQ240" s="131" t="s">
        <v>408</v>
      </c>
      <c r="AS240" s="131" t="s">
        <v>130</v>
      </c>
      <c r="AT240" s="131" t="s">
        <v>83</v>
      </c>
      <c r="AX240" s="13" t="s">
        <v>127</v>
      </c>
      <c r="BD240" s="132">
        <f t="shared" si="64"/>
        <v>0</v>
      </c>
      <c r="BE240" s="132">
        <f t="shared" si="65"/>
        <v>0</v>
      </c>
      <c r="BF240" s="132">
        <f t="shared" si="66"/>
        <v>0</v>
      </c>
      <c r="BG240" s="132">
        <f t="shared" si="67"/>
        <v>0</v>
      </c>
      <c r="BH240" s="132">
        <f t="shared" si="68"/>
        <v>0</v>
      </c>
      <c r="BI240" s="13" t="s">
        <v>82</v>
      </c>
      <c r="BJ240" s="132">
        <f t="shared" si="69"/>
        <v>0</v>
      </c>
      <c r="BK240" s="13" t="s">
        <v>408</v>
      </c>
      <c r="BL240" s="131" t="s">
        <v>562</v>
      </c>
    </row>
    <row r="241" spans="2:64" s="1" customFormat="1" ht="16.5" customHeight="1" x14ac:dyDescent="0.2">
      <c r="B241" s="120"/>
      <c r="C241" s="121" t="s">
        <v>211</v>
      </c>
      <c r="D241" s="121" t="s">
        <v>130</v>
      </c>
      <c r="E241" s="122" t="s">
        <v>416</v>
      </c>
      <c r="F241" s="123" t="s">
        <v>417</v>
      </c>
      <c r="G241" s="124" t="s">
        <v>180</v>
      </c>
      <c r="H241" s="125">
        <v>1</v>
      </c>
      <c r="I241" s="126"/>
      <c r="J241" s="126">
        <f t="shared" si="60"/>
        <v>0</v>
      </c>
      <c r="K241" s="123" t="s">
        <v>418</v>
      </c>
      <c r="L241" s="25"/>
      <c r="M241" s="127" t="s">
        <v>1</v>
      </c>
      <c r="N241" s="128" t="s">
        <v>41</v>
      </c>
      <c r="O241" s="129">
        <v>0</v>
      </c>
      <c r="P241" s="129">
        <f t="shared" si="61"/>
        <v>0</v>
      </c>
      <c r="Q241" s="129">
        <v>0</v>
      </c>
      <c r="R241" s="129">
        <f t="shared" si="62"/>
        <v>0</v>
      </c>
      <c r="S241" s="129">
        <v>0</v>
      </c>
      <c r="T241" s="130">
        <f t="shared" si="63"/>
        <v>0</v>
      </c>
      <c r="V241" s="132">
        <v>5655</v>
      </c>
      <c r="AQ241" s="131" t="s">
        <v>408</v>
      </c>
      <c r="AS241" s="131" t="s">
        <v>130</v>
      </c>
      <c r="AT241" s="131" t="s">
        <v>83</v>
      </c>
      <c r="AX241" s="13" t="s">
        <v>127</v>
      </c>
      <c r="BD241" s="132">
        <f t="shared" si="64"/>
        <v>0</v>
      </c>
      <c r="BE241" s="132">
        <f t="shared" si="65"/>
        <v>0</v>
      </c>
      <c r="BF241" s="132">
        <f t="shared" si="66"/>
        <v>0</v>
      </c>
      <c r="BG241" s="132">
        <f t="shared" si="67"/>
        <v>0</v>
      </c>
      <c r="BH241" s="132">
        <f t="shared" si="68"/>
        <v>0</v>
      </c>
      <c r="BI241" s="13" t="s">
        <v>82</v>
      </c>
      <c r="BJ241" s="132">
        <f t="shared" si="69"/>
        <v>0</v>
      </c>
      <c r="BK241" s="13" t="s">
        <v>408</v>
      </c>
      <c r="BL241" s="131" t="s">
        <v>563</v>
      </c>
    </row>
    <row r="242" spans="2:64" s="1" customFormat="1" ht="16.5" customHeight="1" x14ac:dyDescent="0.2">
      <c r="B242" s="120"/>
      <c r="C242" s="121" t="s">
        <v>212</v>
      </c>
      <c r="D242" s="121" t="s">
        <v>130</v>
      </c>
      <c r="E242" s="122" t="s">
        <v>420</v>
      </c>
      <c r="F242" s="123" t="s">
        <v>421</v>
      </c>
      <c r="G242" s="124" t="s">
        <v>180</v>
      </c>
      <c r="H242" s="125">
        <v>1</v>
      </c>
      <c r="I242" s="126"/>
      <c r="J242" s="126">
        <f t="shared" si="60"/>
        <v>0</v>
      </c>
      <c r="K242" s="123" t="s">
        <v>1</v>
      </c>
      <c r="L242" s="25"/>
      <c r="M242" s="127" t="s">
        <v>1</v>
      </c>
      <c r="N242" s="128" t="s">
        <v>41</v>
      </c>
      <c r="O242" s="129">
        <v>0</v>
      </c>
      <c r="P242" s="129">
        <f t="shared" si="61"/>
        <v>0</v>
      </c>
      <c r="Q242" s="129">
        <v>0</v>
      </c>
      <c r="R242" s="129">
        <f t="shared" si="62"/>
        <v>0</v>
      </c>
      <c r="S242" s="129">
        <v>0</v>
      </c>
      <c r="T242" s="130">
        <f t="shared" si="63"/>
        <v>0</v>
      </c>
      <c r="V242" s="132">
        <v>11310</v>
      </c>
      <c r="AQ242" s="131" t="s">
        <v>408</v>
      </c>
      <c r="AS242" s="131" t="s">
        <v>130</v>
      </c>
      <c r="AT242" s="131" t="s">
        <v>83</v>
      </c>
      <c r="AX242" s="13" t="s">
        <v>127</v>
      </c>
      <c r="BD242" s="132">
        <f t="shared" si="64"/>
        <v>0</v>
      </c>
      <c r="BE242" s="132">
        <f t="shared" si="65"/>
        <v>0</v>
      </c>
      <c r="BF242" s="132">
        <f t="shared" si="66"/>
        <v>0</v>
      </c>
      <c r="BG242" s="132">
        <f t="shared" si="67"/>
        <v>0</v>
      </c>
      <c r="BH242" s="132">
        <f t="shared" si="68"/>
        <v>0</v>
      </c>
      <c r="BI242" s="13" t="s">
        <v>82</v>
      </c>
      <c r="BJ242" s="132">
        <f t="shared" si="69"/>
        <v>0</v>
      </c>
      <c r="BK242" s="13" t="s">
        <v>408</v>
      </c>
      <c r="BL242" s="131" t="s">
        <v>564</v>
      </c>
    </row>
    <row r="243" spans="2:64" s="1" customFormat="1" ht="16.5" customHeight="1" x14ac:dyDescent="0.2">
      <c r="B243" s="120"/>
      <c r="C243" s="121" t="s">
        <v>213</v>
      </c>
      <c r="D243" s="121" t="s">
        <v>130</v>
      </c>
      <c r="E243" s="122" t="s">
        <v>423</v>
      </c>
      <c r="F243" s="123" t="s">
        <v>424</v>
      </c>
      <c r="G243" s="124" t="s">
        <v>180</v>
      </c>
      <c r="H243" s="125">
        <v>1</v>
      </c>
      <c r="I243" s="126"/>
      <c r="J243" s="126">
        <f t="shared" si="60"/>
        <v>0</v>
      </c>
      <c r="K243" s="123" t="s">
        <v>418</v>
      </c>
      <c r="L243" s="25"/>
      <c r="M243" s="142" t="s">
        <v>1</v>
      </c>
      <c r="N243" s="143" t="s">
        <v>41</v>
      </c>
      <c r="O243" s="144">
        <v>0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V243" s="132">
        <v>11310</v>
      </c>
      <c r="AQ243" s="131" t="s">
        <v>408</v>
      </c>
      <c r="AS243" s="131" t="s">
        <v>130</v>
      </c>
      <c r="AT243" s="131" t="s">
        <v>83</v>
      </c>
      <c r="AX243" s="13" t="s">
        <v>127</v>
      </c>
      <c r="BD243" s="132">
        <f t="shared" si="64"/>
        <v>0</v>
      </c>
      <c r="BE243" s="132">
        <f t="shared" si="65"/>
        <v>0</v>
      </c>
      <c r="BF243" s="132">
        <f t="shared" si="66"/>
        <v>0</v>
      </c>
      <c r="BG243" s="132">
        <f t="shared" si="67"/>
        <v>0</v>
      </c>
      <c r="BH243" s="132">
        <f t="shared" si="68"/>
        <v>0</v>
      </c>
      <c r="BI243" s="13" t="s">
        <v>82</v>
      </c>
      <c r="BJ243" s="132">
        <f t="shared" si="69"/>
        <v>0</v>
      </c>
      <c r="BK243" s="13" t="s">
        <v>408</v>
      </c>
      <c r="BL243" s="131" t="s">
        <v>565</v>
      </c>
    </row>
    <row r="244" spans="2:64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  <c r="V244" s="132"/>
    </row>
  </sheetData>
  <autoFilter ref="C129:K243" xr:uid="{00000000-0009-0000-0000-000007000000}"/>
  <mergeCells count="9">
    <mergeCell ref="E87:H87"/>
    <mergeCell ref="E120:H120"/>
    <mergeCell ref="E122:H122"/>
    <mergeCell ref="L2:U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44"/>
  <sheetViews>
    <sheetView showGridLines="0" topLeftCell="A115" workbookViewId="0">
      <selection activeCell="I133" sqref="I133:I24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style="147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53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3" t="s">
        <v>89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5" customHeight="1" x14ac:dyDescent="0.2">
      <c r="B4" s="16"/>
      <c r="D4" s="17" t="s">
        <v>91</v>
      </c>
      <c r="L4" s="16"/>
      <c r="M4" s="77" t="s">
        <v>10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8" t="str">
        <f>'Rekapitulace stavby'!K6</f>
        <v>REKONSTRUKCE ELEKTROINSTALACE OBJEKTU A3 – HAVARIJNÍ STAV</v>
      </c>
      <c r="F7" s="189"/>
      <c r="G7" s="189"/>
      <c r="H7" s="189"/>
      <c r="L7" s="16"/>
    </row>
    <row r="8" spans="2:46" s="1" customFormat="1" ht="12" customHeight="1" x14ac:dyDescent="0.2">
      <c r="B8" s="25"/>
      <c r="D8" s="22" t="s">
        <v>92</v>
      </c>
      <c r="L8" s="25"/>
      <c r="W8" s="132"/>
    </row>
    <row r="9" spans="2:46" s="1" customFormat="1" ht="16.5" customHeight="1" x14ac:dyDescent="0.2">
      <c r="B9" s="25"/>
      <c r="E9" s="179" t="s">
        <v>566</v>
      </c>
      <c r="F9" s="187"/>
      <c r="G9" s="187"/>
      <c r="H9" s="187"/>
      <c r="L9" s="25"/>
      <c r="W9" s="132"/>
    </row>
    <row r="10" spans="2:46" s="1" customFormat="1" x14ac:dyDescent="0.2">
      <c r="B10" s="25"/>
      <c r="L10" s="25"/>
      <c r="W10" s="132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  <c r="W11" s="132"/>
    </row>
    <row r="12" spans="2:46" s="1" customFormat="1" ht="12" customHeight="1" x14ac:dyDescent="0.2">
      <c r="B12" s="25"/>
      <c r="D12" s="22" t="s">
        <v>17</v>
      </c>
      <c r="F12" s="20" t="s">
        <v>28</v>
      </c>
      <c r="I12" s="22" t="s">
        <v>19</v>
      </c>
      <c r="J12" s="45" t="str">
        <f>'Rekapitulace stavby'!AN8</f>
        <v>5. 3. 2023</v>
      </c>
      <c r="L12" s="25"/>
      <c r="W12" s="132"/>
    </row>
    <row r="13" spans="2:46" s="1" customFormat="1" ht="10.9" customHeight="1" x14ac:dyDescent="0.2">
      <c r="B13" s="25"/>
      <c r="L13" s="25"/>
      <c r="W13" s="132"/>
    </row>
    <row r="14" spans="2:46" s="1" customFormat="1" ht="12" customHeight="1" x14ac:dyDescent="0.2">
      <c r="B14" s="25"/>
      <c r="D14" s="22" t="s">
        <v>21</v>
      </c>
      <c r="I14" s="22" t="s">
        <v>22</v>
      </c>
      <c r="J14" s="20" t="str">
        <f>IF('Rekapitulace stavby'!AN10="","",'Rekapitulace stavby'!AN10)</f>
        <v>00380385</v>
      </c>
      <c r="L14" s="25"/>
      <c r="W14" s="132"/>
    </row>
    <row r="15" spans="2:46" s="1" customFormat="1" ht="18" customHeight="1" x14ac:dyDescent="0.2">
      <c r="B15" s="25"/>
      <c r="E15" s="20" t="str">
        <f>IF('Rekapitulace stavby'!E11="","",'Rekapitulace stavby'!E11)</f>
        <v>SŠIPF Brno</v>
      </c>
      <c r="I15" s="22" t="s">
        <v>25</v>
      </c>
      <c r="J15" s="20" t="str">
        <f>IF('Rekapitulace stavby'!AN11="","",'Rekapitulace stavby'!AN11)</f>
        <v>CZ00380385</v>
      </c>
      <c r="L15" s="25"/>
      <c r="W15" s="132"/>
    </row>
    <row r="16" spans="2:46" s="1" customFormat="1" ht="6.95" customHeight="1" x14ac:dyDescent="0.2">
      <c r="B16" s="25"/>
      <c r="L16" s="25"/>
      <c r="W16" s="132"/>
    </row>
    <row r="17" spans="2:23" s="1" customFormat="1" ht="12" customHeight="1" x14ac:dyDescent="0.2">
      <c r="B17" s="25"/>
      <c r="D17" s="22" t="s">
        <v>27</v>
      </c>
      <c r="I17" s="22" t="s">
        <v>22</v>
      </c>
      <c r="J17" s="20" t="str">
        <f>'Rekapitulace stavby'!AN13</f>
        <v/>
      </c>
      <c r="L17" s="25"/>
      <c r="W17" s="132"/>
    </row>
    <row r="18" spans="2:23" s="1" customFormat="1" ht="18" customHeight="1" x14ac:dyDescent="0.2">
      <c r="B18" s="25"/>
      <c r="E18" s="167" t="str">
        <f>'Rekapitulace stavby'!E14</f>
        <v xml:space="preserve"> </v>
      </c>
      <c r="F18" s="167"/>
      <c r="G18" s="167"/>
      <c r="H18" s="167"/>
      <c r="I18" s="22" t="s">
        <v>25</v>
      </c>
      <c r="J18" s="20" t="str">
        <f>'Rekapitulace stavby'!AN14</f>
        <v/>
      </c>
      <c r="L18" s="25"/>
      <c r="W18" s="132"/>
    </row>
    <row r="19" spans="2:23" s="1" customFormat="1" ht="6.95" customHeight="1" x14ac:dyDescent="0.2">
      <c r="B19" s="25"/>
      <c r="L19" s="25"/>
      <c r="W19" s="132"/>
    </row>
    <row r="20" spans="2:23" s="1" customFormat="1" ht="12" customHeight="1" x14ac:dyDescent="0.2">
      <c r="B20" s="25"/>
      <c r="D20" s="22" t="s">
        <v>29</v>
      </c>
      <c r="I20" s="22" t="s">
        <v>22</v>
      </c>
      <c r="J20" s="20" t="str">
        <f>IF('Rekapitulace stavby'!AN16="","",'Rekapitulace stavby'!AN16)</f>
        <v>04062965</v>
      </c>
      <c r="L20" s="25"/>
      <c r="W20" s="132"/>
    </row>
    <row r="21" spans="2:23" s="1" customFormat="1" ht="18" customHeight="1" x14ac:dyDescent="0.2">
      <c r="B21" s="25"/>
      <c r="E21" s="20" t="str">
        <f>IF('Rekapitulace stavby'!E17="","",'Rekapitulace stavby'!E17)</f>
        <v>Ing. Tomáš Blažek</v>
      </c>
      <c r="I21" s="22" t="s">
        <v>25</v>
      </c>
      <c r="J21" s="20" t="str">
        <f>IF('Rekapitulace stavby'!AN17="","",'Rekapitulace stavby'!AN17)</f>
        <v>CZ8705081143</v>
      </c>
      <c r="L21" s="25"/>
      <c r="W21" s="132"/>
    </row>
    <row r="22" spans="2:23" s="1" customFormat="1" ht="6.95" customHeight="1" x14ac:dyDescent="0.2">
      <c r="B22" s="25"/>
      <c r="L22" s="25"/>
      <c r="W22" s="132"/>
    </row>
    <row r="23" spans="2:23" s="1" customFormat="1" ht="12" customHeight="1" x14ac:dyDescent="0.2">
      <c r="B23" s="25"/>
      <c r="D23" s="22" t="s">
        <v>34</v>
      </c>
      <c r="I23" s="22" t="s">
        <v>22</v>
      </c>
      <c r="J23" s="20" t="str">
        <f>IF('Rekapitulace stavby'!AN19="","",'Rekapitulace stavby'!AN19)</f>
        <v>04062965</v>
      </c>
      <c r="L23" s="25"/>
      <c r="W23" s="132"/>
    </row>
    <row r="24" spans="2:23" s="1" customFormat="1" ht="18" customHeight="1" x14ac:dyDescent="0.2">
      <c r="B24" s="25"/>
      <c r="E24" s="20" t="str">
        <f>IF('Rekapitulace stavby'!E20="","",'Rekapitulace stavby'!E20)</f>
        <v>Ing. Tomáš Blažek</v>
      </c>
      <c r="I24" s="22" t="s">
        <v>25</v>
      </c>
      <c r="J24" s="20" t="str">
        <f>IF('Rekapitulace stavby'!AN20="","",'Rekapitulace stavby'!AN20)</f>
        <v>CZ8705081143</v>
      </c>
      <c r="L24" s="25"/>
      <c r="W24" s="132"/>
    </row>
    <row r="25" spans="2:23" s="1" customFormat="1" ht="6.95" customHeight="1" x14ac:dyDescent="0.2">
      <c r="B25" s="25"/>
      <c r="L25" s="25"/>
      <c r="W25" s="132"/>
    </row>
    <row r="26" spans="2:23" s="1" customFormat="1" ht="12" customHeight="1" x14ac:dyDescent="0.2">
      <c r="B26" s="25"/>
      <c r="D26" s="22" t="s">
        <v>35</v>
      </c>
      <c r="L26" s="25"/>
      <c r="W26" s="132"/>
    </row>
    <row r="27" spans="2:23" s="7" customFormat="1" ht="16.5" customHeight="1" x14ac:dyDescent="0.2">
      <c r="B27" s="78"/>
      <c r="E27" s="174" t="s">
        <v>1</v>
      </c>
      <c r="F27" s="174"/>
      <c r="G27" s="174"/>
      <c r="H27" s="174"/>
      <c r="L27" s="78"/>
      <c r="W27" s="148"/>
    </row>
    <row r="28" spans="2:23" s="1" customFormat="1" ht="6.95" customHeight="1" x14ac:dyDescent="0.2">
      <c r="B28" s="25"/>
      <c r="L28" s="25"/>
      <c r="W28" s="132"/>
    </row>
    <row r="29" spans="2:23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  <c r="W29" s="132"/>
    </row>
    <row r="30" spans="2:23" s="1" customFormat="1" ht="25.35" customHeight="1" x14ac:dyDescent="0.2">
      <c r="B30" s="25"/>
      <c r="D30" s="79" t="s">
        <v>36</v>
      </c>
      <c r="J30" s="59">
        <f>ROUND(J130, 2)</f>
        <v>0</v>
      </c>
      <c r="L30" s="25"/>
      <c r="W30" s="132"/>
    </row>
    <row r="31" spans="2:23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  <c r="W31" s="132"/>
    </row>
    <row r="32" spans="2:23" s="1" customFormat="1" ht="14.45" customHeight="1" x14ac:dyDescent="0.2">
      <c r="B32" s="25"/>
      <c r="F32" s="28" t="s">
        <v>38</v>
      </c>
      <c r="I32" s="28" t="s">
        <v>37</v>
      </c>
      <c r="J32" s="28" t="s">
        <v>39</v>
      </c>
      <c r="L32" s="25"/>
      <c r="W32" s="132"/>
    </row>
    <row r="33" spans="2:23" s="1" customFormat="1" ht="14.45" customHeight="1" x14ac:dyDescent="0.2">
      <c r="B33" s="25"/>
      <c r="D33" s="48" t="s">
        <v>40</v>
      </c>
      <c r="E33" s="22" t="s">
        <v>41</v>
      </c>
      <c r="F33" s="80">
        <f>ROUND((SUM(BE130:BE243)),  2)</f>
        <v>0</v>
      </c>
      <c r="I33" s="81">
        <v>0.21</v>
      </c>
      <c r="J33" s="80">
        <f>ROUND(((SUM(BE130:BE243))*I33),  2)</f>
        <v>0</v>
      </c>
      <c r="L33" s="25"/>
      <c r="W33" s="132"/>
    </row>
    <row r="34" spans="2:23" s="1" customFormat="1" ht="14.45" customHeight="1" x14ac:dyDescent="0.2">
      <c r="B34" s="25"/>
      <c r="E34" s="22" t="s">
        <v>42</v>
      </c>
      <c r="F34" s="80">
        <f>ROUND((SUM(BF130:BF243)),  2)</f>
        <v>0</v>
      </c>
      <c r="I34" s="81">
        <v>0.12</v>
      </c>
      <c r="J34" s="80">
        <f>ROUND(((SUM(BF130:BF243))*I34),  2)</f>
        <v>0</v>
      </c>
      <c r="L34" s="25"/>
      <c r="W34" s="132"/>
    </row>
    <row r="35" spans="2:23" s="1" customFormat="1" ht="14.45" hidden="1" customHeight="1" x14ac:dyDescent="0.2">
      <c r="B35" s="25"/>
      <c r="E35" s="22" t="s">
        <v>43</v>
      </c>
      <c r="F35" s="80">
        <f>ROUND((SUM(BG130:BG243)),  2)</f>
        <v>0</v>
      </c>
      <c r="I35" s="81">
        <v>0.21</v>
      </c>
      <c r="J35" s="80">
        <f>0</f>
        <v>0</v>
      </c>
      <c r="L35" s="25"/>
      <c r="W35" s="132"/>
    </row>
    <row r="36" spans="2:23" s="1" customFormat="1" ht="14.45" hidden="1" customHeight="1" x14ac:dyDescent="0.2">
      <c r="B36" s="25"/>
      <c r="E36" s="22" t="s">
        <v>44</v>
      </c>
      <c r="F36" s="80">
        <f>ROUND((SUM(BH130:BH243)),  2)</f>
        <v>0</v>
      </c>
      <c r="I36" s="81">
        <v>0.12</v>
      </c>
      <c r="J36" s="80">
        <f>0</f>
        <v>0</v>
      </c>
      <c r="L36" s="25"/>
      <c r="W36" s="132"/>
    </row>
    <row r="37" spans="2:23" s="1" customFormat="1" ht="14.45" hidden="1" customHeight="1" x14ac:dyDescent="0.2">
      <c r="B37" s="25"/>
      <c r="E37" s="22" t="s">
        <v>45</v>
      </c>
      <c r="F37" s="80">
        <f>ROUND((SUM(BI130:BI243)),  2)</f>
        <v>0</v>
      </c>
      <c r="I37" s="81">
        <v>0</v>
      </c>
      <c r="J37" s="80">
        <f>0</f>
        <v>0</v>
      </c>
      <c r="L37" s="25"/>
      <c r="W37" s="132"/>
    </row>
    <row r="38" spans="2:23" s="1" customFormat="1" ht="6.95" customHeight="1" x14ac:dyDescent="0.2">
      <c r="B38" s="25"/>
      <c r="L38" s="25"/>
      <c r="W38" s="132"/>
    </row>
    <row r="39" spans="2:23" s="1" customFormat="1" ht="25.35" customHeight="1" x14ac:dyDescent="0.2">
      <c r="B39" s="25"/>
      <c r="C39" s="82"/>
      <c r="D39" s="83" t="s">
        <v>46</v>
      </c>
      <c r="E39" s="50"/>
      <c r="F39" s="50"/>
      <c r="G39" s="84" t="s">
        <v>47</v>
      </c>
      <c r="H39" s="85" t="s">
        <v>48</v>
      </c>
      <c r="I39" s="50"/>
      <c r="J39" s="86">
        <f>SUM(J30:J37)</f>
        <v>0</v>
      </c>
      <c r="K39" s="87"/>
      <c r="L39" s="25"/>
      <c r="W39" s="132"/>
    </row>
    <row r="40" spans="2:23" s="1" customFormat="1" ht="14.45" customHeight="1" x14ac:dyDescent="0.2">
      <c r="B40" s="25"/>
      <c r="L40" s="25"/>
      <c r="W40" s="132"/>
    </row>
    <row r="41" spans="2:23" ht="14.45" customHeight="1" x14ac:dyDescent="0.2">
      <c r="B41" s="16"/>
      <c r="L41" s="16"/>
    </row>
    <row r="42" spans="2:23" ht="14.45" customHeight="1" x14ac:dyDescent="0.2">
      <c r="B42" s="16"/>
      <c r="L42" s="16"/>
    </row>
    <row r="43" spans="2:23" ht="14.45" customHeight="1" x14ac:dyDescent="0.2">
      <c r="B43" s="16"/>
      <c r="L43" s="16"/>
    </row>
    <row r="44" spans="2:23" ht="14.45" customHeight="1" x14ac:dyDescent="0.2">
      <c r="B44" s="16"/>
      <c r="L44" s="16"/>
    </row>
    <row r="45" spans="2:23" ht="14.45" customHeight="1" x14ac:dyDescent="0.2">
      <c r="B45" s="16"/>
      <c r="L45" s="16"/>
    </row>
    <row r="46" spans="2:23" ht="14.45" customHeight="1" x14ac:dyDescent="0.2">
      <c r="B46" s="16"/>
      <c r="L46" s="16"/>
    </row>
    <row r="47" spans="2:23" ht="14.45" customHeight="1" x14ac:dyDescent="0.2">
      <c r="B47" s="16"/>
      <c r="L47" s="16"/>
    </row>
    <row r="48" spans="2:23" ht="14.45" customHeight="1" x14ac:dyDescent="0.2">
      <c r="B48" s="16"/>
      <c r="L48" s="16"/>
    </row>
    <row r="49" spans="2:23" ht="14.45" customHeight="1" x14ac:dyDescent="0.2">
      <c r="B49" s="16"/>
      <c r="L49" s="16"/>
    </row>
    <row r="50" spans="2:23" s="1" customFormat="1" ht="14.45" customHeight="1" x14ac:dyDescent="0.2">
      <c r="B50" s="25"/>
      <c r="D50" s="34" t="s">
        <v>49</v>
      </c>
      <c r="E50" s="35"/>
      <c r="F50" s="35"/>
      <c r="G50" s="34" t="s">
        <v>50</v>
      </c>
      <c r="H50" s="35"/>
      <c r="I50" s="35"/>
      <c r="J50" s="35"/>
      <c r="K50" s="35"/>
      <c r="L50" s="25"/>
      <c r="W50" s="132"/>
    </row>
    <row r="51" spans="2:23" x14ac:dyDescent="0.2">
      <c r="B51" s="16"/>
      <c r="L51" s="16"/>
    </row>
    <row r="52" spans="2:23" x14ac:dyDescent="0.2">
      <c r="B52" s="16"/>
      <c r="L52" s="16"/>
    </row>
    <row r="53" spans="2:23" x14ac:dyDescent="0.2">
      <c r="B53" s="16"/>
      <c r="L53" s="16"/>
    </row>
    <row r="54" spans="2:23" x14ac:dyDescent="0.2">
      <c r="B54" s="16"/>
      <c r="L54" s="16"/>
    </row>
    <row r="55" spans="2:23" x14ac:dyDescent="0.2">
      <c r="B55" s="16"/>
      <c r="L55" s="16"/>
    </row>
    <row r="56" spans="2:23" x14ac:dyDescent="0.2">
      <c r="B56" s="16"/>
      <c r="L56" s="16"/>
    </row>
    <row r="57" spans="2:23" x14ac:dyDescent="0.2">
      <c r="B57" s="16"/>
      <c r="L57" s="16"/>
    </row>
    <row r="58" spans="2:23" x14ac:dyDescent="0.2">
      <c r="B58" s="16"/>
      <c r="L58" s="16"/>
    </row>
    <row r="59" spans="2:23" x14ac:dyDescent="0.2">
      <c r="B59" s="16"/>
      <c r="L59" s="16"/>
    </row>
    <row r="60" spans="2:23" x14ac:dyDescent="0.2">
      <c r="B60" s="16"/>
      <c r="L60" s="16"/>
    </row>
    <row r="61" spans="2:23" s="1" customFormat="1" ht="12.75" x14ac:dyDescent="0.2">
      <c r="B61" s="25"/>
      <c r="D61" s="36" t="s">
        <v>51</v>
      </c>
      <c r="E61" s="27"/>
      <c r="F61" s="88" t="s">
        <v>52</v>
      </c>
      <c r="G61" s="36" t="s">
        <v>51</v>
      </c>
      <c r="H61" s="27"/>
      <c r="I61" s="27"/>
      <c r="J61" s="89" t="s">
        <v>52</v>
      </c>
      <c r="K61" s="27"/>
      <c r="L61" s="25"/>
      <c r="W61" s="132"/>
    </row>
    <row r="62" spans="2:23" x14ac:dyDescent="0.2">
      <c r="B62" s="16"/>
      <c r="L62" s="16"/>
    </row>
    <row r="63" spans="2:23" x14ac:dyDescent="0.2">
      <c r="B63" s="16"/>
      <c r="L63" s="16"/>
    </row>
    <row r="64" spans="2:23" x14ac:dyDescent="0.2">
      <c r="B64" s="16"/>
      <c r="L64" s="16"/>
    </row>
    <row r="65" spans="2:23" s="1" customFormat="1" ht="12.75" x14ac:dyDescent="0.2">
      <c r="B65" s="25"/>
      <c r="D65" s="34" t="s">
        <v>53</v>
      </c>
      <c r="E65" s="35"/>
      <c r="F65" s="35"/>
      <c r="G65" s="34" t="s">
        <v>54</v>
      </c>
      <c r="H65" s="35"/>
      <c r="I65" s="35"/>
      <c r="J65" s="35"/>
      <c r="K65" s="35"/>
      <c r="L65" s="25"/>
      <c r="W65" s="132"/>
    </row>
    <row r="66" spans="2:23" x14ac:dyDescent="0.2">
      <c r="B66" s="16"/>
      <c r="L66" s="16"/>
    </row>
    <row r="67" spans="2:23" x14ac:dyDescent="0.2">
      <c r="B67" s="16"/>
      <c r="L67" s="16"/>
    </row>
    <row r="68" spans="2:23" x14ac:dyDescent="0.2">
      <c r="B68" s="16"/>
      <c r="L68" s="16"/>
    </row>
    <row r="69" spans="2:23" x14ac:dyDescent="0.2">
      <c r="B69" s="16"/>
      <c r="L69" s="16"/>
    </row>
    <row r="70" spans="2:23" x14ac:dyDescent="0.2">
      <c r="B70" s="16"/>
      <c r="L70" s="16"/>
    </row>
    <row r="71" spans="2:23" x14ac:dyDescent="0.2">
      <c r="B71" s="16"/>
      <c r="L71" s="16"/>
    </row>
    <row r="72" spans="2:23" x14ac:dyDescent="0.2">
      <c r="B72" s="16"/>
      <c r="L72" s="16"/>
    </row>
    <row r="73" spans="2:23" x14ac:dyDescent="0.2">
      <c r="B73" s="16"/>
      <c r="L73" s="16"/>
    </row>
    <row r="74" spans="2:23" x14ac:dyDescent="0.2">
      <c r="B74" s="16"/>
      <c r="L74" s="16"/>
    </row>
    <row r="75" spans="2:23" x14ac:dyDescent="0.2">
      <c r="B75" s="16"/>
      <c r="L75" s="16"/>
    </row>
    <row r="76" spans="2:23" s="1" customFormat="1" ht="12.75" x14ac:dyDescent="0.2">
      <c r="B76" s="25"/>
      <c r="D76" s="36" t="s">
        <v>51</v>
      </c>
      <c r="E76" s="27"/>
      <c r="F76" s="88" t="s">
        <v>52</v>
      </c>
      <c r="G76" s="36" t="s">
        <v>51</v>
      </c>
      <c r="H76" s="27"/>
      <c r="I76" s="27"/>
      <c r="J76" s="89" t="s">
        <v>52</v>
      </c>
      <c r="K76" s="27"/>
      <c r="L76" s="25"/>
      <c r="W76" s="132"/>
    </row>
    <row r="77" spans="2:23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  <c r="W77" s="132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  <c r="W81" s="132"/>
    </row>
    <row r="82" spans="2:47" s="1" customFormat="1" ht="24.95" customHeight="1" x14ac:dyDescent="0.2">
      <c r="B82" s="25"/>
      <c r="C82" s="17" t="s">
        <v>93</v>
      </c>
      <c r="L82" s="25"/>
      <c r="W82" s="132"/>
    </row>
    <row r="83" spans="2:47" s="1" customFormat="1" ht="6.95" customHeight="1" x14ac:dyDescent="0.2">
      <c r="B83" s="25"/>
      <c r="L83" s="25"/>
      <c r="W83" s="132"/>
    </row>
    <row r="84" spans="2:47" s="1" customFormat="1" ht="12" customHeight="1" x14ac:dyDescent="0.2">
      <c r="B84" s="25"/>
      <c r="C84" s="22" t="s">
        <v>13</v>
      </c>
      <c r="L84" s="25"/>
      <c r="W84" s="132"/>
    </row>
    <row r="85" spans="2:47" s="1" customFormat="1" ht="26.25" customHeight="1" x14ac:dyDescent="0.2">
      <c r="B85" s="25"/>
      <c r="E85" s="188" t="str">
        <f>E7</f>
        <v>REKONSTRUKCE ELEKTROINSTALACE OBJEKTU A3 – HAVARIJNÍ STAV</v>
      </c>
      <c r="F85" s="189"/>
      <c r="G85" s="189"/>
      <c r="H85" s="189"/>
      <c r="L85" s="25"/>
      <c r="W85" s="132"/>
    </row>
    <row r="86" spans="2:47" s="1" customFormat="1" ht="12" customHeight="1" x14ac:dyDescent="0.2">
      <c r="B86" s="25"/>
      <c r="C86" s="22" t="s">
        <v>92</v>
      </c>
      <c r="L86" s="25"/>
      <c r="W86" s="132"/>
    </row>
    <row r="87" spans="2:47" s="1" customFormat="1" ht="16.5" customHeight="1" x14ac:dyDescent="0.2">
      <c r="B87" s="25"/>
      <c r="E87" s="179" t="str">
        <f>E9</f>
        <v>09 - rekonstrukce A1 - 9.NP</v>
      </c>
      <c r="F87" s="187"/>
      <c r="G87" s="187"/>
      <c r="H87" s="187"/>
      <c r="L87" s="25"/>
      <c r="W87" s="132"/>
    </row>
    <row r="88" spans="2:47" s="1" customFormat="1" ht="6.95" customHeight="1" x14ac:dyDescent="0.2">
      <c r="B88" s="25"/>
      <c r="L88" s="25"/>
      <c r="W88" s="132"/>
    </row>
    <row r="89" spans="2:47" s="1" customFormat="1" ht="12" customHeight="1" x14ac:dyDescent="0.2">
      <c r="B89" s="25"/>
      <c r="C89" s="22" t="s">
        <v>17</v>
      </c>
      <c r="F89" s="20" t="str">
        <f>F12</f>
        <v xml:space="preserve"> </v>
      </c>
      <c r="I89" s="22" t="s">
        <v>19</v>
      </c>
      <c r="J89" s="45" t="str">
        <f>IF(J12="","",J12)</f>
        <v>5. 3. 2023</v>
      </c>
      <c r="L89" s="25"/>
      <c r="W89" s="132"/>
    </row>
    <row r="90" spans="2:47" s="1" customFormat="1" ht="6.95" customHeight="1" x14ac:dyDescent="0.2">
      <c r="B90" s="25"/>
      <c r="L90" s="25"/>
      <c r="W90" s="132"/>
    </row>
    <row r="91" spans="2:47" s="1" customFormat="1" ht="15.2" customHeight="1" x14ac:dyDescent="0.2">
      <c r="B91" s="25"/>
      <c r="C91" s="22" t="s">
        <v>21</v>
      </c>
      <c r="F91" s="20" t="str">
        <f>E15</f>
        <v>SŠIPF Brno</v>
      </c>
      <c r="I91" s="22" t="s">
        <v>29</v>
      </c>
      <c r="J91" s="23" t="str">
        <f>E21</f>
        <v>Ing. Tomáš Blažek</v>
      </c>
      <c r="L91" s="25"/>
      <c r="W91" s="132"/>
    </row>
    <row r="92" spans="2:47" s="1" customFormat="1" ht="15.2" customHeight="1" x14ac:dyDescent="0.2">
      <c r="B92" s="25"/>
      <c r="C92" s="22" t="s">
        <v>27</v>
      </c>
      <c r="F92" s="20" t="str">
        <f>IF(E18="","",E18)</f>
        <v xml:space="preserve"> </v>
      </c>
      <c r="I92" s="22" t="s">
        <v>34</v>
      </c>
      <c r="J92" s="23" t="str">
        <f>E24</f>
        <v>Ing. Tomáš Blažek</v>
      </c>
      <c r="L92" s="25"/>
      <c r="W92" s="132"/>
    </row>
    <row r="93" spans="2:47" s="1" customFormat="1" ht="10.35" customHeight="1" x14ac:dyDescent="0.2">
      <c r="B93" s="25"/>
      <c r="L93" s="25"/>
      <c r="W93" s="132"/>
    </row>
    <row r="94" spans="2:47" s="1" customFormat="1" ht="29.25" customHeight="1" x14ac:dyDescent="0.2">
      <c r="B94" s="25"/>
      <c r="C94" s="90" t="s">
        <v>94</v>
      </c>
      <c r="D94" s="82"/>
      <c r="E94" s="82"/>
      <c r="F94" s="82"/>
      <c r="G94" s="82"/>
      <c r="H94" s="82"/>
      <c r="I94" s="82"/>
      <c r="J94" s="91" t="s">
        <v>95</v>
      </c>
      <c r="K94" s="82"/>
      <c r="L94" s="25"/>
      <c r="W94" s="132"/>
    </row>
    <row r="95" spans="2:47" s="1" customFormat="1" ht="10.35" customHeight="1" x14ac:dyDescent="0.2">
      <c r="B95" s="25"/>
      <c r="L95" s="25"/>
      <c r="W95" s="132"/>
    </row>
    <row r="96" spans="2:47" s="1" customFormat="1" ht="22.9" customHeight="1" x14ac:dyDescent="0.2">
      <c r="B96" s="25"/>
      <c r="C96" s="92" t="s">
        <v>96</v>
      </c>
      <c r="J96" s="59">
        <f>J130</f>
        <v>0</v>
      </c>
      <c r="L96" s="25"/>
      <c r="W96" s="132"/>
      <c r="AU96" s="13" t="s">
        <v>97</v>
      </c>
    </row>
    <row r="97" spans="2:23" s="8" customFormat="1" ht="24.95" customHeight="1" x14ac:dyDescent="0.2">
      <c r="B97" s="93"/>
      <c r="D97" s="94" t="s">
        <v>98</v>
      </c>
      <c r="E97" s="95"/>
      <c r="F97" s="95"/>
      <c r="G97" s="95"/>
      <c r="H97" s="95"/>
      <c r="I97" s="95"/>
      <c r="J97" s="96">
        <f>J131</f>
        <v>0</v>
      </c>
      <c r="L97" s="93"/>
      <c r="W97" s="149"/>
    </row>
    <row r="98" spans="2:23" s="9" customFormat="1" ht="19.899999999999999" customHeight="1" x14ac:dyDescent="0.2">
      <c r="B98" s="97"/>
      <c r="D98" s="98" t="s">
        <v>99</v>
      </c>
      <c r="E98" s="99"/>
      <c r="F98" s="99"/>
      <c r="G98" s="99"/>
      <c r="H98" s="99"/>
      <c r="I98" s="99"/>
      <c r="J98" s="100">
        <f>J132</f>
        <v>0</v>
      </c>
      <c r="L98" s="97"/>
      <c r="W98" s="150"/>
    </row>
    <row r="99" spans="2:23" s="8" customFormat="1" ht="24.95" customHeight="1" x14ac:dyDescent="0.2">
      <c r="B99" s="93"/>
      <c r="D99" s="94" t="s">
        <v>100</v>
      </c>
      <c r="E99" s="95"/>
      <c r="F99" s="95"/>
      <c r="G99" s="95"/>
      <c r="H99" s="95"/>
      <c r="I99" s="95"/>
      <c r="J99" s="96">
        <f>J141</f>
        <v>0</v>
      </c>
      <c r="L99" s="93"/>
      <c r="W99" s="149"/>
    </row>
    <row r="100" spans="2:23" s="8" customFormat="1" ht="24.95" customHeight="1" x14ac:dyDescent="0.2">
      <c r="B100" s="93"/>
      <c r="D100" s="94" t="s">
        <v>101</v>
      </c>
      <c r="E100" s="95"/>
      <c r="F100" s="95"/>
      <c r="G100" s="95"/>
      <c r="H100" s="95"/>
      <c r="I100" s="95"/>
      <c r="J100" s="96">
        <f>J147</f>
        <v>0</v>
      </c>
      <c r="L100" s="93"/>
      <c r="W100" s="149"/>
    </row>
    <row r="101" spans="2:23" s="9" customFormat="1" ht="19.899999999999999" customHeight="1" x14ac:dyDescent="0.2">
      <c r="B101" s="97"/>
      <c r="D101" s="98" t="s">
        <v>102</v>
      </c>
      <c r="E101" s="99"/>
      <c r="F101" s="99"/>
      <c r="G101" s="99"/>
      <c r="H101" s="99"/>
      <c r="I101" s="99"/>
      <c r="J101" s="100">
        <f>J148</f>
        <v>0</v>
      </c>
      <c r="L101" s="97"/>
      <c r="W101" s="150"/>
    </row>
    <row r="102" spans="2:23" s="8" customFormat="1" ht="24.95" customHeight="1" x14ac:dyDescent="0.2">
      <c r="B102" s="93"/>
      <c r="D102" s="94" t="s">
        <v>103</v>
      </c>
      <c r="E102" s="95"/>
      <c r="F102" s="95"/>
      <c r="G102" s="95"/>
      <c r="H102" s="95"/>
      <c r="I102" s="95"/>
      <c r="J102" s="96">
        <f>J156</f>
        <v>0</v>
      </c>
      <c r="L102" s="93"/>
      <c r="W102" s="149"/>
    </row>
    <row r="103" spans="2:23" s="9" customFormat="1" ht="19.899999999999999" customHeight="1" x14ac:dyDescent="0.2">
      <c r="B103" s="97"/>
      <c r="D103" s="98" t="s">
        <v>104</v>
      </c>
      <c r="E103" s="99"/>
      <c r="F103" s="99"/>
      <c r="G103" s="99"/>
      <c r="H103" s="99"/>
      <c r="I103" s="99"/>
      <c r="J103" s="100">
        <f>J157</f>
        <v>0</v>
      </c>
      <c r="L103" s="97"/>
      <c r="W103" s="150"/>
    </row>
    <row r="104" spans="2:23" s="9" customFormat="1" ht="19.899999999999999" customHeight="1" x14ac:dyDescent="0.2">
      <c r="B104" s="97"/>
      <c r="D104" s="98" t="s">
        <v>105</v>
      </c>
      <c r="E104" s="99"/>
      <c r="F104" s="99"/>
      <c r="G104" s="99"/>
      <c r="H104" s="99"/>
      <c r="I104" s="99"/>
      <c r="J104" s="100">
        <f>J205</f>
        <v>0</v>
      </c>
      <c r="L104" s="97"/>
      <c r="W104" s="150"/>
    </row>
    <row r="105" spans="2:23" s="9" customFormat="1" ht="19.899999999999999" customHeight="1" x14ac:dyDescent="0.2">
      <c r="B105" s="97"/>
      <c r="D105" s="98" t="s">
        <v>106</v>
      </c>
      <c r="E105" s="99"/>
      <c r="F105" s="99"/>
      <c r="G105" s="99"/>
      <c r="H105" s="99"/>
      <c r="I105" s="99"/>
      <c r="J105" s="100">
        <f>J214</f>
        <v>0</v>
      </c>
      <c r="L105" s="97"/>
      <c r="W105" s="150"/>
    </row>
    <row r="106" spans="2:23" s="9" customFormat="1" ht="19.899999999999999" customHeight="1" x14ac:dyDescent="0.2">
      <c r="B106" s="97"/>
      <c r="D106" s="98" t="s">
        <v>107</v>
      </c>
      <c r="E106" s="99"/>
      <c r="F106" s="99"/>
      <c r="G106" s="99"/>
      <c r="H106" s="99"/>
      <c r="I106" s="99"/>
      <c r="J106" s="100">
        <f>J222</f>
        <v>0</v>
      </c>
      <c r="L106" s="97"/>
      <c r="W106" s="150"/>
    </row>
    <row r="107" spans="2:23" s="9" customFormat="1" ht="19.899999999999999" customHeight="1" x14ac:dyDescent="0.2">
      <c r="B107" s="97"/>
      <c r="D107" s="98" t="s">
        <v>108</v>
      </c>
      <c r="E107" s="99"/>
      <c r="F107" s="99"/>
      <c r="G107" s="99"/>
      <c r="H107" s="99"/>
      <c r="I107" s="99"/>
      <c r="J107" s="100">
        <f>J227</f>
        <v>0</v>
      </c>
      <c r="L107" s="97"/>
      <c r="W107" s="150"/>
    </row>
    <row r="108" spans="2:23" s="9" customFormat="1" ht="19.899999999999999" customHeight="1" x14ac:dyDescent="0.2">
      <c r="B108" s="97"/>
      <c r="D108" s="98" t="s">
        <v>109</v>
      </c>
      <c r="E108" s="99"/>
      <c r="F108" s="99"/>
      <c r="G108" s="99"/>
      <c r="H108" s="99"/>
      <c r="I108" s="99"/>
      <c r="J108" s="100">
        <f>J234</f>
        <v>0</v>
      </c>
      <c r="L108" s="97"/>
      <c r="W108" s="150"/>
    </row>
    <row r="109" spans="2:23" s="8" customFormat="1" ht="24.95" customHeight="1" x14ac:dyDescent="0.2">
      <c r="B109" s="93"/>
      <c r="D109" s="94" t="s">
        <v>110</v>
      </c>
      <c r="E109" s="95"/>
      <c r="F109" s="95"/>
      <c r="G109" s="95"/>
      <c r="H109" s="95"/>
      <c r="I109" s="95"/>
      <c r="J109" s="96">
        <f>J236</f>
        <v>0</v>
      </c>
      <c r="L109" s="93"/>
      <c r="W109" s="149"/>
    </row>
    <row r="110" spans="2:23" s="9" customFormat="1" ht="19.899999999999999" customHeight="1" x14ac:dyDescent="0.2">
      <c r="B110" s="97"/>
      <c r="D110" s="98" t="s">
        <v>111</v>
      </c>
      <c r="E110" s="99"/>
      <c r="F110" s="99"/>
      <c r="G110" s="99"/>
      <c r="H110" s="99"/>
      <c r="I110" s="99"/>
      <c r="J110" s="100">
        <f>J237</f>
        <v>0</v>
      </c>
      <c r="L110" s="97"/>
      <c r="W110" s="150"/>
    </row>
    <row r="111" spans="2:23" s="1" customFormat="1" ht="21.75" customHeight="1" x14ac:dyDescent="0.2">
      <c r="B111" s="25"/>
      <c r="L111" s="25"/>
      <c r="W111" s="132"/>
    </row>
    <row r="112" spans="2:23" s="1" customFormat="1" ht="6.95" customHeight="1" x14ac:dyDescent="0.2"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25"/>
      <c r="W112" s="132"/>
    </row>
    <row r="116" spans="2:23" s="1" customFormat="1" ht="6.95" customHeight="1" x14ac:dyDescent="0.2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25"/>
      <c r="W116" s="132"/>
    </row>
    <row r="117" spans="2:23" s="1" customFormat="1" ht="24.95" customHeight="1" x14ac:dyDescent="0.2">
      <c r="B117" s="25"/>
      <c r="C117" s="17" t="s">
        <v>112</v>
      </c>
      <c r="L117" s="25"/>
      <c r="W117" s="132"/>
    </row>
    <row r="118" spans="2:23" s="1" customFormat="1" ht="6.95" customHeight="1" x14ac:dyDescent="0.2">
      <c r="B118" s="25"/>
      <c r="L118" s="25"/>
      <c r="W118" s="132"/>
    </row>
    <row r="119" spans="2:23" s="1" customFormat="1" ht="12" customHeight="1" x14ac:dyDescent="0.2">
      <c r="B119" s="25"/>
      <c r="C119" s="22" t="s">
        <v>13</v>
      </c>
      <c r="L119" s="25"/>
      <c r="W119" s="132"/>
    </row>
    <row r="120" spans="2:23" s="1" customFormat="1" ht="26.25" customHeight="1" x14ac:dyDescent="0.2">
      <c r="B120" s="25"/>
      <c r="E120" s="188" t="str">
        <f>E7</f>
        <v>REKONSTRUKCE ELEKTROINSTALACE OBJEKTU A3 – HAVARIJNÍ STAV</v>
      </c>
      <c r="F120" s="189"/>
      <c r="G120" s="189"/>
      <c r="H120" s="189"/>
      <c r="L120" s="25"/>
      <c r="W120" s="132"/>
    </row>
    <row r="121" spans="2:23" s="1" customFormat="1" ht="12" customHeight="1" x14ac:dyDescent="0.2">
      <c r="B121" s="25"/>
      <c r="C121" s="22" t="s">
        <v>92</v>
      </c>
      <c r="L121" s="25"/>
      <c r="W121" s="132"/>
    </row>
    <row r="122" spans="2:23" s="1" customFormat="1" ht="16.5" customHeight="1" x14ac:dyDescent="0.2">
      <c r="B122" s="25"/>
      <c r="E122" s="179" t="str">
        <f>E9</f>
        <v>09 - rekonstrukce A1 - 9.NP</v>
      </c>
      <c r="F122" s="187"/>
      <c r="G122" s="187"/>
      <c r="H122" s="187"/>
      <c r="L122" s="25"/>
      <c r="W122" s="132"/>
    </row>
    <row r="123" spans="2:23" s="1" customFormat="1" ht="6.95" customHeight="1" x14ac:dyDescent="0.2">
      <c r="B123" s="25"/>
      <c r="L123" s="25"/>
      <c r="W123" s="132"/>
    </row>
    <row r="124" spans="2:23" s="1" customFormat="1" ht="12" customHeight="1" x14ac:dyDescent="0.2">
      <c r="B124" s="25"/>
      <c r="C124" s="22" t="s">
        <v>17</v>
      </c>
      <c r="F124" s="20" t="str">
        <f>F12</f>
        <v xml:space="preserve"> </v>
      </c>
      <c r="I124" s="22" t="s">
        <v>19</v>
      </c>
      <c r="J124" s="45" t="str">
        <f>IF(J12="","",J12)</f>
        <v>5. 3. 2023</v>
      </c>
      <c r="L124" s="25"/>
      <c r="W124" s="132"/>
    </row>
    <row r="125" spans="2:23" s="1" customFormat="1" ht="6.95" customHeight="1" x14ac:dyDescent="0.2">
      <c r="B125" s="25"/>
      <c r="L125" s="25"/>
      <c r="W125" s="132"/>
    </row>
    <row r="126" spans="2:23" s="1" customFormat="1" ht="15.2" customHeight="1" x14ac:dyDescent="0.2">
      <c r="B126" s="25"/>
      <c r="C126" s="22" t="s">
        <v>21</v>
      </c>
      <c r="F126" s="20" t="str">
        <f>E15</f>
        <v>SŠIPF Brno</v>
      </c>
      <c r="I126" s="22" t="s">
        <v>29</v>
      </c>
      <c r="J126" s="23" t="str">
        <f>E21</f>
        <v>Ing. Tomáš Blažek</v>
      </c>
      <c r="L126" s="25"/>
      <c r="W126" s="132"/>
    </row>
    <row r="127" spans="2:23" s="1" customFormat="1" ht="15.2" customHeight="1" x14ac:dyDescent="0.2">
      <c r="B127" s="25"/>
      <c r="C127" s="22" t="s">
        <v>27</v>
      </c>
      <c r="F127" s="20" t="str">
        <f>IF(E18="","",E18)</f>
        <v xml:space="preserve"> </v>
      </c>
      <c r="I127" s="22" t="s">
        <v>34</v>
      </c>
      <c r="J127" s="23" t="str">
        <f>E24</f>
        <v>Ing. Tomáš Blažek</v>
      </c>
      <c r="L127" s="25"/>
      <c r="W127" s="132"/>
    </row>
    <row r="128" spans="2:23" s="1" customFormat="1" ht="10.35" customHeight="1" x14ac:dyDescent="0.2">
      <c r="B128" s="25"/>
      <c r="L128" s="25"/>
      <c r="W128" s="132"/>
    </row>
    <row r="129" spans="2:65" s="10" customFormat="1" ht="29.25" customHeight="1" x14ac:dyDescent="0.2">
      <c r="B129" s="101"/>
      <c r="C129" s="102" t="s">
        <v>113</v>
      </c>
      <c r="D129" s="103" t="s">
        <v>61</v>
      </c>
      <c r="E129" s="103" t="s">
        <v>57</v>
      </c>
      <c r="F129" s="103" t="s">
        <v>58</v>
      </c>
      <c r="G129" s="103" t="s">
        <v>114</v>
      </c>
      <c r="H129" s="103" t="s">
        <v>115</v>
      </c>
      <c r="I129" s="103" t="s">
        <v>116</v>
      </c>
      <c r="J129" s="103" t="s">
        <v>95</v>
      </c>
      <c r="K129" s="104" t="s">
        <v>117</v>
      </c>
      <c r="L129" s="101"/>
      <c r="M129" s="52" t="s">
        <v>1</v>
      </c>
      <c r="N129" s="53" t="s">
        <v>40</v>
      </c>
      <c r="O129" s="53" t="s">
        <v>118</v>
      </c>
      <c r="P129" s="53" t="s">
        <v>119</v>
      </c>
      <c r="Q129" s="53" t="s">
        <v>120</v>
      </c>
      <c r="R129" s="53" t="s">
        <v>121</v>
      </c>
      <c r="S129" s="53" t="s">
        <v>122</v>
      </c>
      <c r="T129" s="54" t="s">
        <v>123</v>
      </c>
      <c r="W129" s="151"/>
    </row>
    <row r="130" spans="2:65" s="1" customFormat="1" ht="22.9" customHeight="1" x14ac:dyDescent="0.25">
      <c r="B130" s="25"/>
      <c r="C130" s="57" t="s">
        <v>124</v>
      </c>
      <c r="J130" s="105">
        <f>BK130</f>
        <v>0</v>
      </c>
      <c r="L130" s="25"/>
      <c r="M130" s="55"/>
      <c r="N130" s="46"/>
      <c r="O130" s="46"/>
      <c r="P130" s="106">
        <f>P131+P141+P147+P156+P236</f>
        <v>1497.9994000000002</v>
      </c>
      <c r="Q130" s="46"/>
      <c r="R130" s="106">
        <f>R131+R141+R147+R156+R236</f>
        <v>0.67873800000000006</v>
      </c>
      <c r="S130" s="46"/>
      <c r="T130" s="107">
        <f>T131+T141+T147+T156+T236</f>
        <v>0</v>
      </c>
      <c r="W130" s="132"/>
      <c r="AT130" s="13" t="s">
        <v>75</v>
      </c>
      <c r="AU130" s="13" t="s">
        <v>97</v>
      </c>
      <c r="BK130" s="108">
        <f>BK131+BK141+BK147+BK156+BK236</f>
        <v>0</v>
      </c>
    </row>
    <row r="131" spans="2:65" s="11" customFormat="1" ht="25.9" customHeight="1" x14ac:dyDescent="0.2">
      <c r="B131" s="109"/>
      <c r="D131" s="110" t="s">
        <v>75</v>
      </c>
      <c r="E131" s="111" t="s">
        <v>125</v>
      </c>
      <c r="F131" s="111" t="s">
        <v>126</v>
      </c>
      <c r="J131" s="112">
        <f>BK131</f>
        <v>0</v>
      </c>
      <c r="L131" s="109"/>
      <c r="M131" s="113"/>
      <c r="P131" s="114">
        <f>P132</f>
        <v>3.9663999999999997</v>
      </c>
      <c r="R131" s="114">
        <f>R132</f>
        <v>0</v>
      </c>
      <c r="T131" s="115">
        <f>T132</f>
        <v>0</v>
      </c>
      <c r="W131" s="152"/>
      <c r="AR131" s="110" t="s">
        <v>82</v>
      </c>
      <c r="AT131" s="116" t="s">
        <v>75</v>
      </c>
      <c r="AU131" s="116" t="s">
        <v>76</v>
      </c>
      <c r="AY131" s="110" t="s">
        <v>127</v>
      </c>
      <c r="BK131" s="117">
        <f>BK132</f>
        <v>0</v>
      </c>
    </row>
    <row r="132" spans="2:65" s="11" customFormat="1" ht="22.9" customHeight="1" x14ac:dyDescent="0.2">
      <c r="B132" s="109"/>
      <c r="D132" s="110" t="s">
        <v>75</v>
      </c>
      <c r="E132" s="118" t="s">
        <v>128</v>
      </c>
      <c r="F132" s="118" t="s">
        <v>129</v>
      </c>
      <c r="J132" s="119">
        <f>BK132</f>
        <v>0</v>
      </c>
      <c r="L132" s="109"/>
      <c r="M132" s="113"/>
      <c r="P132" s="114">
        <f>SUM(P133:P140)</f>
        <v>3.9663999999999997</v>
      </c>
      <c r="R132" s="114">
        <f>SUM(R133:R140)</f>
        <v>0</v>
      </c>
      <c r="T132" s="115">
        <f>SUM(T133:T140)</f>
        <v>0</v>
      </c>
      <c r="W132" s="152"/>
      <c r="AR132" s="110" t="s">
        <v>82</v>
      </c>
      <c r="AT132" s="116" t="s">
        <v>75</v>
      </c>
      <c r="AU132" s="116" t="s">
        <v>82</v>
      </c>
      <c r="AY132" s="110" t="s">
        <v>127</v>
      </c>
      <c r="BK132" s="117">
        <f>SUM(BK133:BK140)</f>
        <v>0</v>
      </c>
    </row>
    <row r="133" spans="2:65" s="1" customFormat="1" ht="16.5" customHeight="1" x14ac:dyDescent="0.2">
      <c r="B133" s="120"/>
      <c r="C133" s="121" t="s">
        <v>82</v>
      </c>
      <c r="D133" s="121" t="s">
        <v>130</v>
      </c>
      <c r="E133" s="122" t="s">
        <v>131</v>
      </c>
      <c r="F133" s="123" t="s">
        <v>132</v>
      </c>
      <c r="G133" s="124" t="s">
        <v>133</v>
      </c>
      <c r="H133" s="125">
        <v>1.6</v>
      </c>
      <c r="I133" s="126"/>
      <c r="J133" s="126">
        <f t="shared" ref="J133:J140" si="0">ROUND(I133*H133,2)</f>
        <v>0</v>
      </c>
      <c r="K133" s="123" t="s">
        <v>134</v>
      </c>
      <c r="L133" s="25"/>
      <c r="M133" s="127" t="s">
        <v>1</v>
      </c>
      <c r="N133" s="128" t="s">
        <v>41</v>
      </c>
      <c r="O133" s="129">
        <v>0.77200000000000002</v>
      </c>
      <c r="P133" s="129">
        <f t="shared" ref="P133:P140" si="1">O133*H133</f>
        <v>1.2352000000000001</v>
      </c>
      <c r="Q133" s="129">
        <v>0</v>
      </c>
      <c r="R133" s="129">
        <f t="shared" ref="R133:R140" si="2">Q133*H133</f>
        <v>0</v>
      </c>
      <c r="S133" s="129">
        <v>0</v>
      </c>
      <c r="T133" s="130">
        <f t="shared" ref="T133:T140" si="3">S133*H133</f>
        <v>0</v>
      </c>
      <c r="V133" s="132">
        <f t="shared" ref="V133:V140" si="4">I133*1.131</f>
        <v>0</v>
      </c>
      <c r="W133" s="132">
        <v>427.43883</v>
      </c>
      <c r="AR133" s="131" t="s">
        <v>135</v>
      </c>
      <c r="AT133" s="131" t="s">
        <v>130</v>
      </c>
      <c r="AU133" s="131" t="s">
        <v>83</v>
      </c>
      <c r="AY133" s="13" t="s">
        <v>127</v>
      </c>
      <c r="BE133" s="132">
        <f t="shared" ref="BE133:BE140" si="5">IF(N133="základní",J133,0)</f>
        <v>0</v>
      </c>
      <c r="BF133" s="132">
        <f t="shared" ref="BF133:BF140" si="6">IF(N133="snížená",J133,0)</f>
        <v>0</v>
      </c>
      <c r="BG133" s="132">
        <f t="shared" ref="BG133:BG140" si="7">IF(N133="zákl. přenesená",J133,0)</f>
        <v>0</v>
      </c>
      <c r="BH133" s="132">
        <f t="shared" ref="BH133:BH140" si="8">IF(N133="sníž. přenesená",J133,0)</f>
        <v>0</v>
      </c>
      <c r="BI133" s="132">
        <f t="shared" ref="BI133:BI140" si="9">IF(N133="nulová",J133,0)</f>
        <v>0</v>
      </c>
      <c r="BJ133" s="13" t="s">
        <v>82</v>
      </c>
      <c r="BK133" s="132">
        <f t="shared" ref="BK133:BK140" si="10">ROUND(I133*H133,2)</f>
        <v>0</v>
      </c>
      <c r="BL133" s="13" t="s">
        <v>135</v>
      </c>
      <c r="BM133" s="131" t="s">
        <v>567</v>
      </c>
    </row>
    <row r="134" spans="2:65" s="1" customFormat="1" ht="24.2" customHeight="1" x14ac:dyDescent="0.2">
      <c r="B134" s="120"/>
      <c r="C134" s="121" t="s">
        <v>83</v>
      </c>
      <c r="D134" s="121" t="s">
        <v>130</v>
      </c>
      <c r="E134" s="122" t="s">
        <v>136</v>
      </c>
      <c r="F134" s="123" t="s">
        <v>137</v>
      </c>
      <c r="G134" s="124" t="s">
        <v>133</v>
      </c>
      <c r="H134" s="125">
        <v>24</v>
      </c>
      <c r="I134" s="126"/>
      <c r="J134" s="126">
        <f t="shared" si="0"/>
        <v>0</v>
      </c>
      <c r="K134" s="123" t="s">
        <v>138</v>
      </c>
      <c r="L134" s="25"/>
      <c r="M134" s="127" t="s">
        <v>1</v>
      </c>
      <c r="N134" s="128" t="s">
        <v>41</v>
      </c>
      <c r="O134" s="129">
        <v>8.0000000000000002E-3</v>
      </c>
      <c r="P134" s="129">
        <f t="shared" si="1"/>
        <v>0.192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V134" s="132">
        <f t="shared" si="4"/>
        <v>0</v>
      </c>
      <c r="W134" s="132">
        <v>14.702999999999999</v>
      </c>
      <c r="AR134" s="131" t="s">
        <v>135</v>
      </c>
      <c r="AT134" s="131" t="s">
        <v>130</v>
      </c>
      <c r="AU134" s="131" t="s">
        <v>83</v>
      </c>
      <c r="AY134" s="13" t="s">
        <v>127</v>
      </c>
      <c r="BE134" s="132">
        <f t="shared" si="5"/>
        <v>0</v>
      </c>
      <c r="BF134" s="132">
        <f t="shared" si="6"/>
        <v>0</v>
      </c>
      <c r="BG134" s="132">
        <f t="shared" si="7"/>
        <v>0</v>
      </c>
      <c r="BH134" s="132">
        <f t="shared" si="8"/>
        <v>0</v>
      </c>
      <c r="BI134" s="132">
        <f t="shared" si="9"/>
        <v>0</v>
      </c>
      <c r="BJ134" s="13" t="s">
        <v>82</v>
      </c>
      <c r="BK134" s="132">
        <f t="shared" si="10"/>
        <v>0</v>
      </c>
      <c r="BL134" s="13" t="s">
        <v>135</v>
      </c>
      <c r="BM134" s="131" t="s">
        <v>568</v>
      </c>
    </row>
    <row r="135" spans="2:65" s="1" customFormat="1" ht="24.2" customHeight="1" x14ac:dyDescent="0.2">
      <c r="B135" s="120"/>
      <c r="C135" s="121" t="s">
        <v>139</v>
      </c>
      <c r="D135" s="121" t="s">
        <v>130</v>
      </c>
      <c r="E135" s="122" t="s">
        <v>140</v>
      </c>
      <c r="F135" s="123" t="s">
        <v>141</v>
      </c>
      <c r="G135" s="124" t="s">
        <v>133</v>
      </c>
      <c r="H135" s="125">
        <v>0.8</v>
      </c>
      <c r="I135" s="126"/>
      <c r="J135" s="126">
        <f t="shared" si="0"/>
        <v>0</v>
      </c>
      <c r="K135" s="123" t="s">
        <v>142</v>
      </c>
      <c r="L135" s="25"/>
      <c r="M135" s="127" t="s">
        <v>1</v>
      </c>
      <c r="N135" s="128" t="s">
        <v>41</v>
      </c>
      <c r="O135" s="129">
        <v>0.83699999999999997</v>
      </c>
      <c r="P135" s="129">
        <f t="shared" si="1"/>
        <v>0.66959999999999997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V135" s="132">
        <f t="shared" si="4"/>
        <v>0</v>
      </c>
      <c r="W135" s="132">
        <v>402.63600000000002</v>
      </c>
      <c r="AR135" s="131" t="s">
        <v>135</v>
      </c>
      <c r="AT135" s="131" t="s">
        <v>130</v>
      </c>
      <c r="AU135" s="131" t="s">
        <v>83</v>
      </c>
      <c r="AY135" s="13" t="s">
        <v>127</v>
      </c>
      <c r="BE135" s="132">
        <f t="shared" si="5"/>
        <v>0</v>
      </c>
      <c r="BF135" s="132">
        <f t="shared" si="6"/>
        <v>0</v>
      </c>
      <c r="BG135" s="132">
        <f t="shared" si="7"/>
        <v>0</v>
      </c>
      <c r="BH135" s="132">
        <f t="shared" si="8"/>
        <v>0</v>
      </c>
      <c r="BI135" s="132">
        <f t="shared" si="9"/>
        <v>0</v>
      </c>
      <c r="BJ135" s="13" t="s">
        <v>82</v>
      </c>
      <c r="BK135" s="132">
        <f t="shared" si="10"/>
        <v>0</v>
      </c>
      <c r="BL135" s="13" t="s">
        <v>135</v>
      </c>
      <c r="BM135" s="131" t="s">
        <v>569</v>
      </c>
    </row>
    <row r="136" spans="2:65" s="1" customFormat="1" ht="24.2" customHeight="1" x14ac:dyDescent="0.2">
      <c r="B136" s="120"/>
      <c r="C136" s="121" t="s">
        <v>135</v>
      </c>
      <c r="D136" s="121" t="s">
        <v>130</v>
      </c>
      <c r="E136" s="122" t="s">
        <v>143</v>
      </c>
      <c r="F136" s="123" t="s">
        <v>144</v>
      </c>
      <c r="G136" s="124" t="s">
        <v>133</v>
      </c>
      <c r="H136" s="125">
        <v>4</v>
      </c>
      <c r="I136" s="126"/>
      <c r="J136" s="126">
        <f t="shared" si="0"/>
        <v>0</v>
      </c>
      <c r="K136" s="123" t="s">
        <v>142</v>
      </c>
      <c r="L136" s="25"/>
      <c r="M136" s="127" t="s">
        <v>1</v>
      </c>
      <c r="N136" s="128" t="s">
        <v>41</v>
      </c>
      <c r="O136" s="129">
        <v>0.14499999999999999</v>
      </c>
      <c r="P136" s="129">
        <f t="shared" si="1"/>
        <v>0.57999999999999996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V136" s="132">
        <f t="shared" si="4"/>
        <v>0</v>
      </c>
      <c r="W136" s="132">
        <v>69.895799999999994</v>
      </c>
      <c r="AR136" s="131" t="s">
        <v>135</v>
      </c>
      <c r="AT136" s="131" t="s">
        <v>130</v>
      </c>
      <c r="AU136" s="131" t="s">
        <v>83</v>
      </c>
      <c r="AY136" s="13" t="s">
        <v>127</v>
      </c>
      <c r="BE136" s="132">
        <f t="shared" si="5"/>
        <v>0</v>
      </c>
      <c r="BF136" s="132">
        <f t="shared" si="6"/>
        <v>0</v>
      </c>
      <c r="BG136" s="132">
        <f t="shared" si="7"/>
        <v>0</v>
      </c>
      <c r="BH136" s="132">
        <f t="shared" si="8"/>
        <v>0</v>
      </c>
      <c r="BI136" s="132">
        <f t="shared" si="9"/>
        <v>0</v>
      </c>
      <c r="BJ136" s="13" t="s">
        <v>82</v>
      </c>
      <c r="BK136" s="132">
        <f t="shared" si="10"/>
        <v>0</v>
      </c>
      <c r="BL136" s="13" t="s">
        <v>135</v>
      </c>
      <c r="BM136" s="131" t="s">
        <v>570</v>
      </c>
    </row>
    <row r="137" spans="2:65" s="1" customFormat="1" ht="24.2" customHeight="1" x14ac:dyDescent="0.2">
      <c r="B137" s="120"/>
      <c r="C137" s="121" t="s">
        <v>145</v>
      </c>
      <c r="D137" s="121" t="s">
        <v>130</v>
      </c>
      <c r="E137" s="122" t="s">
        <v>146</v>
      </c>
      <c r="F137" s="123" t="s">
        <v>147</v>
      </c>
      <c r="G137" s="124" t="s">
        <v>133</v>
      </c>
      <c r="H137" s="125">
        <v>0.8</v>
      </c>
      <c r="I137" s="126"/>
      <c r="J137" s="126">
        <f t="shared" si="0"/>
        <v>0</v>
      </c>
      <c r="K137" s="123" t="s">
        <v>142</v>
      </c>
      <c r="L137" s="25"/>
      <c r="M137" s="127" t="s">
        <v>1</v>
      </c>
      <c r="N137" s="128" t="s">
        <v>41</v>
      </c>
      <c r="O137" s="129">
        <v>0.46</v>
      </c>
      <c r="P137" s="129">
        <f t="shared" si="1"/>
        <v>0.36800000000000005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V137" s="132">
        <f t="shared" si="4"/>
        <v>0</v>
      </c>
      <c r="W137" s="132">
        <v>221.67599999999999</v>
      </c>
      <c r="AR137" s="131" t="s">
        <v>135</v>
      </c>
      <c r="AT137" s="131" t="s">
        <v>130</v>
      </c>
      <c r="AU137" s="131" t="s">
        <v>83</v>
      </c>
      <c r="AY137" s="13" t="s">
        <v>127</v>
      </c>
      <c r="BE137" s="132">
        <f t="shared" si="5"/>
        <v>0</v>
      </c>
      <c r="BF137" s="132">
        <f t="shared" si="6"/>
        <v>0</v>
      </c>
      <c r="BG137" s="132">
        <f t="shared" si="7"/>
        <v>0</v>
      </c>
      <c r="BH137" s="132">
        <f t="shared" si="8"/>
        <v>0</v>
      </c>
      <c r="BI137" s="132">
        <f t="shared" si="9"/>
        <v>0</v>
      </c>
      <c r="BJ137" s="13" t="s">
        <v>82</v>
      </c>
      <c r="BK137" s="132">
        <f t="shared" si="10"/>
        <v>0</v>
      </c>
      <c r="BL137" s="13" t="s">
        <v>135</v>
      </c>
      <c r="BM137" s="131" t="s">
        <v>571</v>
      </c>
    </row>
    <row r="138" spans="2:65" s="1" customFormat="1" ht="24.2" customHeight="1" x14ac:dyDescent="0.2">
      <c r="B138" s="120"/>
      <c r="C138" s="121" t="s">
        <v>148</v>
      </c>
      <c r="D138" s="121" t="s">
        <v>130</v>
      </c>
      <c r="E138" s="122" t="s">
        <v>149</v>
      </c>
      <c r="F138" s="123" t="s">
        <v>150</v>
      </c>
      <c r="G138" s="124" t="s">
        <v>133</v>
      </c>
      <c r="H138" s="125">
        <v>4</v>
      </c>
      <c r="I138" s="126"/>
      <c r="J138" s="126">
        <f t="shared" si="0"/>
        <v>0</v>
      </c>
      <c r="K138" s="123" t="s">
        <v>142</v>
      </c>
      <c r="L138" s="25"/>
      <c r="M138" s="127" t="s">
        <v>1</v>
      </c>
      <c r="N138" s="128" t="s">
        <v>41</v>
      </c>
      <c r="O138" s="129">
        <v>0.08</v>
      </c>
      <c r="P138" s="129">
        <f t="shared" si="1"/>
        <v>0.32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V138" s="132">
        <f t="shared" si="4"/>
        <v>0</v>
      </c>
      <c r="W138" s="132">
        <v>38.906399999999998</v>
      </c>
      <c r="AR138" s="131" t="s">
        <v>135</v>
      </c>
      <c r="AT138" s="131" t="s">
        <v>130</v>
      </c>
      <c r="AU138" s="131" t="s">
        <v>83</v>
      </c>
      <c r="AY138" s="13" t="s">
        <v>127</v>
      </c>
      <c r="BE138" s="132">
        <f t="shared" si="5"/>
        <v>0</v>
      </c>
      <c r="BF138" s="132">
        <f t="shared" si="6"/>
        <v>0</v>
      </c>
      <c r="BG138" s="132">
        <f t="shared" si="7"/>
        <v>0</v>
      </c>
      <c r="BH138" s="132">
        <f t="shared" si="8"/>
        <v>0</v>
      </c>
      <c r="BI138" s="132">
        <f t="shared" si="9"/>
        <v>0</v>
      </c>
      <c r="BJ138" s="13" t="s">
        <v>82</v>
      </c>
      <c r="BK138" s="132">
        <f t="shared" si="10"/>
        <v>0</v>
      </c>
      <c r="BL138" s="13" t="s">
        <v>135</v>
      </c>
      <c r="BM138" s="131" t="s">
        <v>572</v>
      </c>
    </row>
    <row r="139" spans="2:65" s="1" customFormat="1" ht="24.2" customHeight="1" x14ac:dyDescent="0.2">
      <c r="B139" s="120"/>
      <c r="C139" s="121" t="s">
        <v>151</v>
      </c>
      <c r="D139" s="121" t="s">
        <v>130</v>
      </c>
      <c r="E139" s="122" t="s">
        <v>152</v>
      </c>
      <c r="F139" s="123" t="s">
        <v>153</v>
      </c>
      <c r="G139" s="124" t="s">
        <v>133</v>
      </c>
      <c r="H139" s="125">
        <v>1.6</v>
      </c>
      <c r="I139" s="126"/>
      <c r="J139" s="126">
        <f t="shared" si="0"/>
        <v>0</v>
      </c>
      <c r="K139" s="123" t="s">
        <v>142</v>
      </c>
      <c r="L139" s="25"/>
      <c r="M139" s="127" t="s">
        <v>1</v>
      </c>
      <c r="N139" s="128" t="s">
        <v>41</v>
      </c>
      <c r="O139" s="129">
        <v>0.376</v>
      </c>
      <c r="P139" s="129">
        <f t="shared" si="1"/>
        <v>0.60160000000000002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V139" s="132">
        <f t="shared" si="4"/>
        <v>0</v>
      </c>
      <c r="W139" s="132">
        <v>691.04100000000005</v>
      </c>
      <c r="AR139" s="131" t="s">
        <v>135</v>
      </c>
      <c r="AT139" s="131" t="s">
        <v>130</v>
      </c>
      <c r="AU139" s="131" t="s">
        <v>83</v>
      </c>
      <c r="AY139" s="13" t="s">
        <v>127</v>
      </c>
      <c r="BE139" s="132">
        <f t="shared" si="5"/>
        <v>0</v>
      </c>
      <c r="BF139" s="132">
        <f t="shared" si="6"/>
        <v>0</v>
      </c>
      <c r="BG139" s="132">
        <f t="shared" si="7"/>
        <v>0</v>
      </c>
      <c r="BH139" s="132">
        <f t="shared" si="8"/>
        <v>0</v>
      </c>
      <c r="BI139" s="132">
        <f t="shared" si="9"/>
        <v>0</v>
      </c>
      <c r="BJ139" s="13" t="s">
        <v>82</v>
      </c>
      <c r="BK139" s="132">
        <f t="shared" si="10"/>
        <v>0</v>
      </c>
      <c r="BL139" s="13" t="s">
        <v>135</v>
      </c>
      <c r="BM139" s="131" t="s">
        <v>573</v>
      </c>
    </row>
    <row r="140" spans="2:65" s="1" customFormat="1" ht="24.2" customHeight="1" x14ac:dyDescent="0.2">
      <c r="B140" s="120"/>
      <c r="C140" s="121" t="s">
        <v>154</v>
      </c>
      <c r="D140" s="121" t="s">
        <v>130</v>
      </c>
      <c r="E140" s="122" t="s">
        <v>155</v>
      </c>
      <c r="F140" s="123" t="s">
        <v>156</v>
      </c>
      <c r="G140" s="124" t="s">
        <v>133</v>
      </c>
      <c r="H140" s="125">
        <v>1.6</v>
      </c>
      <c r="I140" s="126"/>
      <c r="J140" s="126">
        <f t="shared" si="0"/>
        <v>0</v>
      </c>
      <c r="K140" s="123" t="s">
        <v>157</v>
      </c>
      <c r="L140" s="25"/>
      <c r="M140" s="127" t="s">
        <v>1</v>
      </c>
      <c r="N140" s="128" t="s">
        <v>41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V140" s="132">
        <f t="shared" si="4"/>
        <v>0</v>
      </c>
      <c r="W140" s="132">
        <v>203.58</v>
      </c>
      <c r="AR140" s="131" t="s">
        <v>135</v>
      </c>
      <c r="AT140" s="131" t="s">
        <v>130</v>
      </c>
      <c r="AU140" s="131" t="s">
        <v>83</v>
      </c>
      <c r="AY140" s="13" t="s">
        <v>127</v>
      </c>
      <c r="BE140" s="132">
        <f t="shared" si="5"/>
        <v>0</v>
      </c>
      <c r="BF140" s="132">
        <f t="shared" si="6"/>
        <v>0</v>
      </c>
      <c r="BG140" s="132">
        <f t="shared" si="7"/>
        <v>0</v>
      </c>
      <c r="BH140" s="132">
        <f t="shared" si="8"/>
        <v>0</v>
      </c>
      <c r="BI140" s="132">
        <f t="shared" si="9"/>
        <v>0</v>
      </c>
      <c r="BJ140" s="13" t="s">
        <v>82</v>
      </c>
      <c r="BK140" s="132">
        <f t="shared" si="10"/>
        <v>0</v>
      </c>
      <c r="BL140" s="13" t="s">
        <v>135</v>
      </c>
      <c r="BM140" s="131" t="s">
        <v>574</v>
      </c>
    </row>
    <row r="141" spans="2:65" s="11" customFormat="1" ht="25.9" customHeight="1" x14ac:dyDescent="0.2">
      <c r="B141" s="109"/>
      <c r="D141" s="110" t="s">
        <v>75</v>
      </c>
      <c r="E141" s="111" t="s">
        <v>158</v>
      </c>
      <c r="F141" s="111" t="s">
        <v>159</v>
      </c>
      <c r="J141" s="112">
        <f>BK141</f>
        <v>0</v>
      </c>
      <c r="L141" s="109"/>
      <c r="M141" s="113"/>
      <c r="P141" s="114">
        <f>SUM(P142:P146)</f>
        <v>44.935000000000002</v>
      </c>
      <c r="R141" s="114">
        <f>SUM(R142:R146)</f>
        <v>0.16874999999999998</v>
      </c>
      <c r="T141" s="115">
        <f>SUM(T142:T146)</f>
        <v>0</v>
      </c>
      <c r="W141" s="152"/>
      <c r="AR141" s="110" t="s">
        <v>83</v>
      </c>
      <c r="AT141" s="116" t="s">
        <v>75</v>
      </c>
      <c r="AU141" s="116" t="s">
        <v>76</v>
      </c>
      <c r="AY141" s="110" t="s">
        <v>127</v>
      </c>
      <c r="BK141" s="117">
        <f>SUM(BK142:BK146)</f>
        <v>0</v>
      </c>
    </row>
    <row r="142" spans="2:65" s="1" customFormat="1" ht="21.75" customHeight="1" x14ac:dyDescent="0.2">
      <c r="B142" s="120"/>
      <c r="C142" s="121" t="s">
        <v>160</v>
      </c>
      <c r="D142" s="121" t="s">
        <v>130</v>
      </c>
      <c r="E142" s="122" t="s">
        <v>161</v>
      </c>
      <c r="F142" s="123" t="s">
        <v>162</v>
      </c>
      <c r="G142" s="124" t="s">
        <v>163</v>
      </c>
      <c r="H142" s="125">
        <v>15</v>
      </c>
      <c r="I142" s="126"/>
      <c r="J142" s="126">
        <f>ROUND(I142*H142,2)</f>
        <v>0</v>
      </c>
      <c r="K142" s="123" t="s">
        <v>164</v>
      </c>
      <c r="L142" s="25"/>
      <c r="M142" s="127" t="s">
        <v>1</v>
      </c>
      <c r="N142" s="128" t="s">
        <v>41</v>
      </c>
      <c r="O142" s="129">
        <v>0.313</v>
      </c>
      <c r="P142" s="129">
        <f>O142*H142</f>
        <v>4.6950000000000003</v>
      </c>
      <c r="Q142" s="129">
        <v>0</v>
      </c>
      <c r="R142" s="129">
        <f>Q142*H142</f>
        <v>0</v>
      </c>
      <c r="S142" s="129">
        <v>0</v>
      </c>
      <c r="T142" s="130">
        <f>S142*H142</f>
        <v>0</v>
      </c>
      <c r="V142" s="132">
        <f>I142*1.131</f>
        <v>0</v>
      </c>
      <c r="W142" s="132">
        <v>60.395400000000002</v>
      </c>
      <c r="AR142" s="131" t="s">
        <v>165</v>
      </c>
      <c r="AT142" s="131" t="s">
        <v>130</v>
      </c>
      <c r="AU142" s="131" t="s">
        <v>82</v>
      </c>
      <c r="AY142" s="13" t="s">
        <v>127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3" t="s">
        <v>82</v>
      </c>
      <c r="BK142" s="132">
        <f>ROUND(I142*H142,2)</f>
        <v>0</v>
      </c>
      <c r="BL142" s="13" t="s">
        <v>165</v>
      </c>
      <c r="BM142" s="131" t="s">
        <v>575</v>
      </c>
    </row>
    <row r="143" spans="2:65" s="1" customFormat="1" ht="33" customHeight="1" x14ac:dyDescent="0.2">
      <c r="B143" s="120"/>
      <c r="C143" s="133" t="s">
        <v>90</v>
      </c>
      <c r="D143" s="133" t="s">
        <v>166</v>
      </c>
      <c r="E143" s="134" t="s">
        <v>167</v>
      </c>
      <c r="F143" s="135" t="s">
        <v>168</v>
      </c>
      <c r="G143" s="136" t="s">
        <v>163</v>
      </c>
      <c r="H143" s="137">
        <v>15</v>
      </c>
      <c r="I143" s="138"/>
      <c r="J143" s="138">
        <f>ROUND(I143*H143,2)</f>
        <v>0</v>
      </c>
      <c r="K143" s="135" t="s">
        <v>1</v>
      </c>
      <c r="L143" s="139"/>
      <c r="M143" s="140" t="s">
        <v>1</v>
      </c>
      <c r="N143" s="141" t="s">
        <v>41</v>
      </c>
      <c r="O143" s="129">
        <v>0</v>
      </c>
      <c r="P143" s="129">
        <f>O143*H143</f>
        <v>0</v>
      </c>
      <c r="Q143" s="129">
        <v>2.2499999999999998E-3</v>
      </c>
      <c r="R143" s="129">
        <f>Q143*H143</f>
        <v>3.3749999999999995E-2</v>
      </c>
      <c r="S143" s="129">
        <v>0</v>
      </c>
      <c r="T143" s="130">
        <f>S143*H143</f>
        <v>0</v>
      </c>
      <c r="V143" s="132">
        <f>I143*1.131</f>
        <v>0</v>
      </c>
      <c r="W143" s="132">
        <v>107.44500000000001</v>
      </c>
      <c r="AR143" s="131" t="s">
        <v>169</v>
      </c>
      <c r="AT143" s="131" t="s">
        <v>166</v>
      </c>
      <c r="AU143" s="131" t="s">
        <v>82</v>
      </c>
      <c r="AY143" s="13" t="s">
        <v>127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3" t="s">
        <v>82</v>
      </c>
      <c r="BK143" s="132">
        <f>ROUND(I143*H143,2)</f>
        <v>0</v>
      </c>
      <c r="BL143" s="13" t="s">
        <v>169</v>
      </c>
      <c r="BM143" s="131" t="s">
        <v>576</v>
      </c>
    </row>
    <row r="144" spans="2:65" s="1" customFormat="1" ht="21.75" customHeight="1" x14ac:dyDescent="0.2">
      <c r="B144" s="120"/>
      <c r="C144" s="121" t="s">
        <v>170</v>
      </c>
      <c r="D144" s="121" t="s">
        <v>130</v>
      </c>
      <c r="E144" s="122" t="s">
        <v>171</v>
      </c>
      <c r="F144" s="123" t="s">
        <v>172</v>
      </c>
      <c r="G144" s="124" t="s">
        <v>163</v>
      </c>
      <c r="H144" s="125">
        <v>30</v>
      </c>
      <c r="I144" s="126"/>
      <c r="J144" s="126">
        <f>ROUND(I144*H144,2)</f>
        <v>0</v>
      </c>
      <c r="K144" s="123" t="s">
        <v>173</v>
      </c>
      <c r="L144" s="25"/>
      <c r="M144" s="127" t="s">
        <v>1</v>
      </c>
      <c r="N144" s="128" t="s">
        <v>41</v>
      </c>
      <c r="O144" s="129">
        <v>0.54700000000000004</v>
      </c>
      <c r="P144" s="129">
        <f>O144*H144</f>
        <v>16.41</v>
      </c>
      <c r="Q144" s="129">
        <v>0</v>
      </c>
      <c r="R144" s="129">
        <f>Q144*H144</f>
        <v>0</v>
      </c>
      <c r="S144" s="129">
        <v>0</v>
      </c>
      <c r="T144" s="130">
        <f>S144*H144</f>
        <v>0</v>
      </c>
      <c r="V144" s="132">
        <f>I144*1.131</f>
        <v>0</v>
      </c>
      <c r="W144" s="132">
        <v>116.49299999999999</v>
      </c>
      <c r="AR144" s="131" t="s">
        <v>165</v>
      </c>
      <c r="AT144" s="131" t="s">
        <v>130</v>
      </c>
      <c r="AU144" s="131" t="s">
        <v>82</v>
      </c>
      <c r="AY144" s="13" t="s">
        <v>127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3" t="s">
        <v>82</v>
      </c>
      <c r="BK144" s="132">
        <f>ROUND(I144*H144,2)</f>
        <v>0</v>
      </c>
      <c r="BL144" s="13" t="s">
        <v>165</v>
      </c>
      <c r="BM144" s="131" t="s">
        <v>577</v>
      </c>
    </row>
    <row r="145" spans="2:65" s="1" customFormat="1" ht="33" customHeight="1" x14ac:dyDescent="0.2">
      <c r="B145" s="120"/>
      <c r="C145" s="133" t="s">
        <v>8</v>
      </c>
      <c r="D145" s="133" t="s">
        <v>166</v>
      </c>
      <c r="E145" s="134" t="s">
        <v>174</v>
      </c>
      <c r="F145" s="135" t="s">
        <v>175</v>
      </c>
      <c r="G145" s="136" t="s">
        <v>163</v>
      </c>
      <c r="H145" s="137">
        <v>30</v>
      </c>
      <c r="I145" s="138"/>
      <c r="J145" s="138">
        <f>ROUND(I145*H145,2)</f>
        <v>0</v>
      </c>
      <c r="K145" s="135" t="s">
        <v>176</v>
      </c>
      <c r="L145" s="139"/>
      <c r="M145" s="140" t="s">
        <v>1</v>
      </c>
      <c r="N145" s="141" t="s">
        <v>41</v>
      </c>
      <c r="O145" s="129">
        <v>0</v>
      </c>
      <c r="P145" s="129">
        <f>O145*H145</f>
        <v>0</v>
      </c>
      <c r="Q145" s="129">
        <v>4.4999999999999997E-3</v>
      </c>
      <c r="R145" s="129">
        <f>Q145*H145</f>
        <v>0.13499999999999998</v>
      </c>
      <c r="S145" s="129">
        <v>0</v>
      </c>
      <c r="T145" s="130">
        <f>S145*H145</f>
        <v>0</v>
      </c>
      <c r="V145" s="132">
        <f>I145*1.131</f>
        <v>0</v>
      </c>
      <c r="W145" s="132">
        <v>118.755</v>
      </c>
      <c r="AR145" s="131" t="s">
        <v>169</v>
      </c>
      <c r="AT145" s="131" t="s">
        <v>166</v>
      </c>
      <c r="AU145" s="131" t="s">
        <v>82</v>
      </c>
      <c r="AY145" s="13" t="s">
        <v>127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3" t="s">
        <v>82</v>
      </c>
      <c r="BK145" s="132">
        <f>ROUND(I145*H145,2)</f>
        <v>0</v>
      </c>
      <c r="BL145" s="13" t="s">
        <v>169</v>
      </c>
      <c r="BM145" s="131" t="s">
        <v>578</v>
      </c>
    </row>
    <row r="146" spans="2:65" s="1" customFormat="1" ht="24.2" customHeight="1" x14ac:dyDescent="0.2">
      <c r="B146" s="120"/>
      <c r="C146" s="121" t="s">
        <v>177</v>
      </c>
      <c r="D146" s="121" t="s">
        <v>130</v>
      </c>
      <c r="E146" s="122" t="s">
        <v>178</v>
      </c>
      <c r="F146" s="123" t="s">
        <v>179</v>
      </c>
      <c r="G146" s="124" t="s">
        <v>180</v>
      </c>
      <c r="H146" s="125">
        <v>10</v>
      </c>
      <c r="I146" s="126"/>
      <c r="J146" s="126">
        <f>ROUND(I146*H146,2)</f>
        <v>0</v>
      </c>
      <c r="K146" s="123" t="s">
        <v>157</v>
      </c>
      <c r="L146" s="25"/>
      <c r="M146" s="127" t="s">
        <v>1</v>
      </c>
      <c r="N146" s="128" t="s">
        <v>41</v>
      </c>
      <c r="O146" s="129">
        <v>2.383</v>
      </c>
      <c r="P146" s="129">
        <f>O146*H146</f>
        <v>23.83</v>
      </c>
      <c r="Q146" s="129">
        <v>0</v>
      </c>
      <c r="R146" s="129">
        <f>Q146*H146</f>
        <v>0</v>
      </c>
      <c r="S146" s="129">
        <v>0</v>
      </c>
      <c r="T146" s="130">
        <f>S146*H146</f>
        <v>0</v>
      </c>
      <c r="V146" s="132">
        <f>I146*1.131</f>
        <v>0</v>
      </c>
      <c r="W146" s="132">
        <v>282.75</v>
      </c>
      <c r="AR146" s="131" t="s">
        <v>135</v>
      </c>
      <c r="AT146" s="131" t="s">
        <v>130</v>
      </c>
      <c r="AU146" s="131" t="s">
        <v>82</v>
      </c>
      <c r="AY146" s="13" t="s">
        <v>127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3" t="s">
        <v>82</v>
      </c>
      <c r="BK146" s="132">
        <f>ROUND(I146*H146,2)</f>
        <v>0</v>
      </c>
      <c r="BL146" s="13" t="s">
        <v>135</v>
      </c>
      <c r="BM146" s="131" t="s">
        <v>579</v>
      </c>
    </row>
    <row r="147" spans="2:65" s="11" customFormat="1" ht="25.9" customHeight="1" x14ac:dyDescent="0.2">
      <c r="B147" s="109"/>
      <c r="D147" s="110" t="s">
        <v>75</v>
      </c>
      <c r="E147" s="111" t="s">
        <v>181</v>
      </c>
      <c r="F147" s="111" t="s">
        <v>182</v>
      </c>
      <c r="J147" s="112">
        <f>BK147</f>
        <v>0</v>
      </c>
      <c r="L147" s="109"/>
      <c r="M147" s="113"/>
      <c r="P147" s="114">
        <f>P148</f>
        <v>66.528000000000006</v>
      </c>
      <c r="R147" s="114">
        <f>R148</f>
        <v>0</v>
      </c>
      <c r="T147" s="115">
        <f>T148</f>
        <v>0</v>
      </c>
      <c r="W147" s="152"/>
      <c r="AR147" s="110" t="s">
        <v>83</v>
      </c>
      <c r="AT147" s="116" t="s">
        <v>75</v>
      </c>
      <c r="AU147" s="116" t="s">
        <v>76</v>
      </c>
      <c r="AY147" s="110" t="s">
        <v>127</v>
      </c>
      <c r="BK147" s="117">
        <f>BK148</f>
        <v>0</v>
      </c>
    </row>
    <row r="148" spans="2:65" s="11" customFormat="1" ht="22.9" customHeight="1" x14ac:dyDescent="0.2">
      <c r="B148" s="109"/>
      <c r="D148" s="110" t="s">
        <v>75</v>
      </c>
      <c r="E148" s="118" t="s">
        <v>186</v>
      </c>
      <c r="F148" s="118" t="s">
        <v>187</v>
      </c>
      <c r="J148" s="119">
        <f>BK148</f>
        <v>0</v>
      </c>
      <c r="L148" s="109"/>
      <c r="M148" s="113"/>
      <c r="P148" s="114">
        <f>SUM(P149:P155)</f>
        <v>66.528000000000006</v>
      </c>
      <c r="R148" s="114">
        <f>SUM(R149:R155)</f>
        <v>0</v>
      </c>
      <c r="T148" s="115">
        <f>SUM(T149:T155)</f>
        <v>0</v>
      </c>
      <c r="W148" s="152"/>
      <c r="AR148" s="110" t="s">
        <v>83</v>
      </c>
      <c r="AT148" s="116" t="s">
        <v>75</v>
      </c>
      <c r="AU148" s="116" t="s">
        <v>82</v>
      </c>
      <c r="AY148" s="110" t="s">
        <v>127</v>
      </c>
      <c r="BK148" s="117">
        <f>SUM(BK149:BK155)</f>
        <v>0</v>
      </c>
    </row>
    <row r="149" spans="2:65" s="1" customFormat="1" ht="24.2" customHeight="1" x14ac:dyDescent="0.2">
      <c r="B149" s="120"/>
      <c r="C149" s="121" t="s">
        <v>425</v>
      </c>
      <c r="D149" s="121" t="s">
        <v>130</v>
      </c>
      <c r="E149" s="122" t="s">
        <v>188</v>
      </c>
      <c r="F149" s="123" t="s">
        <v>189</v>
      </c>
      <c r="G149" s="124" t="s">
        <v>190</v>
      </c>
      <c r="H149" s="125">
        <v>77</v>
      </c>
      <c r="I149" s="126"/>
      <c r="J149" s="126">
        <f t="shared" ref="J149:J155" si="11">ROUND(I149*H149,2)</f>
        <v>0</v>
      </c>
      <c r="K149" s="123" t="s">
        <v>157</v>
      </c>
      <c r="L149" s="25"/>
      <c r="M149" s="127" t="s">
        <v>1</v>
      </c>
      <c r="N149" s="128" t="s">
        <v>41</v>
      </c>
      <c r="O149" s="129">
        <v>0.86399999999999999</v>
      </c>
      <c r="P149" s="129">
        <f t="shared" ref="P149:P155" si="12">O149*H149</f>
        <v>66.528000000000006</v>
      </c>
      <c r="Q149" s="129">
        <v>0</v>
      </c>
      <c r="R149" s="129">
        <f t="shared" ref="R149:R155" si="13">Q149*H149</f>
        <v>0</v>
      </c>
      <c r="S149" s="129">
        <v>0</v>
      </c>
      <c r="T149" s="130">
        <f t="shared" ref="T149:T155" si="14">S149*H149</f>
        <v>0</v>
      </c>
      <c r="V149" s="132">
        <f t="shared" ref="V149:V155" si="15">I149*1.131</f>
        <v>0</v>
      </c>
      <c r="W149" s="132">
        <v>1413.75</v>
      </c>
      <c r="AR149" s="131" t="s">
        <v>135</v>
      </c>
      <c r="AT149" s="131" t="s">
        <v>130</v>
      </c>
      <c r="AU149" s="131" t="s">
        <v>83</v>
      </c>
      <c r="AY149" s="13" t="s">
        <v>127</v>
      </c>
      <c r="BE149" s="132">
        <f t="shared" ref="BE149:BE155" si="16">IF(N149="základní",J149,0)</f>
        <v>0</v>
      </c>
      <c r="BF149" s="132">
        <f t="shared" ref="BF149:BF155" si="17">IF(N149="snížená",J149,0)</f>
        <v>0</v>
      </c>
      <c r="BG149" s="132">
        <f t="shared" ref="BG149:BG155" si="18">IF(N149="zákl. přenesená",J149,0)</f>
        <v>0</v>
      </c>
      <c r="BH149" s="132">
        <f t="shared" ref="BH149:BH155" si="19">IF(N149="sníž. přenesená",J149,0)</f>
        <v>0</v>
      </c>
      <c r="BI149" s="132">
        <f t="shared" ref="BI149:BI155" si="20">IF(N149="nulová",J149,0)</f>
        <v>0</v>
      </c>
      <c r="BJ149" s="13" t="s">
        <v>82</v>
      </c>
      <c r="BK149" s="132">
        <f t="shared" ref="BK149:BK155" si="21">ROUND(I149*H149,2)</f>
        <v>0</v>
      </c>
      <c r="BL149" s="13" t="s">
        <v>135</v>
      </c>
      <c r="BM149" s="131" t="s">
        <v>580</v>
      </c>
    </row>
    <row r="150" spans="2:65" s="1" customFormat="1" ht="24.2" customHeight="1" x14ac:dyDescent="0.2">
      <c r="B150" s="120"/>
      <c r="C150" s="133" t="s">
        <v>426</v>
      </c>
      <c r="D150" s="133" t="s">
        <v>166</v>
      </c>
      <c r="E150" s="134" t="s">
        <v>427</v>
      </c>
      <c r="F150" s="135" t="s">
        <v>428</v>
      </c>
      <c r="G150" s="136" t="s">
        <v>190</v>
      </c>
      <c r="H150" s="137">
        <v>30</v>
      </c>
      <c r="I150" s="138"/>
      <c r="J150" s="138">
        <f t="shared" si="11"/>
        <v>0</v>
      </c>
      <c r="K150" s="135" t="s">
        <v>1</v>
      </c>
      <c r="L150" s="139"/>
      <c r="M150" s="140" t="s">
        <v>1</v>
      </c>
      <c r="N150" s="141" t="s">
        <v>41</v>
      </c>
      <c r="O150" s="129">
        <v>0</v>
      </c>
      <c r="P150" s="129">
        <f t="shared" si="12"/>
        <v>0</v>
      </c>
      <c r="Q150" s="129">
        <v>0</v>
      </c>
      <c r="R150" s="129">
        <f t="shared" si="13"/>
        <v>0</v>
      </c>
      <c r="S150" s="129">
        <v>0</v>
      </c>
      <c r="T150" s="130">
        <f t="shared" si="14"/>
        <v>0</v>
      </c>
      <c r="V150" s="132">
        <f t="shared" si="15"/>
        <v>0</v>
      </c>
      <c r="W150" s="132">
        <v>2544.75</v>
      </c>
      <c r="AR150" s="131" t="s">
        <v>154</v>
      </c>
      <c r="AT150" s="131" t="s">
        <v>166</v>
      </c>
      <c r="AU150" s="131" t="s">
        <v>83</v>
      </c>
      <c r="AY150" s="13" t="s">
        <v>127</v>
      </c>
      <c r="BE150" s="132">
        <f t="shared" si="16"/>
        <v>0</v>
      </c>
      <c r="BF150" s="132">
        <f t="shared" si="17"/>
        <v>0</v>
      </c>
      <c r="BG150" s="132">
        <f t="shared" si="18"/>
        <v>0</v>
      </c>
      <c r="BH150" s="132">
        <f t="shared" si="19"/>
        <v>0</v>
      </c>
      <c r="BI150" s="132">
        <f t="shared" si="20"/>
        <v>0</v>
      </c>
      <c r="BJ150" s="13" t="s">
        <v>82</v>
      </c>
      <c r="BK150" s="132">
        <f t="shared" si="21"/>
        <v>0</v>
      </c>
      <c r="BL150" s="13" t="s">
        <v>135</v>
      </c>
      <c r="BM150" s="131" t="s">
        <v>581</v>
      </c>
    </row>
    <row r="151" spans="2:65" s="1" customFormat="1" ht="24.2" customHeight="1" x14ac:dyDescent="0.2">
      <c r="B151" s="120"/>
      <c r="C151" s="133" t="s">
        <v>184</v>
      </c>
      <c r="D151" s="133" t="s">
        <v>166</v>
      </c>
      <c r="E151" s="134" t="s">
        <v>191</v>
      </c>
      <c r="F151" s="135" t="s">
        <v>192</v>
      </c>
      <c r="G151" s="136" t="s">
        <v>190</v>
      </c>
      <c r="H151" s="137">
        <v>5</v>
      </c>
      <c r="I151" s="138"/>
      <c r="J151" s="138">
        <f t="shared" si="11"/>
        <v>0</v>
      </c>
      <c r="K151" s="135" t="s">
        <v>1</v>
      </c>
      <c r="L151" s="139"/>
      <c r="M151" s="140" t="s">
        <v>1</v>
      </c>
      <c r="N151" s="141" t="s">
        <v>41</v>
      </c>
      <c r="O151" s="129">
        <v>0</v>
      </c>
      <c r="P151" s="129">
        <f t="shared" si="12"/>
        <v>0</v>
      </c>
      <c r="Q151" s="129">
        <v>0</v>
      </c>
      <c r="R151" s="129">
        <f t="shared" si="13"/>
        <v>0</v>
      </c>
      <c r="S151" s="129">
        <v>0</v>
      </c>
      <c r="T151" s="130">
        <f t="shared" si="14"/>
        <v>0</v>
      </c>
      <c r="V151" s="132">
        <f t="shared" si="15"/>
        <v>0</v>
      </c>
      <c r="W151" s="132">
        <v>3494.79</v>
      </c>
      <c r="AR151" s="131" t="s">
        <v>154</v>
      </c>
      <c r="AT151" s="131" t="s">
        <v>166</v>
      </c>
      <c r="AU151" s="131" t="s">
        <v>83</v>
      </c>
      <c r="AY151" s="13" t="s">
        <v>127</v>
      </c>
      <c r="BE151" s="132">
        <f t="shared" si="16"/>
        <v>0</v>
      </c>
      <c r="BF151" s="132">
        <f t="shared" si="17"/>
        <v>0</v>
      </c>
      <c r="BG151" s="132">
        <f t="shared" si="18"/>
        <v>0</v>
      </c>
      <c r="BH151" s="132">
        <f t="shared" si="19"/>
        <v>0</v>
      </c>
      <c r="BI151" s="132">
        <f t="shared" si="20"/>
        <v>0</v>
      </c>
      <c r="BJ151" s="13" t="s">
        <v>82</v>
      </c>
      <c r="BK151" s="132">
        <f t="shared" si="21"/>
        <v>0</v>
      </c>
      <c r="BL151" s="13" t="s">
        <v>135</v>
      </c>
      <c r="BM151" s="131" t="s">
        <v>582</v>
      </c>
    </row>
    <row r="152" spans="2:65" s="1" customFormat="1" ht="24.2" customHeight="1" x14ac:dyDescent="0.2">
      <c r="B152" s="120"/>
      <c r="C152" s="133" t="s">
        <v>429</v>
      </c>
      <c r="D152" s="133" t="s">
        <v>166</v>
      </c>
      <c r="E152" s="134" t="s">
        <v>193</v>
      </c>
      <c r="F152" s="135" t="s">
        <v>194</v>
      </c>
      <c r="G152" s="136" t="s">
        <v>190</v>
      </c>
      <c r="H152" s="137">
        <v>31</v>
      </c>
      <c r="I152" s="138"/>
      <c r="J152" s="138">
        <f t="shared" si="11"/>
        <v>0</v>
      </c>
      <c r="K152" s="135" t="s">
        <v>1</v>
      </c>
      <c r="L152" s="139"/>
      <c r="M152" s="140" t="s">
        <v>1</v>
      </c>
      <c r="N152" s="141" t="s">
        <v>41</v>
      </c>
      <c r="O152" s="129">
        <v>0</v>
      </c>
      <c r="P152" s="129">
        <f t="shared" si="12"/>
        <v>0</v>
      </c>
      <c r="Q152" s="129">
        <v>0</v>
      </c>
      <c r="R152" s="129">
        <f t="shared" si="13"/>
        <v>0</v>
      </c>
      <c r="S152" s="129">
        <v>0</v>
      </c>
      <c r="T152" s="130">
        <f t="shared" si="14"/>
        <v>0</v>
      </c>
      <c r="V152" s="132">
        <f t="shared" si="15"/>
        <v>0</v>
      </c>
      <c r="W152" s="132">
        <v>1074.45</v>
      </c>
      <c r="AR152" s="131" t="s">
        <v>154</v>
      </c>
      <c r="AT152" s="131" t="s">
        <v>166</v>
      </c>
      <c r="AU152" s="131" t="s">
        <v>83</v>
      </c>
      <c r="AY152" s="13" t="s">
        <v>127</v>
      </c>
      <c r="BE152" s="132">
        <f t="shared" si="16"/>
        <v>0</v>
      </c>
      <c r="BF152" s="132">
        <f t="shared" si="17"/>
        <v>0</v>
      </c>
      <c r="BG152" s="132">
        <f t="shared" si="18"/>
        <v>0</v>
      </c>
      <c r="BH152" s="132">
        <f t="shared" si="19"/>
        <v>0</v>
      </c>
      <c r="BI152" s="132">
        <f t="shared" si="20"/>
        <v>0</v>
      </c>
      <c r="BJ152" s="13" t="s">
        <v>82</v>
      </c>
      <c r="BK152" s="132">
        <f t="shared" si="21"/>
        <v>0</v>
      </c>
      <c r="BL152" s="13" t="s">
        <v>135</v>
      </c>
      <c r="BM152" s="131" t="s">
        <v>583</v>
      </c>
    </row>
    <row r="153" spans="2:65" s="1" customFormat="1" ht="24.2" customHeight="1" x14ac:dyDescent="0.2">
      <c r="B153" s="120"/>
      <c r="C153" s="133" t="s">
        <v>430</v>
      </c>
      <c r="D153" s="133" t="s">
        <v>166</v>
      </c>
      <c r="E153" s="134" t="s">
        <v>431</v>
      </c>
      <c r="F153" s="135" t="s">
        <v>432</v>
      </c>
      <c r="G153" s="136" t="s">
        <v>190</v>
      </c>
      <c r="H153" s="137">
        <v>3</v>
      </c>
      <c r="I153" s="138"/>
      <c r="J153" s="138">
        <f t="shared" si="11"/>
        <v>0</v>
      </c>
      <c r="K153" s="135" t="s">
        <v>1</v>
      </c>
      <c r="L153" s="139"/>
      <c r="M153" s="140" t="s">
        <v>1</v>
      </c>
      <c r="N153" s="141" t="s">
        <v>41</v>
      </c>
      <c r="O153" s="129">
        <v>0</v>
      </c>
      <c r="P153" s="129">
        <f t="shared" si="12"/>
        <v>0</v>
      </c>
      <c r="Q153" s="129">
        <v>0</v>
      </c>
      <c r="R153" s="129">
        <f t="shared" si="13"/>
        <v>0</v>
      </c>
      <c r="S153" s="129">
        <v>0</v>
      </c>
      <c r="T153" s="130">
        <f t="shared" si="14"/>
        <v>0</v>
      </c>
      <c r="V153" s="132">
        <f t="shared" si="15"/>
        <v>0</v>
      </c>
      <c r="W153" s="132">
        <v>2205.4499999999998</v>
      </c>
      <c r="AR153" s="131" t="s">
        <v>154</v>
      </c>
      <c r="AT153" s="131" t="s">
        <v>166</v>
      </c>
      <c r="AU153" s="131" t="s">
        <v>83</v>
      </c>
      <c r="AY153" s="13" t="s">
        <v>127</v>
      </c>
      <c r="BE153" s="132">
        <f t="shared" si="16"/>
        <v>0</v>
      </c>
      <c r="BF153" s="132">
        <f t="shared" si="17"/>
        <v>0</v>
      </c>
      <c r="BG153" s="132">
        <f t="shared" si="18"/>
        <v>0</v>
      </c>
      <c r="BH153" s="132">
        <f t="shared" si="19"/>
        <v>0</v>
      </c>
      <c r="BI153" s="132">
        <f t="shared" si="20"/>
        <v>0</v>
      </c>
      <c r="BJ153" s="13" t="s">
        <v>82</v>
      </c>
      <c r="BK153" s="132">
        <f t="shared" si="21"/>
        <v>0</v>
      </c>
      <c r="BL153" s="13" t="s">
        <v>135</v>
      </c>
      <c r="BM153" s="131" t="s">
        <v>584</v>
      </c>
    </row>
    <row r="154" spans="2:65" s="1" customFormat="1" ht="33" customHeight="1" x14ac:dyDescent="0.2">
      <c r="B154" s="120"/>
      <c r="C154" s="133" t="s">
        <v>433</v>
      </c>
      <c r="D154" s="133" t="s">
        <v>166</v>
      </c>
      <c r="E154" s="134" t="s">
        <v>195</v>
      </c>
      <c r="F154" s="135" t="s">
        <v>196</v>
      </c>
      <c r="G154" s="136" t="s">
        <v>190</v>
      </c>
      <c r="H154" s="137">
        <v>5</v>
      </c>
      <c r="I154" s="138"/>
      <c r="J154" s="138">
        <f t="shared" si="11"/>
        <v>0</v>
      </c>
      <c r="K154" s="135" t="s">
        <v>1</v>
      </c>
      <c r="L154" s="139"/>
      <c r="M154" s="140" t="s">
        <v>1</v>
      </c>
      <c r="N154" s="141" t="s">
        <v>41</v>
      </c>
      <c r="O154" s="129">
        <v>0</v>
      </c>
      <c r="P154" s="129">
        <f t="shared" si="12"/>
        <v>0</v>
      </c>
      <c r="Q154" s="129">
        <v>0</v>
      </c>
      <c r="R154" s="129">
        <f t="shared" si="13"/>
        <v>0</v>
      </c>
      <c r="S154" s="129">
        <v>0</v>
      </c>
      <c r="T154" s="130">
        <f t="shared" si="14"/>
        <v>0</v>
      </c>
      <c r="V154" s="132">
        <f t="shared" si="15"/>
        <v>0</v>
      </c>
      <c r="W154" s="132">
        <v>893.49</v>
      </c>
      <c r="AR154" s="131" t="s">
        <v>154</v>
      </c>
      <c r="AT154" s="131" t="s">
        <v>166</v>
      </c>
      <c r="AU154" s="131" t="s">
        <v>83</v>
      </c>
      <c r="AY154" s="13" t="s">
        <v>127</v>
      </c>
      <c r="BE154" s="132">
        <f t="shared" si="16"/>
        <v>0</v>
      </c>
      <c r="BF154" s="132">
        <f t="shared" si="17"/>
        <v>0</v>
      </c>
      <c r="BG154" s="132">
        <f t="shared" si="18"/>
        <v>0</v>
      </c>
      <c r="BH154" s="132">
        <f t="shared" si="19"/>
        <v>0</v>
      </c>
      <c r="BI154" s="132">
        <f t="shared" si="20"/>
        <v>0</v>
      </c>
      <c r="BJ154" s="13" t="s">
        <v>82</v>
      </c>
      <c r="BK154" s="132">
        <f t="shared" si="21"/>
        <v>0</v>
      </c>
      <c r="BL154" s="13" t="s">
        <v>135</v>
      </c>
      <c r="BM154" s="131" t="s">
        <v>585</v>
      </c>
    </row>
    <row r="155" spans="2:65" s="1" customFormat="1" ht="24.2" customHeight="1" x14ac:dyDescent="0.2">
      <c r="B155" s="120"/>
      <c r="C155" s="133" t="s">
        <v>434</v>
      </c>
      <c r="D155" s="133" t="s">
        <v>166</v>
      </c>
      <c r="E155" s="134" t="s">
        <v>197</v>
      </c>
      <c r="F155" s="135" t="s">
        <v>198</v>
      </c>
      <c r="G155" s="136" t="s">
        <v>190</v>
      </c>
      <c r="H155" s="137">
        <v>3</v>
      </c>
      <c r="I155" s="138"/>
      <c r="J155" s="138">
        <f t="shared" si="11"/>
        <v>0</v>
      </c>
      <c r="K155" s="135" t="s">
        <v>1</v>
      </c>
      <c r="L155" s="139"/>
      <c r="M155" s="140" t="s">
        <v>1</v>
      </c>
      <c r="N155" s="141" t="s">
        <v>41</v>
      </c>
      <c r="O155" s="129">
        <v>0</v>
      </c>
      <c r="P155" s="129">
        <f t="shared" si="12"/>
        <v>0</v>
      </c>
      <c r="Q155" s="129">
        <v>0</v>
      </c>
      <c r="R155" s="129">
        <f t="shared" si="13"/>
        <v>0</v>
      </c>
      <c r="S155" s="129">
        <v>0</v>
      </c>
      <c r="T155" s="130">
        <f t="shared" si="14"/>
        <v>0</v>
      </c>
      <c r="V155" s="132">
        <f t="shared" si="15"/>
        <v>0</v>
      </c>
      <c r="W155" s="132">
        <v>1572.09</v>
      </c>
      <c r="AR155" s="131" t="s">
        <v>154</v>
      </c>
      <c r="AT155" s="131" t="s">
        <v>166</v>
      </c>
      <c r="AU155" s="131" t="s">
        <v>83</v>
      </c>
      <c r="AY155" s="13" t="s">
        <v>127</v>
      </c>
      <c r="BE155" s="132">
        <f t="shared" si="16"/>
        <v>0</v>
      </c>
      <c r="BF155" s="132">
        <f t="shared" si="17"/>
        <v>0</v>
      </c>
      <c r="BG155" s="132">
        <f t="shared" si="18"/>
        <v>0</v>
      </c>
      <c r="BH155" s="132">
        <f t="shared" si="19"/>
        <v>0</v>
      </c>
      <c r="BI155" s="132">
        <f t="shared" si="20"/>
        <v>0</v>
      </c>
      <c r="BJ155" s="13" t="s">
        <v>82</v>
      </c>
      <c r="BK155" s="132">
        <f t="shared" si="21"/>
        <v>0</v>
      </c>
      <c r="BL155" s="13" t="s">
        <v>135</v>
      </c>
      <c r="BM155" s="131" t="s">
        <v>586</v>
      </c>
    </row>
    <row r="156" spans="2:65" s="11" customFormat="1" ht="25.9" customHeight="1" x14ac:dyDescent="0.2">
      <c r="B156" s="109"/>
      <c r="D156" s="110" t="s">
        <v>75</v>
      </c>
      <c r="E156" s="111" t="s">
        <v>166</v>
      </c>
      <c r="F156" s="111" t="s">
        <v>199</v>
      </c>
      <c r="J156" s="112">
        <f>BK156</f>
        <v>0</v>
      </c>
      <c r="L156" s="109"/>
      <c r="M156" s="113"/>
      <c r="P156" s="114">
        <f>P157+P205+P214+P222+P227+P234</f>
        <v>1382.5700000000002</v>
      </c>
      <c r="R156" s="114">
        <f>R157+R205+R214+R222+R227+R234</f>
        <v>0.50998800000000011</v>
      </c>
      <c r="T156" s="115">
        <f>T157+T205+T214+T222+T227+T234</f>
        <v>0</v>
      </c>
      <c r="W156" s="152"/>
      <c r="AR156" s="110" t="s">
        <v>139</v>
      </c>
      <c r="AT156" s="116" t="s">
        <v>75</v>
      </c>
      <c r="AU156" s="116" t="s">
        <v>76</v>
      </c>
      <c r="AY156" s="110" t="s">
        <v>127</v>
      </c>
      <c r="BK156" s="117">
        <f>BK157+BK205+BK214+BK222+BK227+BK234</f>
        <v>0</v>
      </c>
    </row>
    <row r="157" spans="2:65" s="11" customFormat="1" ht="22.9" customHeight="1" x14ac:dyDescent="0.2">
      <c r="B157" s="109"/>
      <c r="D157" s="110" t="s">
        <v>75</v>
      </c>
      <c r="E157" s="118" t="s">
        <v>200</v>
      </c>
      <c r="F157" s="118" t="s">
        <v>201</v>
      </c>
      <c r="J157" s="119">
        <f>BK157</f>
        <v>0</v>
      </c>
      <c r="L157" s="109"/>
      <c r="M157" s="113"/>
      <c r="P157" s="114">
        <f>SUM(P158:P204)</f>
        <v>585.65300000000013</v>
      </c>
      <c r="R157" s="114">
        <f>SUM(R158:R204)</f>
        <v>0.49078800000000006</v>
      </c>
      <c r="T157" s="115">
        <f>SUM(T158:T204)</f>
        <v>0</v>
      </c>
      <c r="W157" s="152"/>
      <c r="AR157" s="110" t="s">
        <v>139</v>
      </c>
      <c r="AT157" s="116" t="s">
        <v>75</v>
      </c>
      <c r="AU157" s="116" t="s">
        <v>82</v>
      </c>
      <c r="AY157" s="110" t="s">
        <v>127</v>
      </c>
      <c r="BK157" s="117">
        <f>SUM(BK158:BK204)</f>
        <v>0</v>
      </c>
    </row>
    <row r="158" spans="2:65" s="1" customFormat="1" ht="21.75" customHeight="1" x14ac:dyDescent="0.2">
      <c r="B158" s="120"/>
      <c r="C158" s="121" t="s">
        <v>235</v>
      </c>
      <c r="D158" s="121" t="s">
        <v>130</v>
      </c>
      <c r="E158" s="122" t="s">
        <v>242</v>
      </c>
      <c r="F158" s="123" t="s">
        <v>243</v>
      </c>
      <c r="G158" s="124" t="s">
        <v>163</v>
      </c>
      <c r="H158" s="125">
        <v>650</v>
      </c>
      <c r="I158" s="126"/>
      <c r="J158" s="126">
        <f t="shared" ref="J158:J204" si="22">ROUND(I158*H158,2)</f>
        <v>0</v>
      </c>
      <c r="K158" s="123" t="s">
        <v>1</v>
      </c>
      <c r="L158" s="25"/>
      <c r="M158" s="127" t="s">
        <v>1</v>
      </c>
      <c r="N158" s="128" t="s">
        <v>41</v>
      </c>
      <c r="O158" s="129">
        <v>0.13100000000000001</v>
      </c>
      <c r="P158" s="129">
        <f t="shared" ref="P158:P204" si="23">O158*H158</f>
        <v>85.15</v>
      </c>
      <c r="Q158" s="129">
        <v>0</v>
      </c>
      <c r="R158" s="129">
        <f t="shared" ref="R158:R204" si="24">Q158*H158</f>
        <v>0</v>
      </c>
      <c r="S158" s="129">
        <v>0</v>
      </c>
      <c r="T158" s="130">
        <f t="shared" ref="T158:T204" si="25">S158*H158</f>
        <v>0</v>
      </c>
      <c r="V158" s="132">
        <f t="shared" ref="V158:V204" si="26">I158*1.131</f>
        <v>0</v>
      </c>
      <c r="W158" s="132">
        <v>38.227799999999995</v>
      </c>
      <c r="AR158" s="131" t="s">
        <v>165</v>
      </c>
      <c r="AT158" s="131" t="s">
        <v>130</v>
      </c>
      <c r="AU158" s="131" t="s">
        <v>83</v>
      </c>
      <c r="AY158" s="13" t="s">
        <v>127</v>
      </c>
      <c r="BE158" s="132">
        <f t="shared" ref="BE158:BE204" si="27">IF(N158="základní",J158,0)</f>
        <v>0</v>
      </c>
      <c r="BF158" s="132">
        <f t="shared" ref="BF158:BF204" si="28">IF(N158="snížená",J158,0)</f>
        <v>0</v>
      </c>
      <c r="BG158" s="132">
        <f t="shared" ref="BG158:BG204" si="29">IF(N158="zákl. přenesená",J158,0)</f>
        <v>0</v>
      </c>
      <c r="BH158" s="132">
        <f t="shared" ref="BH158:BH204" si="30">IF(N158="sníž. přenesená",J158,0)</f>
        <v>0</v>
      </c>
      <c r="BI158" s="132">
        <f t="shared" ref="BI158:BI204" si="31">IF(N158="nulová",J158,0)</f>
        <v>0</v>
      </c>
      <c r="BJ158" s="13" t="s">
        <v>82</v>
      </c>
      <c r="BK158" s="132">
        <f t="shared" ref="BK158:BK204" si="32">ROUND(I158*H158,2)</f>
        <v>0</v>
      </c>
      <c r="BL158" s="13" t="s">
        <v>165</v>
      </c>
      <c r="BM158" s="131" t="s">
        <v>587</v>
      </c>
    </row>
    <row r="159" spans="2:65" s="1" customFormat="1" ht="16.5" customHeight="1" x14ac:dyDescent="0.2">
      <c r="B159" s="120"/>
      <c r="C159" s="133" t="s">
        <v>238</v>
      </c>
      <c r="D159" s="133" t="s">
        <v>166</v>
      </c>
      <c r="E159" s="134" t="s">
        <v>245</v>
      </c>
      <c r="F159" s="135" t="s">
        <v>246</v>
      </c>
      <c r="G159" s="136" t="s">
        <v>163</v>
      </c>
      <c r="H159" s="137">
        <v>650</v>
      </c>
      <c r="I159" s="138"/>
      <c r="J159" s="138">
        <f t="shared" si="22"/>
        <v>0</v>
      </c>
      <c r="K159" s="135" t="s">
        <v>1</v>
      </c>
      <c r="L159" s="139"/>
      <c r="M159" s="140" t="s">
        <v>1</v>
      </c>
      <c r="N159" s="141" t="s">
        <v>41</v>
      </c>
      <c r="O159" s="129">
        <v>0</v>
      </c>
      <c r="P159" s="129">
        <f t="shared" si="23"/>
        <v>0</v>
      </c>
      <c r="Q159" s="129">
        <v>3.1E-4</v>
      </c>
      <c r="R159" s="129">
        <f t="shared" si="24"/>
        <v>0.20150000000000001</v>
      </c>
      <c r="S159" s="129">
        <v>0</v>
      </c>
      <c r="T159" s="130">
        <f t="shared" si="25"/>
        <v>0</v>
      </c>
      <c r="V159" s="132">
        <f t="shared" si="26"/>
        <v>0</v>
      </c>
      <c r="W159" s="132">
        <v>33.3645</v>
      </c>
      <c r="AR159" s="131" t="s">
        <v>169</v>
      </c>
      <c r="AT159" s="131" t="s">
        <v>166</v>
      </c>
      <c r="AU159" s="131" t="s">
        <v>83</v>
      </c>
      <c r="AY159" s="13" t="s">
        <v>127</v>
      </c>
      <c r="BE159" s="132">
        <f t="shared" si="27"/>
        <v>0</v>
      </c>
      <c r="BF159" s="132">
        <f t="shared" si="28"/>
        <v>0</v>
      </c>
      <c r="BG159" s="132">
        <f t="shared" si="29"/>
        <v>0</v>
      </c>
      <c r="BH159" s="132">
        <f t="shared" si="30"/>
        <v>0</v>
      </c>
      <c r="BI159" s="132">
        <f t="shared" si="31"/>
        <v>0</v>
      </c>
      <c r="BJ159" s="13" t="s">
        <v>82</v>
      </c>
      <c r="BK159" s="132">
        <f t="shared" si="32"/>
        <v>0</v>
      </c>
      <c r="BL159" s="13" t="s">
        <v>169</v>
      </c>
      <c r="BM159" s="131" t="s">
        <v>588</v>
      </c>
    </row>
    <row r="160" spans="2:65" s="1" customFormat="1" ht="24.2" customHeight="1" x14ac:dyDescent="0.2">
      <c r="B160" s="120"/>
      <c r="C160" s="121" t="s">
        <v>456</v>
      </c>
      <c r="D160" s="121" t="s">
        <v>130</v>
      </c>
      <c r="E160" s="122" t="s">
        <v>218</v>
      </c>
      <c r="F160" s="123" t="s">
        <v>219</v>
      </c>
      <c r="G160" s="124" t="s">
        <v>180</v>
      </c>
      <c r="H160" s="125">
        <v>160</v>
      </c>
      <c r="I160" s="126"/>
      <c r="J160" s="126">
        <f t="shared" si="22"/>
        <v>0</v>
      </c>
      <c r="K160" s="123" t="s">
        <v>157</v>
      </c>
      <c r="L160" s="25"/>
      <c r="M160" s="127" t="s">
        <v>1</v>
      </c>
      <c r="N160" s="128" t="s">
        <v>41</v>
      </c>
      <c r="O160" s="129">
        <v>9.0999999999999998E-2</v>
      </c>
      <c r="P160" s="129">
        <f t="shared" si="23"/>
        <v>14.559999999999999</v>
      </c>
      <c r="Q160" s="129">
        <v>0</v>
      </c>
      <c r="R160" s="129">
        <f t="shared" si="24"/>
        <v>0</v>
      </c>
      <c r="S160" s="129">
        <v>0</v>
      </c>
      <c r="T160" s="130">
        <f t="shared" si="25"/>
        <v>0</v>
      </c>
      <c r="V160" s="132">
        <f t="shared" si="26"/>
        <v>0</v>
      </c>
      <c r="W160" s="132">
        <v>26.578500000000002</v>
      </c>
      <c r="AR160" s="131" t="s">
        <v>165</v>
      </c>
      <c r="AT160" s="131" t="s">
        <v>130</v>
      </c>
      <c r="AU160" s="131" t="s">
        <v>83</v>
      </c>
      <c r="AY160" s="13" t="s">
        <v>127</v>
      </c>
      <c r="BE160" s="132">
        <f t="shared" si="27"/>
        <v>0</v>
      </c>
      <c r="BF160" s="132">
        <f t="shared" si="28"/>
        <v>0</v>
      </c>
      <c r="BG160" s="132">
        <f t="shared" si="29"/>
        <v>0</v>
      </c>
      <c r="BH160" s="132">
        <f t="shared" si="30"/>
        <v>0</v>
      </c>
      <c r="BI160" s="132">
        <f t="shared" si="31"/>
        <v>0</v>
      </c>
      <c r="BJ160" s="13" t="s">
        <v>82</v>
      </c>
      <c r="BK160" s="132">
        <f t="shared" si="32"/>
        <v>0</v>
      </c>
      <c r="BL160" s="13" t="s">
        <v>165</v>
      </c>
      <c r="BM160" s="131" t="s">
        <v>589</v>
      </c>
    </row>
    <row r="161" spans="2:65" s="1" customFormat="1" ht="24.2" customHeight="1" x14ac:dyDescent="0.2">
      <c r="B161" s="120"/>
      <c r="C161" s="133" t="s">
        <v>457</v>
      </c>
      <c r="D161" s="133" t="s">
        <v>166</v>
      </c>
      <c r="E161" s="134" t="s">
        <v>221</v>
      </c>
      <c r="F161" s="135" t="s">
        <v>222</v>
      </c>
      <c r="G161" s="136" t="s">
        <v>180</v>
      </c>
      <c r="H161" s="137">
        <v>44</v>
      </c>
      <c r="I161" s="138"/>
      <c r="J161" s="138">
        <f t="shared" si="22"/>
        <v>0</v>
      </c>
      <c r="K161" s="135" t="s">
        <v>223</v>
      </c>
      <c r="L161" s="139"/>
      <c r="M161" s="140" t="s">
        <v>1</v>
      </c>
      <c r="N161" s="141" t="s">
        <v>41</v>
      </c>
      <c r="O161" s="129">
        <v>0</v>
      </c>
      <c r="P161" s="129">
        <f t="shared" si="23"/>
        <v>0</v>
      </c>
      <c r="Q161" s="129">
        <v>4.0000000000000003E-5</v>
      </c>
      <c r="R161" s="129">
        <f t="shared" si="24"/>
        <v>1.7600000000000001E-3</v>
      </c>
      <c r="S161" s="129">
        <v>0</v>
      </c>
      <c r="T161" s="130">
        <f t="shared" si="25"/>
        <v>0</v>
      </c>
      <c r="V161" s="132">
        <f t="shared" si="26"/>
        <v>0</v>
      </c>
      <c r="W161" s="132">
        <v>29.292899999999999</v>
      </c>
      <c r="AR161" s="131" t="s">
        <v>207</v>
      </c>
      <c r="AT161" s="131" t="s">
        <v>166</v>
      </c>
      <c r="AU161" s="131" t="s">
        <v>83</v>
      </c>
      <c r="AY161" s="13" t="s">
        <v>127</v>
      </c>
      <c r="BE161" s="132">
        <f t="shared" si="27"/>
        <v>0</v>
      </c>
      <c r="BF161" s="132">
        <f t="shared" si="28"/>
        <v>0</v>
      </c>
      <c r="BG161" s="132">
        <f t="shared" si="29"/>
        <v>0</v>
      </c>
      <c r="BH161" s="132">
        <f t="shared" si="30"/>
        <v>0</v>
      </c>
      <c r="BI161" s="132">
        <f t="shared" si="31"/>
        <v>0</v>
      </c>
      <c r="BJ161" s="13" t="s">
        <v>82</v>
      </c>
      <c r="BK161" s="132">
        <f t="shared" si="32"/>
        <v>0</v>
      </c>
      <c r="BL161" s="13" t="s">
        <v>165</v>
      </c>
      <c r="BM161" s="131" t="s">
        <v>590</v>
      </c>
    </row>
    <row r="162" spans="2:65" s="1" customFormat="1" ht="16.5" customHeight="1" x14ac:dyDescent="0.2">
      <c r="B162" s="120"/>
      <c r="C162" s="133" t="s">
        <v>217</v>
      </c>
      <c r="D162" s="133" t="s">
        <v>166</v>
      </c>
      <c r="E162" s="134" t="s">
        <v>225</v>
      </c>
      <c r="F162" s="135" t="s">
        <v>226</v>
      </c>
      <c r="G162" s="136" t="s">
        <v>180</v>
      </c>
      <c r="H162" s="137">
        <v>146</v>
      </c>
      <c r="I162" s="138"/>
      <c r="J162" s="138">
        <f t="shared" si="22"/>
        <v>0</v>
      </c>
      <c r="K162" s="135" t="s">
        <v>157</v>
      </c>
      <c r="L162" s="139"/>
      <c r="M162" s="140" t="s">
        <v>1</v>
      </c>
      <c r="N162" s="141" t="s">
        <v>41</v>
      </c>
      <c r="O162" s="129">
        <v>0</v>
      </c>
      <c r="P162" s="129">
        <f t="shared" si="23"/>
        <v>0</v>
      </c>
      <c r="Q162" s="129">
        <v>2.8E-5</v>
      </c>
      <c r="R162" s="129">
        <f t="shared" si="24"/>
        <v>4.0879999999999996E-3</v>
      </c>
      <c r="S162" s="129">
        <v>0</v>
      </c>
      <c r="T162" s="130">
        <f t="shared" si="25"/>
        <v>0</v>
      </c>
      <c r="V162" s="132">
        <f t="shared" si="26"/>
        <v>0</v>
      </c>
      <c r="W162" s="132">
        <v>8.4824999999999999</v>
      </c>
      <c r="AR162" s="131" t="s">
        <v>169</v>
      </c>
      <c r="AT162" s="131" t="s">
        <v>166</v>
      </c>
      <c r="AU162" s="131" t="s">
        <v>83</v>
      </c>
      <c r="AY162" s="13" t="s">
        <v>127</v>
      </c>
      <c r="BE162" s="132">
        <f t="shared" si="27"/>
        <v>0</v>
      </c>
      <c r="BF162" s="132">
        <f t="shared" si="28"/>
        <v>0</v>
      </c>
      <c r="BG162" s="132">
        <f t="shared" si="29"/>
        <v>0</v>
      </c>
      <c r="BH162" s="132">
        <f t="shared" si="30"/>
        <v>0</v>
      </c>
      <c r="BI162" s="132">
        <f t="shared" si="31"/>
        <v>0</v>
      </c>
      <c r="BJ162" s="13" t="s">
        <v>82</v>
      </c>
      <c r="BK162" s="132">
        <f t="shared" si="32"/>
        <v>0</v>
      </c>
      <c r="BL162" s="13" t="s">
        <v>169</v>
      </c>
      <c r="BM162" s="131" t="s">
        <v>591</v>
      </c>
    </row>
    <row r="163" spans="2:65" s="1" customFormat="1" ht="24.2" customHeight="1" x14ac:dyDescent="0.2">
      <c r="B163" s="120"/>
      <c r="C163" s="121" t="s">
        <v>220</v>
      </c>
      <c r="D163" s="121" t="s">
        <v>130</v>
      </c>
      <c r="E163" s="122" t="s">
        <v>228</v>
      </c>
      <c r="F163" s="123" t="s">
        <v>229</v>
      </c>
      <c r="G163" s="124" t="s">
        <v>180</v>
      </c>
      <c r="H163" s="125">
        <v>99</v>
      </c>
      <c r="I163" s="126"/>
      <c r="J163" s="126">
        <f t="shared" si="22"/>
        <v>0</v>
      </c>
      <c r="K163" s="123" t="s">
        <v>164</v>
      </c>
      <c r="L163" s="25"/>
      <c r="M163" s="127" t="s">
        <v>1</v>
      </c>
      <c r="N163" s="128" t="s">
        <v>41</v>
      </c>
      <c r="O163" s="129">
        <v>0.42</v>
      </c>
      <c r="P163" s="129">
        <f t="shared" si="23"/>
        <v>41.58</v>
      </c>
      <c r="Q163" s="129">
        <v>0</v>
      </c>
      <c r="R163" s="129">
        <f t="shared" si="24"/>
        <v>0</v>
      </c>
      <c r="S163" s="129">
        <v>0</v>
      </c>
      <c r="T163" s="130">
        <f t="shared" si="25"/>
        <v>0</v>
      </c>
      <c r="V163" s="132">
        <f t="shared" si="26"/>
        <v>0</v>
      </c>
      <c r="W163" s="132">
        <v>141.375</v>
      </c>
      <c r="AR163" s="131" t="s">
        <v>165</v>
      </c>
      <c r="AT163" s="131" t="s">
        <v>130</v>
      </c>
      <c r="AU163" s="131" t="s">
        <v>83</v>
      </c>
      <c r="AY163" s="13" t="s">
        <v>127</v>
      </c>
      <c r="BE163" s="132">
        <f t="shared" si="27"/>
        <v>0</v>
      </c>
      <c r="BF163" s="132">
        <f t="shared" si="28"/>
        <v>0</v>
      </c>
      <c r="BG163" s="132">
        <f t="shared" si="29"/>
        <v>0</v>
      </c>
      <c r="BH163" s="132">
        <f t="shared" si="30"/>
        <v>0</v>
      </c>
      <c r="BI163" s="132">
        <f t="shared" si="31"/>
        <v>0</v>
      </c>
      <c r="BJ163" s="13" t="s">
        <v>82</v>
      </c>
      <c r="BK163" s="132">
        <f t="shared" si="32"/>
        <v>0</v>
      </c>
      <c r="BL163" s="13" t="s">
        <v>165</v>
      </c>
      <c r="BM163" s="131" t="s">
        <v>592</v>
      </c>
    </row>
    <row r="164" spans="2:65" s="1" customFormat="1" ht="24.2" customHeight="1" x14ac:dyDescent="0.2">
      <c r="B164" s="120"/>
      <c r="C164" s="133" t="s">
        <v>224</v>
      </c>
      <c r="D164" s="133" t="s">
        <v>166</v>
      </c>
      <c r="E164" s="134" t="s">
        <v>231</v>
      </c>
      <c r="F164" s="135" t="s">
        <v>232</v>
      </c>
      <c r="G164" s="136" t="s">
        <v>180</v>
      </c>
      <c r="H164" s="137">
        <v>64</v>
      </c>
      <c r="I164" s="138"/>
      <c r="J164" s="138">
        <f t="shared" si="22"/>
        <v>0</v>
      </c>
      <c r="K164" s="135" t="s">
        <v>164</v>
      </c>
      <c r="L164" s="139"/>
      <c r="M164" s="140" t="s">
        <v>1</v>
      </c>
      <c r="N164" s="141" t="s">
        <v>41</v>
      </c>
      <c r="O164" s="129">
        <v>0</v>
      </c>
      <c r="P164" s="129">
        <f t="shared" si="23"/>
        <v>0</v>
      </c>
      <c r="Q164" s="129">
        <v>6.0000000000000002E-5</v>
      </c>
      <c r="R164" s="129">
        <f t="shared" si="24"/>
        <v>3.8400000000000001E-3</v>
      </c>
      <c r="S164" s="129">
        <v>0</v>
      </c>
      <c r="T164" s="130">
        <f t="shared" si="25"/>
        <v>0</v>
      </c>
      <c r="V164" s="132">
        <f t="shared" si="26"/>
        <v>0</v>
      </c>
      <c r="W164" s="132">
        <v>199.05600000000001</v>
      </c>
      <c r="AR164" s="131" t="s">
        <v>169</v>
      </c>
      <c r="AT164" s="131" t="s">
        <v>166</v>
      </c>
      <c r="AU164" s="131" t="s">
        <v>83</v>
      </c>
      <c r="AY164" s="13" t="s">
        <v>127</v>
      </c>
      <c r="BE164" s="132">
        <f t="shared" si="27"/>
        <v>0</v>
      </c>
      <c r="BF164" s="132">
        <f t="shared" si="28"/>
        <v>0</v>
      </c>
      <c r="BG164" s="132">
        <f t="shared" si="29"/>
        <v>0</v>
      </c>
      <c r="BH164" s="132">
        <f t="shared" si="30"/>
        <v>0</v>
      </c>
      <c r="BI164" s="132">
        <f t="shared" si="31"/>
        <v>0</v>
      </c>
      <c r="BJ164" s="13" t="s">
        <v>82</v>
      </c>
      <c r="BK164" s="132">
        <f t="shared" si="32"/>
        <v>0</v>
      </c>
      <c r="BL164" s="13" t="s">
        <v>169</v>
      </c>
      <c r="BM164" s="131" t="s">
        <v>593</v>
      </c>
    </row>
    <row r="165" spans="2:65" s="1" customFormat="1" ht="24.2" customHeight="1" x14ac:dyDescent="0.2">
      <c r="B165" s="120"/>
      <c r="C165" s="133" t="s">
        <v>227</v>
      </c>
      <c r="D165" s="133" t="s">
        <v>166</v>
      </c>
      <c r="E165" s="134" t="s">
        <v>233</v>
      </c>
      <c r="F165" s="135" t="s">
        <v>436</v>
      </c>
      <c r="G165" s="136" t="s">
        <v>180</v>
      </c>
      <c r="H165" s="137">
        <v>35</v>
      </c>
      <c r="I165" s="138"/>
      <c r="J165" s="138">
        <f t="shared" si="22"/>
        <v>0</v>
      </c>
      <c r="K165" s="135" t="s">
        <v>1</v>
      </c>
      <c r="L165" s="139"/>
      <c r="M165" s="140" t="s">
        <v>1</v>
      </c>
      <c r="N165" s="141" t="s">
        <v>41</v>
      </c>
      <c r="O165" s="129">
        <v>0</v>
      </c>
      <c r="P165" s="129">
        <f t="shared" si="23"/>
        <v>0</v>
      </c>
      <c r="Q165" s="129">
        <v>6.0000000000000002E-5</v>
      </c>
      <c r="R165" s="129">
        <f t="shared" si="24"/>
        <v>2.0999999999999999E-3</v>
      </c>
      <c r="S165" s="129">
        <v>0</v>
      </c>
      <c r="T165" s="130">
        <f t="shared" si="25"/>
        <v>0</v>
      </c>
      <c r="V165" s="132">
        <f t="shared" si="26"/>
        <v>0</v>
      </c>
      <c r="W165" s="132">
        <v>875.39400000000001</v>
      </c>
      <c r="AR165" s="131" t="s">
        <v>169</v>
      </c>
      <c r="AT165" s="131" t="s">
        <v>166</v>
      </c>
      <c r="AU165" s="131" t="s">
        <v>83</v>
      </c>
      <c r="AY165" s="13" t="s">
        <v>127</v>
      </c>
      <c r="BE165" s="132">
        <f t="shared" si="27"/>
        <v>0</v>
      </c>
      <c r="BF165" s="132">
        <f t="shared" si="28"/>
        <v>0</v>
      </c>
      <c r="BG165" s="132">
        <f t="shared" si="29"/>
        <v>0</v>
      </c>
      <c r="BH165" s="132">
        <f t="shared" si="30"/>
        <v>0</v>
      </c>
      <c r="BI165" s="132">
        <f t="shared" si="31"/>
        <v>0</v>
      </c>
      <c r="BJ165" s="13" t="s">
        <v>82</v>
      </c>
      <c r="BK165" s="132">
        <f t="shared" si="32"/>
        <v>0</v>
      </c>
      <c r="BL165" s="13" t="s">
        <v>169</v>
      </c>
      <c r="BM165" s="131" t="s">
        <v>594</v>
      </c>
    </row>
    <row r="166" spans="2:65" s="1" customFormat="1" ht="16.5" customHeight="1" x14ac:dyDescent="0.2">
      <c r="B166" s="120"/>
      <c r="C166" s="121" t="s">
        <v>230</v>
      </c>
      <c r="D166" s="121" t="s">
        <v>130</v>
      </c>
      <c r="E166" s="122" t="s">
        <v>236</v>
      </c>
      <c r="F166" s="123" t="s">
        <v>237</v>
      </c>
      <c r="G166" s="124" t="s">
        <v>180</v>
      </c>
      <c r="H166" s="125">
        <v>100</v>
      </c>
      <c r="I166" s="126"/>
      <c r="J166" s="126">
        <f t="shared" si="22"/>
        <v>0</v>
      </c>
      <c r="K166" s="123" t="s">
        <v>1</v>
      </c>
      <c r="L166" s="25"/>
      <c r="M166" s="127" t="s">
        <v>1</v>
      </c>
      <c r="N166" s="128" t="s">
        <v>41</v>
      </c>
      <c r="O166" s="129">
        <v>5.3999999999999999E-2</v>
      </c>
      <c r="P166" s="129">
        <f t="shared" si="23"/>
        <v>5.4</v>
      </c>
      <c r="Q166" s="129">
        <v>0</v>
      </c>
      <c r="R166" s="129">
        <f t="shared" si="24"/>
        <v>0</v>
      </c>
      <c r="S166" s="129">
        <v>0</v>
      </c>
      <c r="T166" s="130">
        <f t="shared" si="25"/>
        <v>0</v>
      </c>
      <c r="V166" s="132">
        <f t="shared" si="26"/>
        <v>0</v>
      </c>
      <c r="W166" s="132">
        <v>29.1798</v>
      </c>
      <c r="AR166" s="131" t="s">
        <v>165</v>
      </c>
      <c r="AT166" s="131" t="s">
        <v>130</v>
      </c>
      <c r="AU166" s="131" t="s">
        <v>83</v>
      </c>
      <c r="AY166" s="13" t="s">
        <v>127</v>
      </c>
      <c r="BE166" s="132">
        <f t="shared" si="27"/>
        <v>0</v>
      </c>
      <c r="BF166" s="132">
        <f t="shared" si="28"/>
        <v>0</v>
      </c>
      <c r="BG166" s="132">
        <f t="shared" si="29"/>
        <v>0</v>
      </c>
      <c r="BH166" s="132">
        <f t="shared" si="30"/>
        <v>0</v>
      </c>
      <c r="BI166" s="132">
        <f t="shared" si="31"/>
        <v>0</v>
      </c>
      <c r="BJ166" s="13" t="s">
        <v>82</v>
      </c>
      <c r="BK166" s="132">
        <f t="shared" si="32"/>
        <v>0</v>
      </c>
      <c r="BL166" s="13" t="s">
        <v>165</v>
      </c>
      <c r="BM166" s="131" t="s">
        <v>595</v>
      </c>
    </row>
    <row r="167" spans="2:65" s="1" customFormat="1" ht="16.5" customHeight="1" x14ac:dyDescent="0.2">
      <c r="B167" s="120"/>
      <c r="C167" s="133" t="s">
        <v>185</v>
      </c>
      <c r="D167" s="133" t="s">
        <v>166</v>
      </c>
      <c r="E167" s="134" t="s">
        <v>239</v>
      </c>
      <c r="F167" s="135" t="s">
        <v>240</v>
      </c>
      <c r="G167" s="136" t="s">
        <v>180</v>
      </c>
      <c r="H167" s="137">
        <v>100</v>
      </c>
      <c r="I167" s="138"/>
      <c r="J167" s="138">
        <f t="shared" si="22"/>
        <v>0</v>
      </c>
      <c r="K167" s="135" t="s">
        <v>1</v>
      </c>
      <c r="L167" s="139"/>
      <c r="M167" s="140" t="s">
        <v>1</v>
      </c>
      <c r="N167" s="141" t="s">
        <v>41</v>
      </c>
      <c r="O167" s="129">
        <v>0</v>
      </c>
      <c r="P167" s="129">
        <f t="shared" si="23"/>
        <v>0</v>
      </c>
      <c r="Q167" s="129">
        <v>0</v>
      </c>
      <c r="R167" s="129">
        <f t="shared" si="24"/>
        <v>0</v>
      </c>
      <c r="S167" s="129">
        <v>0</v>
      </c>
      <c r="T167" s="130">
        <f t="shared" si="25"/>
        <v>0</v>
      </c>
      <c r="V167" s="132">
        <f t="shared" si="26"/>
        <v>0</v>
      </c>
      <c r="W167" s="132">
        <v>50.895000000000003</v>
      </c>
      <c r="AR167" s="131" t="s">
        <v>169</v>
      </c>
      <c r="AT167" s="131" t="s">
        <v>166</v>
      </c>
      <c r="AU167" s="131" t="s">
        <v>83</v>
      </c>
      <c r="AY167" s="13" t="s">
        <v>127</v>
      </c>
      <c r="BE167" s="132">
        <f t="shared" si="27"/>
        <v>0</v>
      </c>
      <c r="BF167" s="132">
        <f t="shared" si="28"/>
        <v>0</v>
      </c>
      <c r="BG167" s="132">
        <f t="shared" si="29"/>
        <v>0</v>
      </c>
      <c r="BH167" s="132">
        <f t="shared" si="30"/>
        <v>0</v>
      </c>
      <c r="BI167" s="132">
        <f t="shared" si="31"/>
        <v>0</v>
      </c>
      <c r="BJ167" s="13" t="s">
        <v>82</v>
      </c>
      <c r="BK167" s="132">
        <f t="shared" si="32"/>
        <v>0</v>
      </c>
      <c r="BL167" s="13" t="s">
        <v>169</v>
      </c>
      <c r="BM167" s="131" t="s">
        <v>596</v>
      </c>
    </row>
    <row r="168" spans="2:65" s="1" customFormat="1" ht="16.5" customHeight="1" x14ac:dyDescent="0.2">
      <c r="B168" s="120"/>
      <c r="C168" s="121" t="s">
        <v>668</v>
      </c>
      <c r="D168" s="121" t="s">
        <v>130</v>
      </c>
      <c r="E168" s="122" t="s">
        <v>665</v>
      </c>
      <c r="F168" s="123" t="s">
        <v>666</v>
      </c>
      <c r="G168" s="124" t="s">
        <v>180</v>
      </c>
      <c r="H168" s="125">
        <v>1</v>
      </c>
      <c r="I168" s="126"/>
      <c r="J168" s="126">
        <f t="shared" si="22"/>
        <v>0</v>
      </c>
      <c r="K168" s="146"/>
      <c r="L168" s="25"/>
      <c r="M168" s="127" t="s">
        <v>1</v>
      </c>
      <c r="N168" s="128" t="s">
        <v>41</v>
      </c>
      <c r="O168" s="129">
        <v>12.398</v>
      </c>
      <c r="P168" s="129">
        <f t="shared" si="23"/>
        <v>12.398</v>
      </c>
      <c r="Q168" s="129">
        <v>0</v>
      </c>
      <c r="R168" s="129">
        <f t="shared" si="24"/>
        <v>0</v>
      </c>
      <c r="S168" s="129">
        <v>0</v>
      </c>
      <c r="T168" s="130">
        <f t="shared" si="25"/>
        <v>0</v>
      </c>
      <c r="V168" s="132">
        <f t="shared" si="26"/>
        <v>0</v>
      </c>
      <c r="W168" s="132">
        <v>4614.4800000000005</v>
      </c>
      <c r="AR168" s="131" t="s">
        <v>165</v>
      </c>
      <c r="AT168" s="131" t="s">
        <v>130</v>
      </c>
      <c r="AU168" s="131" t="s">
        <v>83</v>
      </c>
      <c r="AY168" s="13" t="s">
        <v>127</v>
      </c>
      <c r="BE168" s="132">
        <f t="shared" si="27"/>
        <v>0</v>
      </c>
      <c r="BF168" s="132">
        <f t="shared" si="28"/>
        <v>0</v>
      </c>
      <c r="BG168" s="132">
        <f t="shared" si="29"/>
        <v>0</v>
      </c>
      <c r="BH168" s="132">
        <f t="shared" si="30"/>
        <v>0</v>
      </c>
      <c r="BI168" s="132">
        <f t="shared" si="31"/>
        <v>0</v>
      </c>
      <c r="BJ168" s="13" t="s">
        <v>82</v>
      </c>
      <c r="BK168" s="132">
        <f t="shared" si="32"/>
        <v>0</v>
      </c>
      <c r="BL168" s="13" t="s">
        <v>165</v>
      </c>
      <c r="BM168" s="131" t="s">
        <v>667</v>
      </c>
    </row>
    <row r="169" spans="2:65" s="1" customFormat="1" ht="24.2" customHeight="1" x14ac:dyDescent="0.2">
      <c r="B169" s="120"/>
      <c r="C169" s="121" t="s">
        <v>241</v>
      </c>
      <c r="D169" s="121" t="s">
        <v>130</v>
      </c>
      <c r="E169" s="122" t="s">
        <v>248</v>
      </c>
      <c r="F169" s="123" t="s">
        <v>249</v>
      </c>
      <c r="G169" s="124" t="s">
        <v>180</v>
      </c>
      <c r="H169" s="125">
        <v>2385</v>
      </c>
      <c r="I169" s="126"/>
      <c r="J169" s="126">
        <f t="shared" si="22"/>
        <v>0</v>
      </c>
      <c r="K169" s="123" t="s">
        <v>164</v>
      </c>
      <c r="L169" s="25"/>
      <c r="M169" s="127" t="s">
        <v>1</v>
      </c>
      <c r="N169" s="128" t="s">
        <v>41</v>
      </c>
      <c r="O169" s="129">
        <v>5.0999999999999997E-2</v>
      </c>
      <c r="P169" s="129">
        <f t="shared" si="23"/>
        <v>121.63499999999999</v>
      </c>
      <c r="Q169" s="129">
        <v>0</v>
      </c>
      <c r="R169" s="129">
        <f t="shared" si="24"/>
        <v>0</v>
      </c>
      <c r="S169" s="129">
        <v>0</v>
      </c>
      <c r="T169" s="130">
        <f t="shared" si="25"/>
        <v>0</v>
      </c>
      <c r="V169" s="132">
        <f t="shared" si="26"/>
        <v>0</v>
      </c>
      <c r="W169" s="132">
        <v>30.4239</v>
      </c>
      <c r="AR169" s="131" t="s">
        <v>165</v>
      </c>
      <c r="AT169" s="131" t="s">
        <v>130</v>
      </c>
      <c r="AU169" s="131" t="s">
        <v>83</v>
      </c>
      <c r="AY169" s="13" t="s">
        <v>127</v>
      </c>
      <c r="BE169" s="132">
        <f t="shared" si="27"/>
        <v>0</v>
      </c>
      <c r="BF169" s="132">
        <f t="shared" si="28"/>
        <v>0</v>
      </c>
      <c r="BG169" s="132">
        <f t="shared" si="29"/>
        <v>0</v>
      </c>
      <c r="BH169" s="132">
        <f t="shared" si="30"/>
        <v>0</v>
      </c>
      <c r="BI169" s="132">
        <f t="shared" si="31"/>
        <v>0</v>
      </c>
      <c r="BJ169" s="13" t="s">
        <v>82</v>
      </c>
      <c r="BK169" s="132">
        <f t="shared" si="32"/>
        <v>0</v>
      </c>
      <c r="BL169" s="13" t="s">
        <v>165</v>
      </c>
      <c r="BM169" s="131" t="s">
        <v>597</v>
      </c>
    </row>
    <row r="170" spans="2:65" s="1" customFormat="1" ht="24.2" customHeight="1" x14ac:dyDescent="0.2">
      <c r="B170" s="120"/>
      <c r="C170" s="121" t="s">
        <v>244</v>
      </c>
      <c r="D170" s="121" t="s">
        <v>130</v>
      </c>
      <c r="E170" s="122" t="s">
        <v>251</v>
      </c>
      <c r="F170" s="123" t="s">
        <v>252</v>
      </c>
      <c r="G170" s="124" t="s">
        <v>180</v>
      </c>
      <c r="H170" s="125">
        <v>54</v>
      </c>
      <c r="I170" s="126"/>
      <c r="J170" s="126">
        <f t="shared" si="22"/>
        <v>0</v>
      </c>
      <c r="K170" s="123" t="s">
        <v>164</v>
      </c>
      <c r="L170" s="25"/>
      <c r="M170" s="127" t="s">
        <v>1</v>
      </c>
      <c r="N170" s="128" t="s">
        <v>41</v>
      </c>
      <c r="O170" s="129">
        <v>6.8000000000000005E-2</v>
      </c>
      <c r="P170" s="129">
        <f t="shared" si="23"/>
        <v>3.6720000000000002</v>
      </c>
      <c r="Q170" s="129">
        <v>0</v>
      </c>
      <c r="R170" s="129">
        <f t="shared" si="24"/>
        <v>0</v>
      </c>
      <c r="S170" s="129">
        <v>0</v>
      </c>
      <c r="T170" s="130">
        <f t="shared" si="25"/>
        <v>0</v>
      </c>
      <c r="V170" s="132">
        <f t="shared" si="26"/>
        <v>0</v>
      </c>
      <c r="W170" s="132">
        <v>40.602899999999998</v>
      </c>
      <c r="AR170" s="131" t="s">
        <v>165</v>
      </c>
      <c r="AT170" s="131" t="s">
        <v>130</v>
      </c>
      <c r="AU170" s="131" t="s">
        <v>83</v>
      </c>
      <c r="AY170" s="13" t="s">
        <v>127</v>
      </c>
      <c r="BE170" s="132">
        <f t="shared" si="27"/>
        <v>0</v>
      </c>
      <c r="BF170" s="132">
        <f t="shared" si="28"/>
        <v>0</v>
      </c>
      <c r="BG170" s="132">
        <f t="shared" si="29"/>
        <v>0</v>
      </c>
      <c r="BH170" s="132">
        <f t="shared" si="30"/>
        <v>0</v>
      </c>
      <c r="BI170" s="132">
        <f t="shared" si="31"/>
        <v>0</v>
      </c>
      <c r="BJ170" s="13" t="s">
        <v>82</v>
      </c>
      <c r="BK170" s="132">
        <f t="shared" si="32"/>
        <v>0</v>
      </c>
      <c r="BL170" s="13" t="s">
        <v>165</v>
      </c>
      <c r="BM170" s="131" t="s">
        <v>598</v>
      </c>
    </row>
    <row r="171" spans="2:65" s="1" customFormat="1" ht="24.2" customHeight="1" x14ac:dyDescent="0.2">
      <c r="B171" s="120"/>
      <c r="C171" s="121" t="s">
        <v>458</v>
      </c>
      <c r="D171" s="121" t="s">
        <v>130</v>
      </c>
      <c r="E171" s="122" t="s">
        <v>254</v>
      </c>
      <c r="F171" s="123" t="s">
        <v>255</v>
      </c>
      <c r="G171" s="124" t="s">
        <v>180</v>
      </c>
      <c r="H171" s="125">
        <v>52</v>
      </c>
      <c r="I171" s="126"/>
      <c r="J171" s="126">
        <f t="shared" si="22"/>
        <v>0</v>
      </c>
      <c r="K171" s="123" t="s">
        <v>173</v>
      </c>
      <c r="L171" s="25"/>
      <c r="M171" s="127" t="s">
        <v>1</v>
      </c>
      <c r="N171" s="128" t="s">
        <v>41</v>
      </c>
      <c r="O171" s="129">
        <v>0.30599999999999999</v>
      </c>
      <c r="P171" s="129">
        <f t="shared" si="23"/>
        <v>15.911999999999999</v>
      </c>
      <c r="Q171" s="129">
        <v>0</v>
      </c>
      <c r="R171" s="129">
        <f t="shared" si="24"/>
        <v>0</v>
      </c>
      <c r="S171" s="129">
        <v>0</v>
      </c>
      <c r="T171" s="130">
        <f t="shared" si="25"/>
        <v>0</v>
      </c>
      <c r="V171" s="132">
        <f t="shared" si="26"/>
        <v>0</v>
      </c>
      <c r="W171" s="132">
        <v>90.593099999999993</v>
      </c>
      <c r="AR171" s="131" t="s">
        <v>165</v>
      </c>
      <c r="AT171" s="131" t="s">
        <v>130</v>
      </c>
      <c r="AU171" s="131" t="s">
        <v>83</v>
      </c>
      <c r="AY171" s="13" t="s">
        <v>127</v>
      </c>
      <c r="BE171" s="132">
        <f t="shared" si="27"/>
        <v>0</v>
      </c>
      <c r="BF171" s="132">
        <f t="shared" si="28"/>
        <v>0</v>
      </c>
      <c r="BG171" s="132">
        <f t="shared" si="29"/>
        <v>0</v>
      </c>
      <c r="BH171" s="132">
        <f t="shared" si="30"/>
        <v>0</v>
      </c>
      <c r="BI171" s="132">
        <f t="shared" si="31"/>
        <v>0</v>
      </c>
      <c r="BJ171" s="13" t="s">
        <v>82</v>
      </c>
      <c r="BK171" s="132">
        <f t="shared" si="32"/>
        <v>0</v>
      </c>
      <c r="BL171" s="13" t="s">
        <v>165</v>
      </c>
      <c r="BM171" s="131" t="s">
        <v>599</v>
      </c>
    </row>
    <row r="172" spans="2:65" s="1" customFormat="1" ht="16.5" customHeight="1" x14ac:dyDescent="0.2">
      <c r="B172" s="120"/>
      <c r="C172" s="133" t="s">
        <v>247</v>
      </c>
      <c r="D172" s="133" t="s">
        <v>166</v>
      </c>
      <c r="E172" s="134" t="s">
        <v>257</v>
      </c>
      <c r="F172" s="135" t="s">
        <v>258</v>
      </c>
      <c r="G172" s="136" t="s">
        <v>180</v>
      </c>
      <c r="H172" s="137">
        <v>23</v>
      </c>
      <c r="I172" s="138"/>
      <c r="J172" s="138">
        <f t="shared" si="22"/>
        <v>0</v>
      </c>
      <c r="K172" s="135" t="s">
        <v>173</v>
      </c>
      <c r="L172" s="139"/>
      <c r="M172" s="140" t="s">
        <v>1</v>
      </c>
      <c r="N172" s="141" t="s">
        <v>41</v>
      </c>
      <c r="O172" s="129">
        <v>0</v>
      </c>
      <c r="P172" s="129">
        <f t="shared" si="23"/>
        <v>0</v>
      </c>
      <c r="Q172" s="129">
        <v>5.0000000000000002E-5</v>
      </c>
      <c r="R172" s="129">
        <f t="shared" si="24"/>
        <v>1.15E-3</v>
      </c>
      <c r="S172" s="129">
        <v>0</v>
      </c>
      <c r="T172" s="130">
        <f t="shared" si="25"/>
        <v>0</v>
      </c>
      <c r="V172" s="132">
        <f t="shared" si="26"/>
        <v>0</v>
      </c>
      <c r="W172" s="132">
        <v>176.43600000000001</v>
      </c>
      <c r="AR172" s="131" t="s">
        <v>169</v>
      </c>
      <c r="AT172" s="131" t="s">
        <v>166</v>
      </c>
      <c r="AU172" s="131" t="s">
        <v>83</v>
      </c>
      <c r="AY172" s="13" t="s">
        <v>127</v>
      </c>
      <c r="BE172" s="132">
        <f t="shared" si="27"/>
        <v>0</v>
      </c>
      <c r="BF172" s="132">
        <f t="shared" si="28"/>
        <v>0</v>
      </c>
      <c r="BG172" s="132">
        <f t="shared" si="29"/>
        <v>0</v>
      </c>
      <c r="BH172" s="132">
        <f t="shared" si="30"/>
        <v>0</v>
      </c>
      <c r="BI172" s="132">
        <f t="shared" si="31"/>
        <v>0</v>
      </c>
      <c r="BJ172" s="13" t="s">
        <v>82</v>
      </c>
      <c r="BK172" s="132">
        <f t="shared" si="32"/>
        <v>0</v>
      </c>
      <c r="BL172" s="13" t="s">
        <v>169</v>
      </c>
      <c r="BM172" s="131" t="s">
        <v>600</v>
      </c>
    </row>
    <row r="173" spans="2:65" s="1" customFormat="1" ht="16.5" customHeight="1" x14ac:dyDescent="0.2">
      <c r="B173" s="120"/>
      <c r="C173" s="133" t="s">
        <v>250</v>
      </c>
      <c r="D173" s="133" t="s">
        <v>166</v>
      </c>
      <c r="E173" s="134" t="s">
        <v>438</v>
      </c>
      <c r="F173" s="135" t="s">
        <v>439</v>
      </c>
      <c r="G173" s="136" t="s">
        <v>180</v>
      </c>
      <c r="H173" s="137">
        <v>6</v>
      </c>
      <c r="I173" s="138"/>
      <c r="J173" s="138">
        <f t="shared" si="22"/>
        <v>0</v>
      </c>
      <c r="K173" s="135" t="s">
        <v>173</v>
      </c>
      <c r="L173" s="139"/>
      <c r="M173" s="140" t="s">
        <v>1</v>
      </c>
      <c r="N173" s="141" t="s">
        <v>41</v>
      </c>
      <c r="O173" s="129">
        <v>0</v>
      </c>
      <c r="P173" s="129">
        <f t="shared" si="23"/>
        <v>0</v>
      </c>
      <c r="Q173" s="129">
        <v>5.0000000000000002E-5</v>
      </c>
      <c r="R173" s="129">
        <f t="shared" si="24"/>
        <v>3.0000000000000003E-4</v>
      </c>
      <c r="S173" s="129">
        <v>0</v>
      </c>
      <c r="T173" s="130">
        <f t="shared" si="25"/>
        <v>0</v>
      </c>
      <c r="V173" s="132">
        <f t="shared" si="26"/>
        <v>0</v>
      </c>
      <c r="W173" s="132">
        <v>248.82</v>
      </c>
      <c r="AR173" s="131" t="s">
        <v>169</v>
      </c>
      <c r="AT173" s="131" t="s">
        <v>166</v>
      </c>
      <c r="AU173" s="131" t="s">
        <v>83</v>
      </c>
      <c r="AY173" s="13" t="s">
        <v>127</v>
      </c>
      <c r="BE173" s="132">
        <f t="shared" si="27"/>
        <v>0</v>
      </c>
      <c r="BF173" s="132">
        <f t="shared" si="28"/>
        <v>0</v>
      </c>
      <c r="BG173" s="132">
        <f t="shared" si="29"/>
        <v>0</v>
      </c>
      <c r="BH173" s="132">
        <f t="shared" si="30"/>
        <v>0</v>
      </c>
      <c r="BI173" s="132">
        <f t="shared" si="31"/>
        <v>0</v>
      </c>
      <c r="BJ173" s="13" t="s">
        <v>82</v>
      </c>
      <c r="BK173" s="132">
        <f t="shared" si="32"/>
        <v>0</v>
      </c>
      <c r="BL173" s="13" t="s">
        <v>169</v>
      </c>
      <c r="BM173" s="131" t="s">
        <v>601</v>
      </c>
    </row>
    <row r="174" spans="2:65" s="1" customFormat="1" ht="16.5" customHeight="1" x14ac:dyDescent="0.2">
      <c r="B174" s="120"/>
      <c r="C174" s="133" t="s">
        <v>253</v>
      </c>
      <c r="D174" s="133" t="s">
        <v>166</v>
      </c>
      <c r="E174" s="134" t="s">
        <v>259</v>
      </c>
      <c r="F174" s="135" t="s">
        <v>260</v>
      </c>
      <c r="G174" s="136" t="s">
        <v>180</v>
      </c>
      <c r="H174" s="137">
        <v>16</v>
      </c>
      <c r="I174" s="138"/>
      <c r="J174" s="138">
        <f t="shared" si="22"/>
        <v>0</v>
      </c>
      <c r="K174" s="135" t="s">
        <v>173</v>
      </c>
      <c r="L174" s="139"/>
      <c r="M174" s="140" t="s">
        <v>1</v>
      </c>
      <c r="N174" s="141" t="s">
        <v>41</v>
      </c>
      <c r="O174" s="129">
        <v>0</v>
      </c>
      <c r="P174" s="129">
        <f t="shared" si="23"/>
        <v>0</v>
      </c>
      <c r="Q174" s="129">
        <v>5.0000000000000002E-5</v>
      </c>
      <c r="R174" s="129">
        <f t="shared" si="24"/>
        <v>8.0000000000000004E-4</v>
      </c>
      <c r="S174" s="129">
        <v>0</v>
      </c>
      <c r="T174" s="130">
        <f t="shared" si="25"/>
        <v>0</v>
      </c>
      <c r="V174" s="132">
        <f t="shared" si="26"/>
        <v>0</v>
      </c>
      <c r="W174" s="132">
        <v>203.58</v>
      </c>
      <c r="AR174" s="131" t="s">
        <v>169</v>
      </c>
      <c r="AT174" s="131" t="s">
        <v>166</v>
      </c>
      <c r="AU174" s="131" t="s">
        <v>83</v>
      </c>
      <c r="AY174" s="13" t="s">
        <v>127</v>
      </c>
      <c r="BE174" s="132">
        <f t="shared" si="27"/>
        <v>0</v>
      </c>
      <c r="BF174" s="132">
        <f t="shared" si="28"/>
        <v>0</v>
      </c>
      <c r="BG174" s="132">
        <f t="shared" si="29"/>
        <v>0</v>
      </c>
      <c r="BH174" s="132">
        <f t="shared" si="30"/>
        <v>0</v>
      </c>
      <c r="BI174" s="132">
        <f t="shared" si="31"/>
        <v>0</v>
      </c>
      <c r="BJ174" s="13" t="s">
        <v>82</v>
      </c>
      <c r="BK174" s="132">
        <f t="shared" si="32"/>
        <v>0</v>
      </c>
      <c r="BL174" s="13" t="s">
        <v>169</v>
      </c>
      <c r="BM174" s="131" t="s">
        <v>602</v>
      </c>
    </row>
    <row r="175" spans="2:65" s="1" customFormat="1" ht="16.5" customHeight="1" x14ac:dyDescent="0.2">
      <c r="B175" s="120"/>
      <c r="C175" s="133" t="s">
        <v>256</v>
      </c>
      <c r="D175" s="133" t="s">
        <v>166</v>
      </c>
      <c r="E175" s="134" t="s">
        <v>441</v>
      </c>
      <c r="F175" s="135" t="s">
        <v>442</v>
      </c>
      <c r="G175" s="136" t="s">
        <v>180</v>
      </c>
      <c r="H175" s="137">
        <v>2</v>
      </c>
      <c r="I175" s="138"/>
      <c r="J175" s="138">
        <f t="shared" si="22"/>
        <v>0</v>
      </c>
      <c r="K175" s="135" t="s">
        <v>1</v>
      </c>
      <c r="L175" s="139"/>
      <c r="M175" s="140" t="s">
        <v>1</v>
      </c>
      <c r="N175" s="141" t="s">
        <v>41</v>
      </c>
      <c r="O175" s="129">
        <v>0</v>
      </c>
      <c r="P175" s="129">
        <f t="shared" si="23"/>
        <v>0</v>
      </c>
      <c r="Q175" s="129">
        <v>5.0000000000000002E-5</v>
      </c>
      <c r="R175" s="129">
        <f t="shared" si="24"/>
        <v>1E-4</v>
      </c>
      <c r="S175" s="129">
        <v>0</v>
      </c>
      <c r="T175" s="130">
        <f t="shared" si="25"/>
        <v>0</v>
      </c>
      <c r="V175" s="132">
        <f t="shared" si="26"/>
        <v>0</v>
      </c>
      <c r="W175" s="132">
        <v>220.54499999999999</v>
      </c>
      <c r="AR175" s="131" t="s">
        <v>169</v>
      </c>
      <c r="AT175" s="131" t="s">
        <v>166</v>
      </c>
      <c r="AU175" s="131" t="s">
        <v>83</v>
      </c>
      <c r="AY175" s="13" t="s">
        <v>127</v>
      </c>
      <c r="BE175" s="132">
        <f t="shared" si="27"/>
        <v>0</v>
      </c>
      <c r="BF175" s="132">
        <f t="shared" si="28"/>
        <v>0</v>
      </c>
      <c r="BG175" s="132">
        <f t="shared" si="29"/>
        <v>0</v>
      </c>
      <c r="BH175" s="132">
        <f t="shared" si="30"/>
        <v>0</v>
      </c>
      <c r="BI175" s="132">
        <f t="shared" si="31"/>
        <v>0</v>
      </c>
      <c r="BJ175" s="13" t="s">
        <v>82</v>
      </c>
      <c r="BK175" s="132">
        <f t="shared" si="32"/>
        <v>0</v>
      </c>
      <c r="BL175" s="13" t="s">
        <v>169</v>
      </c>
      <c r="BM175" s="131" t="s">
        <v>603</v>
      </c>
    </row>
    <row r="176" spans="2:65" s="1" customFormat="1" ht="16.5" customHeight="1" x14ac:dyDescent="0.2">
      <c r="B176" s="120"/>
      <c r="C176" s="133" t="s">
        <v>437</v>
      </c>
      <c r="D176" s="133" t="s">
        <v>166</v>
      </c>
      <c r="E176" s="134" t="s">
        <v>262</v>
      </c>
      <c r="F176" s="135" t="s">
        <v>263</v>
      </c>
      <c r="G176" s="136" t="s">
        <v>180</v>
      </c>
      <c r="H176" s="137">
        <v>5</v>
      </c>
      <c r="I176" s="138"/>
      <c r="J176" s="138">
        <f t="shared" si="22"/>
        <v>0</v>
      </c>
      <c r="K176" s="135" t="s">
        <v>164</v>
      </c>
      <c r="L176" s="139"/>
      <c r="M176" s="140" t="s">
        <v>1</v>
      </c>
      <c r="N176" s="141" t="s">
        <v>41</v>
      </c>
      <c r="O176" s="129">
        <v>0</v>
      </c>
      <c r="P176" s="129">
        <f t="shared" si="23"/>
        <v>0</v>
      </c>
      <c r="Q176" s="129">
        <v>5.0000000000000002E-5</v>
      </c>
      <c r="R176" s="129">
        <f t="shared" si="24"/>
        <v>2.5000000000000001E-4</v>
      </c>
      <c r="S176" s="129">
        <v>0</v>
      </c>
      <c r="T176" s="130">
        <f t="shared" si="25"/>
        <v>0</v>
      </c>
      <c r="V176" s="132">
        <f t="shared" si="26"/>
        <v>0</v>
      </c>
      <c r="W176" s="132">
        <v>441.09</v>
      </c>
      <c r="AR176" s="131" t="s">
        <v>169</v>
      </c>
      <c r="AT176" s="131" t="s">
        <v>166</v>
      </c>
      <c r="AU176" s="131" t="s">
        <v>83</v>
      </c>
      <c r="AY176" s="13" t="s">
        <v>127</v>
      </c>
      <c r="BE176" s="132">
        <f t="shared" si="27"/>
        <v>0</v>
      </c>
      <c r="BF176" s="132">
        <f t="shared" si="28"/>
        <v>0</v>
      </c>
      <c r="BG176" s="132">
        <f t="shared" si="29"/>
        <v>0</v>
      </c>
      <c r="BH176" s="132">
        <f t="shared" si="30"/>
        <v>0</v>
      </c>
      <c r="BI176" s="132">
        <f t="shared" si="31"/>
        <v>0</v>
      </c>
      <c r="BJ176" s="13" t="s">
        <v>82</v>
      </c>
      <c r="BK176" s="132">
        <f t="shared" si="32"/>
        <v>0</v>
      </c>
      <c r="BL176" s="13" t="s">
        <v>169</v>
      </c>
      <c r="BM176" s="131" t="s">
        <v>604</v>
      </c>
    </row>
    <row r="177" spans="2:65" s="1" customFormat="1" ht="21.75" customHeight="1" x14ac:dyDescent="0.2">
      <c r="B177" s="120"/>
      <c r="C177" s="121" t="s">
        <v>261</v>
      </c>
      <c r="D177" s="121" t="s">
        <v>130</v>
      </c>
      <c r="E177" s="122" t="s">
        <v>265</v>
      </c>
      <c r="F177" s="123" t="s">
        <v>266</v>
      </c>
      <c r="G177" s="124" t="s">
        <v>180</v>
      </c>
      <c r="H177" s="125">
        <v>11</v>
      </c>
      <c r="I177" s="126"/>
      <c r="J177" s="126">
        <f t="shared" si="22"/>
        <v>0</v>
      </c>
      <c r="K177" s="123" t="s">
        <v>157</v>
      </c>
      <c r="L177" s="25"/>
      <c r="M177" s="127" t="s">
        <v>1</v>
      </c>
      <c r="N177" s="128" t="s">
        <v>41</v>
      </c>
      <c r="O177" s="129">
        <v>12.32</v>
      </c>
      <c r="P177" s="129">
        <f t="shared" si="23"/>
        <v>135.52000000000001</v>
      </c>
      <c r="Q177" s="129">
        <v>0</v>
      </c>
      <c r="R177" s="129">
        <f t="shared" si="24"/>
        <v>0</v>
      </c>
      <c r="S177" s="129">
        <v>0</v>
      </c>
      <c r="T177" s="130">
        <f t="shared" si="25"/>
        <v>0</v>
      </c>
      <c r="V177" s="132">
        <f t="shared" si="26"/>
        <v>0</v>
      </c>
      <c r="W177" s="132">
        <v>8335.4699999999993</v>
      </c>
      <c r="AR177" s="131" t="s">
        <v>82</v>
      </c>
      <c r="AT177" s="131" t="s">
        <v>130</v>
      </c>
      <c r="AU177" s="131" t="s">
        <v>83</v>
      </c>
      <c r="AY177" s="13" t="s">
        <v>127</v>
      </c>
      <c r="BE177" s="132">
        <f t="shared" si="27"/>
        <v>0</v>
      </c>
      <c r="BF177" s="132">
        <f t="shared" si="28"/>
        <v>0</v>
      </c>
      <c r="BG177" s="132">
        <f t="shared" si="29"/>
        <v>0</v>
      </c>
      <c r="BH177" s="132">
        <f t="shared" si="30"/>
        <v>0</v>
      </c>
      <c r="BI177" s="132">
        <f t="shared" si="31"/>
        <v>0</v>
      </c>
      <c r="BJ177" s="13" t="s">
        <v>82</v>
      </c>
      <c r="BK177" s="132">
        <f t="shared" si="32"/>
        <v>0</v>
      </c>
      <c r="BL177" s="13" t="s">
        <v>82</v>
      </c>
      <c r="BM177" s="131" t="s">
        <v>605</v>
      </c>
    </row>
    <row r="178" spans="2:65" s="1" customFormat="1" ht="16.5" customHeight="1" x14ac:dyDescent="0.2">
      <c r="B178" s="120"/>
      <c r="C178" s="133" t="s">
        <v>459</v>
      </c>
      <c r="D178" s="133" t="s">
        <v>166</v>
      </c>
      <c r="E178" s="134" t="s">
        <v>268</v>
      </c>
      <c r="F178" s="135" t="s">
        <v>269</v>
      </c>
      <c r="G178" s="136" t="s">
        <v>270</v>
      </c>
      <c r="H178" s="137">
        <v>2</v>
      </c>
      <c r="I178" s="138"/>
      <c r="J178" s="138">
        <f t="shared" si="22"/>
        <v>0</v>
      </c>
      <c r="K178" s="135" t="s">
        <v>1</v>
      </c>
      <c r="L178" s="139"/>
      <c r="M178" s="140" t="s">
        <v>1</v>
      </c>
      <c r="N178" s="141" t="s">
        <v>41</v>
      </c>
      <c r="O178" s="129">
        <v>0</v>
      </c>
      <c r="P178" s="129">
        <f t="shared" si="23"/>
        <v>0</v>
      </c>
      <c r="Q178" s="129">
        <v>0</v>
      </c>
      <c r="R178" s="129">
        <f t="shared" si="24"/>
        <v>0</v>
      </c>
      <c r="S178" s="129">
        <v>0</v>
      </c>
      <c r="T178" s="130">
        <f t="shared" si="25"/>
        <v>0</v>
      </c>
      <c r="V178" s="132">
        <f t="shared" si="26"/>
        <v>0</v>
      </c>
      <c r="W178" s="132">
        <v>348.94743</v>
      </c>
      <c r="AR178" s="131" t="s">
        <v>207</v>
      </c>
      <c r="AT178" s="131" t="s">
        <v>166</v>
      </c>
      <c r="AU178" s="131" t="s">
        <v>83</v>
      </c>
      <c r="AY178" s="13" t="s">
        <v>127</v>
      </c>
      <c r="BE178" s="132">
        <f t="shared" si="27"/>
        <v>0</v>
      </c>
      <c r="BF178" s="132">
        <f t="shared" si="28"/>
        <v>0</v>
      </c>
      <c r="BG178" s="132">
        <f t="shared" si="29"/>
        <v>0</v>
      </c>
      <c r="BH178" s="132">
        <f t="shared" si="30"/>
        <v>0</v>
      </c>
      <c r="BI178" s="132">
        <f t="shared" si="31"/>
        <v>0</v>
      </c>
      <c r="BJ178" s="13" t="s">
        <v>82</v>
      </c>
      <c r="BK178" s="132">
        <f t="shared" si="32"/>
        <v>0</v>
      </c>
      <c r="BL178" s="13" t="s">
        <v>165</v>
      </c>
      <c r="BM178" s="131" t="s">
        <v>606</v>
      </c>
    </row>
    <row r="179" spans="2:65" s="1" customFormat="1" ht="16.5" customHeight="1" x14ac:dyDescent="0.2">
      <c r="B179" s="120"/>
      <c r="C179" s="121" t="s">
        <v>375</v>
      </c>
      <c r="D179" s="121" t="s">
        <v>130</v>
      </c>
      <c r="E179" s="122" t="s">
        <v>272</v>
      </c>
      <c r="F179" s="123" t="s">
        <v>273</v>
      </c>
      <c r="G179" s="124" t="s">
        <v>163</v>
      </c>
      <c r="H179" s="125">
        <v>270</v>
      </c>
      <c r="I179" s="126"/>
      <c r="J179" s="126">
        <f t="shared" si="22"/>
        <v>0</v>
      </c>
      <c r="K179" s="123" t="s">
        <v>157</v>
      </c>
      <c r="L179" s="25"/>
      <c r="M179" s="127" t="s">
        <v>1</v>
      </c>
      <c r="N179" s="128" t="s">
        <v>41</v>
      </c>
      <c r="O179" s="129">
        <v>6.8000000000000005E-2</v>
      </c>
      <c r="P179" s="129">
        <f t="shared" si="23"/>
        <v>18.360000000000003</v>
      </c>
      <c r="Q179" s="129">
        <v>0</v>
      </c>
      <c r="R179" s="129">
        <f t="shared" si="24"/>
        <v>0</v>
      </c>
      <c r="S179" s="129">
        <v>0</v>
      </c>
      <c r="T179" s="130">
        <f t="shared" si="25"/>
        <v>0</v>
      </c>
      <c r="V179" s="132">
        <f t="shared" si="26"/>
        <v>0</v>
      </c>
      <c r="W179" s="132">
        <v>14.2506</v>
      </c>
      <c r="AR179" s="131" t="s">
        <v>165</v>
      </c>
      <c r="AT179" s="131" t="s">
        <v>130</v>
      </c>
      <c r="AU179" s="131" t="s">
        <v>83</v>
      </c>
      <c r="AY179" s="13" t="s">
        <v>127</v>
      </c>
      <c r="BE179" s="132">
        <f t="shared" si="27"/>
        <v>0</v>
      </c>
      <c r="BF179" s="132">
        <f t="shared" si="28"/>
        <v>0</v>
      </c>
      <c r="BG179" s="132">
        <f t="shared" si="29"/>
        <v>0</v>
      </c>
      <c r="BH179" s="132">
        <f t="shared" si="30"/>
        <v>0</v>
      </c>
      <c r="BI179" s="132">
        <f t="shared" si="31"/>
        <v>0</v>
      </c>
      <c r="BJ179" s="13" t="s">
        <v>82</v>
      </c>
      <c r="BK179" s="132">
        <f t="shared" si="32"/>
        <v>0</v>
      </c>
      <c r="BL179" s="13" t="s">
        <v>165</v>
      </c>
      <c r="BM179" s="131" t="s">
        <v>607</v>
      </c>
    </row>
    <row r="180" spans="2:65" s="1" customFormat="1" ht="21.75" customHeight="1" x14ac:dyDescent="0.2">
      <c r="B180" s="120"/>
      <c r="C180" s="133" t="s">
        <v>264</v>
      </c>
      <c r="D180" s="133" t="s">
        <v>166</v>
      </c>
      <c r="E180" s="134" t="s">
        <v>275</v>
      </c>
      <c r="F180" s="135" t="s">
        <v>276</v>
      </c>
      <c r="G180" s="136" t="s">
        <v>163</v>
      </c>
      <c r="H180" s="137">
        <v>270</v>
      </c>
      <c r="I180" s="138"/>
      <c r="J180" s="138">
        <f t="shared" si="22"/>
        <v>0</v>
      </c>
      <c r="K180" s="135" t="s">
        <v>157</v>
      </c>
      <c r="L180" s="139"/>
      <c r="M180" s="140" t="s">
        <v>1</v>
      </c>
      <c r="N180" s="141" t="s">
        <v>41</v>
      </c>
      <c r="O180" s="129">
        <v>0</v>
      </c>
      <c r="P180" s="129">
        <f t="shared" si="23"/>
        <v>0</v>
      </c>
      <c r="Q180" s="129">
        <v>6.0000000000000002E-5</v>
      </c>
      <c r="R180" s="129">
        <f t="shared" si="24"/>
        <v>1.6199999999999999E-2</v>
      </c>
      <c r="S180" s="129">
        <v>0</v>
      </c>
      <c r="T180" s="130">
        <f t="shared" si="25"/>
        <v>0</v>
      </c>
      <c r="V180" s="132">
        <f t="shared" si="26"/>
        <v>0</v>
      </c>
      <c r="W180" s="132">
        <v>16.3995</v>
      </c>
      <c r="AR180" s="131" t="s">
        <v>169</v>
      </c>
      <c r="AT180" s="131" t="s">
        <v>166</v>
      </c>
      <c r="AU180" s="131" t="s">
        <v>83</v>
      </c>
      <c r="AY180" s="13" t="s">
        <v>127</v>
      </c>
      <c r="BE180" s="132">
        <f t="shared" si="27"/>
        <v>0</v>
      </c>
      <c r="BF180" s="132">
        <f t="shared" si="28"/>
        <v>0</v>
      </c>
      <c r="BG180" s="132">
        <f t="shared" si="29"/>
        <v>0</v>
      </c>
      <c r="BH180" s="132">
        <f t="shared" si="30"/>
        <v>0</v>
      </c>
      <c r="BI180" s="132">
        <f t="shared" si="31"/>
        <v>0</v>
      </c>
      <c r="BJ180" s="13" t="s">
        <v>82</v>
      </c>
      <c r="BK180" s="132">
        <f t="shared" si="32"/>
        <v>0</v>
      </c>
      <c r="BL180" s="13" t="s">
        <v>169</v>
      </c>
      <c r="BM180" s="131" t="s">
        <v>608</v>
      </c>
    </row>
    <row r="181" spans="2:65" s="1" customFormat="1" ht="33" customHeight="1" x14ac:dyDescent="0.2">
      <c r="B181" s="120"/>
      <c r="C181" s="121" t="s">
        <v>267</v>
      </c>
      <c r="D181" s="121" t="s">
        <v>130</v>
      </c>
      <c r="E181" s="122" t="s">
        <v>278</v>
      </c>
      <c r="F181" s="123" t="s">
        <v>279</v>
      </c>
      <c r="G181" s="124" t="s">
        <v>163</v>
      </c>
      <c r="H181" s="125">
        <v>950</v>
      </c>
      <c r="I181" s="126"/>
      <c r="J181" s="126">
        <f t="shared" si="22"/>
        <v>0</v>
      </c>
      <c r="K181" s="123" t="s">
        <v>164</v>
      </c>
      <c r="L181" s="25"/>
      <c r="M181" s="127" t="s">
        <v>1</v>
      </c>
      <c r="N181" s="128" t="s">
        <v>41</v>
      </c>
      <c r="O181" s="129">
        <v>6.8000000000000005E-2</v>
      </c>
      <c r="P181" s="129">
        <f t="shared" si="23"/>
        <v>64.600000000000009</v>
      </c>
      <c r="Q181" s="129">
        <v>0</v>
      </c>
      <c r="R181" s="129">
        <f t="shared" si="24"/>
        <v>0</v>
      </c>
      <c r="S181" s="129">
        <v>0</v>
      </c>
      <c r="T181" s="130">
        <f t="shared" si="25"/>
        <v>0</v>
      </c>
      <c r="V181" s="132">
        <f t="shared" si="26"/>
        <v>0</v>
      </c>
      <c r="W181" s="132">
        <v>18.774600000000003</v>
      </c>
      <c r="AR181" s="131" t="s">
        <v>165</v>
      </c>
      <c r="AT181" s="131" t="s">
        <v>130</v>
      </c>
      <c r="AU181" s="131" t="s">
        <v>83</v>
      </c>
      <c r="AY181" s="13" t="s">
        <v>127</v>
      </c>
      <c r="BE181" s="132">
        <f t="shared" si="27"/>
        <v>0</v>
      </c>
      <c r="BF181" s="132">
        <f t="shared" si="28"/>
        <v>0</v>
      </c>
      <c r="BG181" s="132">
        <f t="shared" si="29"/>
        <v>0</v>
      </c>
      <c r="BH181" s="132">
        <f t="shared" si="30"/>
        <v>0</v>
      </c>
      <c r="BI181" s="132">
        <f t="shared" si="31"/>
        <v>0</v>
      </c>
      <c r="BJ181" s="13" t="s">
        <v>82</v>
      </c>
      <c r="BK181" s="132">
        <f t="shared" si="32"/>
        <v>0</v>
      </c>
      <c r="BL181" s="13" t="s">
        <v>165</v>
      </c>
      <c r="BM181" s="131" t="s">
        <v>609</v>
      </c>
    </row>
    <row r="182" spans="2:65" s="1" customFormat="1" ht="16.5" customHeight="1" x14ac:dyDescent="0.2">
      <c r="B182" s="120"/>
      <c r="C182" s="133" t="s">
        <v>271</v>
      </c>
      <c r="D182" s="133" t="s">
        <v>166</v>
      </c>
      <c r="E182" s="134" t="s">
        <v>281</v>
      </c>
      <c r="F182" s="135" t="s">
        <v>282</v>
      </c>
      <c r="G182" s="136" t="s">
        <v>163</v>
      </c>
      <c r="H182" s="137">
        <v>950</v>
      </c>
      <c r="I182" s="138"/>
      <c r="J182" s="138">
        <f t="shared" si="22"/>
        <v>0</v>
      </c>
      <c r="K182" s="135" t="s">
        <v>164</v>
      </c>
      <c r="L182" s="139"/>
      <c r="M182" s="140" t="s">
        <v>1</v>
      </c>
      <c r="N182" s="141" t="s">
        <v>41</v>
      </c>
      <c r="O182" s="129">
        <v>0</v>
      </c>
      <c r="P182" s="129">
        <f t="shared" si="23"/>
        <v>0</v>
      </c>
      <c r="Q182" s="129">
        <v>1.17E-4</v>
      </c>
      <c r="R182" s="129">
        <f t="shared" si="24"/>
        <v>0.11115</v>
      </c>
      <c r="S182" s="129">
        <v>0</v>
      </c>
      <c r="T182" s="130">
        <f t="shared" si="25"/>
        <v>0</v>
      </c>
      <c r="V182" s="132">
        <f t="shared" si="26"/>
        <v>0</v>
      </c>
      <c r="W182" s="132">
        <v>13.911300000000001</v>
      </c>
      <c r="AR182" s="131" t="s">
        <v>169</v>
      </c>
      <c r="AT182" s="131" t="s">
        <v>166</v>
      </c>
      <c r="AU182" s="131" t="s">
        <v>83</v>
      </c>
      <c r="AY182" s="13" t="s">
        <v>127</v>
      </c>
      <c r="BE182" s="132">
        <f t="shared" si="27"/>
        <v>0</v>
      </c>
      <c r="BF182" s="132">
        <f t="shared" si="28"/>
        <v>0</v>
      </c>
      <c r="BG182" s="132">
        <f t="shared" si="29"/>
        <v>0</v>
      </c>
      <c r="BH182" s="132">
        <f t="shared" si="30"/>
        <v>0</v>
      </c>
      <c r="BI182" s="132">
        <f t="shared" si="31"/>
        <v>0</v>
      </c>
      <c r="BJ182" s="13" t="s">
        <v>82</v>
      </c>
      <c r="BK182" s="132">
        <f t="shared" si="32"/>
        <v>0</v>
      </c>
      <c r="BL182" s="13" t="s">
        <v>169</v>
      </c>
      <c r="BM182" s="131" t="s">
        <v>610</v>
      </c>
    </row>
    <row r="183" spans="2:65" s="1" customFormat="1" ht="33" customHeight="1" x14ac:dyDescent="0.2">
      <c r="B183" s="120"/>
      <c r="C183" s="121" t="s">
        <v>274</v>
      </c>
      <c r="D183" s="121" t="s">
        <v>130</v>
      </c>
      <c r="E183" s="122" t="s">
        <v>284</v>
      </c>
      <c r="F183" s="123" t="s">
        <v>285</v>
      </c>
      <c r="G183" s="124" t="s">
        <v>163</v>
      </c>
      <c r="H183" s="125">
        <v>650</v>
      </c>
      <c r="I183" s="126"/>
      <c r="J183" s="126">
        <f t="shared" si="22"/>
        <v>0</v>
      </c>
      <c r="K183" s="123" t="s">
        <v>164</v>
      </c>
      <c r="L183" s="25"/>
      <c r="M183" s="127" t="s">
        <v>1</v>
      </c>
      <c r="N183" s="128" t="s">
        <v>41</v>
      </c>
      <c r="O183" s="129">
        <v>6.8000000000000005E-2</v>
      </c>
      <c r="P183" s="129">
        <f t="shared" si="23"/>
        <v>44.2</v>
      </c>
      <c r="Q183" s="129">
        <v>0</v>
      </c>
      <c r="R183" s="129">
        <f t="shared" si="24"/>
        <v>0</v>
      </c>
      <c r="S183" s="129">
        <v>0</v>
      </c>
      <c r="T183" s="130">
        <f t="shared" si="25"/>
        <v>0</v>
      </c>
      <c r="V183" s="132">
        <f t="shared" si="26"/>
        <v>0</v>
      </c>
      <c r="W183" s="132">
        <v>21.0366</v>
      </c>
      <c r="AR183" s="131" t="s">
        <v>165</v>
      </c>
      <c r="AT183" s="131" t="s">
        <v>130</v>
      </c>
      <c r="AU183" s="131" t="s">
        <v>83</v>
      </c>
      <c r="AY183" s="13" t="s">
        <v>127</v>
      </c>
      <c r="BE183" s="132">
        <f t="shared" si="27"/>
        <v>0</v>
      </c>
      <c r="BF183" s="132">
        <f t="shared" si="28"/>
        <v>0</v>
      </c>
      <c r="BG183" s="132">
        <f t="shared" si="29"/>
        <v>0</v>
      </c>
      <c r="BH183" s="132">
        <f t="shared" si="30"/>
        <v>0</v>
      </c>
      <c r="BI183" s="132">
        <f t="shared" si="31"/>
        <v>0</v>
      </c>
      <c r="BJ183" s="13" t="s">
        <v>82</v>
      </c>
      <c r="BK183" s="132">
        <f t="shared" si="32"/>
        <v>0</v>
      </c>
      <c r="BL183" s="13" t="s">
        <v>165</v>
      </c>
      <c r="BM183" s="131" t="s">
        <v>611</v>
      </c>
    </row>
    <row r="184" spans="2:65" s="1" customFormat="1" ht="16.5" customHeight="1" x14ac:dyDescent="0.2">
      <c r="B184" s="120"/>
      <c r="C184" s="133" t="s">
        <v>277</v>
      </c>
      <c r="D184" s="133" t="s">
        <v>166</v>
      </c>
      <c r="E184" s="134" t="s">
        <v>287</v>
      </c>
      <c r="F184" s="135" t="s">
        <v>288</v>
      </c>
      <c r="G184" s="136" t="s">
        <v>163</v>
      </c>
      <c r="H184" s="137">
        <v>500</v>
      </c>
      <c r="I184" s="138"/>
      <c r="J184" s="138">
        <f t="shared" si="22"/>
        <v>0</v>
      </c>
      <c r="K184" s="135" t="s">
        <v>164</v>
      </c>
      <c r="L184" s="139"/>
      <c r="M184" s="140" t="s">
        <v>1</v>
      </c>
      <c r="N184" s="141" t="s">
        <v>41</v>
      </c>
      <c r="O184" s="129">
        <v>0</v>
      </c>
      <c r="P184" s="129">
        <f t="shared" si="23"/>
        <v>0</v>
      </c>
      <c r="Q184" s="129">
        <v>1.1E-4</v>
      </c>
      <c r="R184" s="129">
        <f t="shared" si="24"/>
        <v>5.5E-2</v>
      </c>
      <c r="S184" s="129">
        <v>0</v>
      </c>
      <c r="T184" s="130">
        <f t="shared" si="25"/>
        <v>0</v>
      </c>
      <c r="V184" s="132">
        <f t="shared" si="26"/>
        <v>0</v>
      </c>
      <c r="W184" s="132">
        <v>23.185500000000001</v>
      </c>
      <c r="AR184" s="131" t="s">
        <v>169</v>
      </c>
      <c r="AT184" s="131" t="s">
        <v>166</v>
      </c>
      <c r="AU184" s="131" t="s">
        <v>83</v>
      </c>
      <c r="AY184" s="13" t="s">
        <v>127</v>
      </c>
      <c r="BE184" s="132">
        <f t="shared" si="27"/>
        <v>0</v>
      </c>
      <c r="BF184" s="132">
        <f t="shared" si="28"/>
        <v>0</v>
      </c>
      <c r="BG184" s="132">
        <f t="shared" si="29"/>
        <v>0</v>
      </c>
      <c r="BH184" s="132">
        <f t="shared" si="30"/>
        <v>0</v>
      </c>
      <c r="BI184" s="132">
        <f t="shared" si="31"/>
        <v>0</v>
      </c>
      <c r="BJ184" s="13" t="s">
        <v>82</v>
      </c>
      <c r="BK184" s="132">
        <f t="shared" si="32"/>
        <v>0</v>
      </c>
      <c r="BL184" s="13" t="s">
        <v>169</v>
      </c>
      <c r="BM184" s="131" t="s">
        <v>612</v>
      </c>
    </row>
    <row r="185" spans="2:65" s="1" customFormat="1" ht="16.5" customHeight="1" x14ac:dyDescent="0.2">
      <c r="B185" s="120"/>
      <c r="C185" s="133" t="s">
        <v>280</v>
      </c>
      <c r="D185" s="133" t="s">
        <v>166</v>
      </c>
      <c r="E185" s="134" t="s">
        <v>443</v>
      </c>
      <c r="F185" s="135" t="s">
        <v>444</v>
      </c>
      <c r="G185" s="136" t="s">
        <v>163</v>
      </c>
      <c r="H185" s="137">
        <v>150</v>
      </c>
      <c r="I185" s="138"/>
      <c r="J185" s="138">
        <f t="shared" si="22"/>
        <v>0</v>
      </c>
      <c r="K185" s="135" t="s">
        <v>1</v>
      </c>
      <c r="L185" s="139"/>
      <c r="M185" s="140" t="s">
        <v>1</v>
      </c>
      <c r="N185" s="141" t="s">
        <v>41</v>
      </c>
      <c r="O185" s="129">
        <v>0</v>
      </c>
      <c r="P185" s="129">
        <f t="shared" si="23"/>
        <v>0</v>
      </c>
      <c r="Q185" s="129">
        <v>1.1E-4</v>
      </c>
      <c r="R185" s="129">
        <f t="shared" si="24"/>
        <v>1.6500000000000001E-2</v>
      </c>
      <c r="S185" s="129">
        <v>0</v>
      </c>
      <c r="T185" s="130">
        <f t="shared" si="25"/>
        <v>0</v>
      </c>
      <c r="V185" s="132">
        <f t="shared" si="26"/>
        <v>0</v>
      </c>
      <c r="W185" s="132">
        <v>44.674500000000002</v>
      </c>
      <c r="AR185" s="131" t="s">
        <v>169</v>
      </c>
      <c r="AT185" s="131" t="s">
        <v>166</v>
      </c>
      <c r="AU185" s="131" t="s">
        <v>83</v>
      </c>
      <c r="AY185" s="13" t="s">
        <v>127</v>
      </c>
      <c r="BE185" s="132">
        <f t="shared" si="27"/>
        <v>0</v>
      </c>
      <c r="BF185" s="132">
        <f t="shared" si="28"/>
        <v>0</v>
      </c>
      <c r="BG185" s="132">
        <f t="shared" si="29"/>
        <v>0</v>
      </c>
      <c r="BH185" s="132">
        <f t="shared" si="30"/>
        <v>0</v>
      </c>
      <c r="BI185" s="132">
        <f t="shared" si="31"/>
        <v>0</v>
      </c>
      <c r="BJ185" s="13" t="s">
        <v>82</v>
      </c>
      <c r="BK185" s="132">
        <f t="shared" si="32"/>
        <v>0</v>
      </c>
      <c r="BL185" s="13" t="s">
        <v>169</v>
      </c>
      <c r="BM185" s="131" t="s">
        <v>613</v>
      </c>
    </row>
    <row r="186" spans="2:65" s="1" customFormat="1" ht="33" customHeight="1" x14ac:dyDescent="0.2">
      <c r="B186" s="120"/>
      <c r="C186" s="121" t="s">
        <v>283</v>
      </c>
      <c r="D186" s="121" t="s">
        <v>130</v>
      </c>
      <c r="E186" s="122" t="s">
        <v>445</v>
      </c>
      <c r="F186" s="123" t="s">
        <v>446</v>
      </c>
      <c r="G186" s="124" t="s">
        <v>163</v>
      </c>
      <c r="H186" s="125">
        <v>190</v>
      </c>
      <c r="I186" s="126"/>
      <c r="J186" s="126">
        <f t="shared" si="22"/>
        <v>0</v>
      </c>
      <c r="K186" s="123" t="s">
        <v>1</v>
      </c>
      <c r="L186" s="25"/>
      <c r="M186" s="127" t="s">
        <v>1</v>
      </c>
      <c r="N186" s="128" t="s">
        <v>41</v>
      </c>
      <c r="O186" s="129">
        <v>0.09</v>
      </c>
      <c r="P186" s="129">
        <f t="shared" si="23"/>
        <v>17.099999999999998</v>
      </c>
      <c r="Q186" s="129">
        <v>0</v>
      </c>
      <c r="R186" s="129">
        <f t="shared" si="24"/>
        <v>0</v>
      </c>
      <c r="S186" s="129">
        <v>0</v>
      </c>
      <c r="T186" s="130">
        <f t="shared" si="25"/>
        <v>0</v>
      </c>
      <c r="V186" s="132">
        <f t="shared" si="26"/>
        <v>0</v>
      </c>
      <c r="W186" s="132">
        <v>16.173300000000001</v>
      </c>
      <c r="AR186" s="131" t="s">
        <v>165</v>
      </c>
      <c r="AT186" s="131" t="s">
        <v>130</v>
      </c>
      <c r="AU186" s="131" t="s">
        <v>83</v>
      </c>
      <c r="AY186" s="13" t="s">
        <v>127</v>
      </c>
      <c r="BE186" s="132">
        <f t="shared" si="27"/>
        <v>0</v>
      </c>
      <c r="BF186" s="132">
        <f t="shared" si="28"/>
        <v>0</v>
      </c>
      <c r="BG186" s="132">
        <f t="shared" si="29"/>
        <v>0</v>
      </c>
      <c r="BH186" s="132">
        <f t="shared" si="30"/>
        <v>0</v>
      </c>
      <c r="BI186" s="132">
        <f t="shared" si="31"/>
        <v>0</v>
      </c>
      <c r="BJ186" s="13" t="s">
        <v>82</v>
      </c>
      <c r="BK186" s="132">
        <f t="shared" si="32"/>
        <v>0</v>
      </c>
      <c r="BL186" s="13" t="s">
        <v>165</v>
      </c>
      <c r="BM186" s="131" t="s">
        <v>614</v>
      </c>
    </row>
    <row r="187" spans="2:65" s="1" customFormat="1" ht="16.5" customHeight="1" x14ac:dyDescent="0.2">
      <c r="B187" s="120"/>
      <c r="C187" s="133" t="s">
        <v>286</v>
      </c>
      <c r="D187" s="133" t="s">
        <v>166</v>
      </c>
      <c r="E187" s="134" t="s">
        <v>448</v>
      </c>
      <c r="F187" s="135" t="s">
        <v>449</v>
      </c>
      <c r="G187" s="136" t="s">
        <v>163</v>
      </c>
      <c r="H187" s="137">
        <v>190</v>
      </c>
      <c r="I187" s="138"/>
      <c r="J187" s="138">
        <f t="shared" si="22"/>
        <v>0</v>
      </c>
      <c r="K187" s="135" t="s">
        <v>1</v>
      </c>
      <c r="L187" s="139"/>
      <c r="M187" s="140" t="s">
        <v>1</v>
      </c>
      <c r="N187" s="141" t="s">
        <v>41</v>
      </c>
      <c r="O187" s="129">
        <v>0</v>
      </c>
      <c r="P187" s="129">
        <f t="shared" si="23"/>
        <v>0</v>
      </c>
      <c r="Q187" s="129">
        <v>2.2599999999999999E-4</v>
      </c>
      <c r="R187" s="129">
        <f t="shared" si="24"/>
        <v>4.2939999999999999E-2</v>
      </c>
      <c r="S187" s="129">
        <v>0</v>
      </c>
      <c r="T187" s="130">
        <f t="shared" si="25"/>
        <v>0</v>
      </c>
      <c r="V187" s="132">
        <f t="shared" si="26"/>
        <v>0</v>
      </c>
      <c r="W187" s="132">
        <v>28.953600000000002</v>
      </c>
      <c r="AR187" s="131" t="s">
        <v>169</v>
      </c>
      <c r="AT187" s="131" t="s">
        <v>166</v>
      </c>
      <c r="AU187" s="131" t="s">
        <v>83</v>
      </c>
      <c r="AY187" s="13" t="s">
        <v>127</v>
      </c>
      <c r="BE187" s="132">
        <f t="shared" si="27"/>
        <v>0</v>
      </c>
      <c r="BF187" s="132">
        <f t="shared" si="28"/>
        <v>0</v>
      </c>
      <c r="BG187" s="132">
        <f t="shared" si="29"/>
        <v>0</v>
      </c>
      <c r="BH187" s="132">
        <f t="shared" si="30"/>
        <v>0</v>
      </c>
      <c r="BI187" s="132">
        <f t="shared" si="31"/>
        <v>0</v>
      </c>
      <c r="BJ187" s="13" t="s">
        <v>82</v>
      </c>
      <c r="BK187" s="132">
        <f t="shared" si="32"/>
        <v>0</v>
      </c>
      <c r="BL187" s="13" t="s">
        <v>169</v>
      </c>
      <c r="BM187" s="131" t="s">
        <v>615</v>
      </c>
    </row>
    <row r="188" spans="2:65" s="1" customFormat="1" ht="16.5" customHeight="1" x14ac:dyDescent="0.2">
      <c r="B188" s="120"/>
      <c r="C188" s="133" t="s">
        <v>447</v>
      </c>
      <c r="D188" s="133" t="s">
        <v>166</v>
      </c>
      <c r="E188" s="134" t="s">
        <v>290</v>
      </c>
      <c r="F188" s="135" t="s">
        <v>291</v>
      </c>
      <c r="G188" s="136" t="s">
        <v>180</v>
      </c>
      <c r="H188" s="137">
        <v>22</v>
      </c>
      <c r="I188" s="138"/>
      <c r="J188" s="138">
        <f t="shared" si="22"/>
        <v>0</v>
      </c>
      <c r="K188" s="135" t="s">
        <v>1</v>
      </c>
      <c r="L188" s="139"/>
      <c r="M188" s="140" t="s">
        <v>1</v>
      </c>
      <c r="N188" s="141" t="s">
        <v>41</v>
      </c>
      <c r="O188" s="129">
        <v>0</v>
      </c>
      <c r="P188" s="129">
        <f t="shared" si="23"/>
        <v>0</v>
      </c>
      <c r="Q188" s="129">
        <v>0</v>
      </c>
      <c r="R188" s="129">
        <f t="shared" si="24"/>
        <v>0</v>
      </c>
      <c r="S188" s="129">
        <v>0</v>
      </c>
      <c r="T188" s="130">
        <f t="shared" si="25"/>
        <v>0</v>
      </c>
      <c r="V188" s="132">
        <f t="shared" si="26"/>
        <v>0</v>
      </c>
      <c r="W188" s="132">
        <v>28.274999999999999</v>
      </c>
      <c r="AR188" s="131" t="s">
        <v>83</v>
      </c>
      <c r="AT188" s="131" t="s">
        <v>166</v>
      </c>
      <c r="AU188" s="131" t="s">
        <v>83</v>
      </c>
      <c r="AY188" s="13" t="s">
        <v>127</v>
      </c>
      <c r="BE188" s="132">
        <f t="shared" si="27"/>
        <v>0</v>
      </c>
      <c r="BF188" s="132">
        <f t="shared" si="28"/>
        <v>0</v>
      </c>
      <c r="BG188" s="132">
        <f t="shared" si="29"/>
        <v>0</v>
      </c>
      <c r="BH188" s="132">
        <f t="shared" si="30"/>
        <v>0</v>
      </c>
      <c r="BI188" s="132">
        <f t="shared" si="31"/>
        <v>0</v>
      </c>
      <c r="BJ188" s="13" t="s">
        <v>82</v>
      </c>
      <c r="BK188" s="132">
        <f t="shared" si="32"/>
        <v>0</v>
      </c>
      <c r="BL188" s="13" t="s">
        <v>82</v>
      </c>
      <c r="BM188" s="131" t="s">
        <v>616</v>
      </c>
    </row>
    <row r="189" spans="2:65" s="1" customFormat="1" ht="24.2" customHeight="1" x14ac:dyDescent="0.2">
      <c r="B189" s="120"/>
      <c r="C189" s="121" t="s">
        <v>7</v>
      </c>
      <c r="D189" s="121" t="s">
        <v>130</v>
      </c>
      <c r="E189" s="122" t="s">
        <v>203</v>
      </c>
      <c r="F189" s="123" t="s">
        <v>204</v>
      </c>
      <c r="G189" s="124" t="s">
        <v>180</v>
      </c>
      <c r="H189" s="125">
        <v>11</v>
      </c>
      <c r="I189" s="126"/>
      <c r="J189" s="126">
        <f t="shared" si="22"/>
        <v>0</v>
      </c>
      <c r="K189" s="123" t="s">
        <v>183</v>
      </c>
      <c r="L189" s="25"/>
      <c r="M189" s="127" t="s">
        <v>1</v>
      </c>
      <c r="N189" s="128" t="s">
        <v>41</v>
      </c>
      <c r="O189" s="129">
        <v>0.50600000000000001</v>
      </c>
      <c r="P189" s="129">
        <f t="shared" si="23"/>
        <v>5.5659999999999998</v>
      </c>
      <c r="Q189" s="129">
        <v>0</v>
      </c>
      <c r="R189" s="129">
        <f t="shared" si="24"/>
        <v>0</v>
      </c>
      <c r="S189" s="129">
        <v>0</v>
      </c>
      <c r="T189" s="130">
        <f t="shared" si="25"/>
        <v>0</v>
      </c>
      <c r="V189" s="132">
        <f t="shared" si="26"/>
        <v>0</v>
      </c>
      <c r="W189" s="132">
        <v>1696.5</v>
      </c>
      <c r="AR189" s="131" t="s">
        <v>165</v>
      </c>
      <c r="AT189" s="131" t="s">
        <v>130</v>
      </c>
      <c r="AU189" s="131" t="s">
        <v>83</v>
      </c>
      <c r="AY189" s="13" t="s">
        <v>127</v>
      </c>
      <c r="BE189" s="132">
        <f t="shared" si="27"/>
        <v>0</v>
      </c>
      <c r="BF189" s="132">
        <f t="shared" si="28"/>
        <v>0</v>
      </c>
      <c r="BG189" s="132">
        <f t="shared" si="29"/>
        <v>0</v>
      </c>
      <c r="BH189" s="132">
        <f t="shared" si="30"/>
        <v>0</v>
      </c>
      <c r="BI189" s="132">
        <f t="shared" si="31"/>
        <v>0</v>
      </c>
      <c r="BJ189" s="13" t="s">
        <v>82</v>
      </c>
      <c r="BK189" s="132">
        <f t="shared" si="32"/>
        <v>0</v>
      </c>
      <c r="BL189" s="13" t="s">
        <v>165</v>
      </c>
      <c r="BM189" s="131" t="s">
        <v>617</v>
      </c>
    </row>
    <row r="190" spans="2:65" s="1" customFormat="1" ht="24.2" customHeight="1" x14ac:dyDescent="0.2">
      <c r="B190" s="120"/>
      <c r="C190" s="133" t="s">
        <v>202</v>
      </c>
      <c r="D190" s="133" t="s">
        <v>166</v>
      </c>
      <c r="E190" s="134" t="s">
        <v>206</v>
      </c>
      <c r="F190" s="135" t="s">
        <v>435</v>
      </c>
      <c r="G190" s="136" t="s">
        <v>180</v>
      </c>
      <c r="H190" s="137">
        <v>8</v>
      </c>
      <c r="I190" s="138"/>
      <c r="J190" s="138">
        <f t="shared" si="22"/>
        <v>0</v>
      </c>
      <c r="K190" s="135" t="s">
        <v>1</v>
      </c>
      <c r="L190" s="139"/>
      <c r="M190" s="140" t="s">
        <v>1</v>
      </c>
      <c r="N190" s="141" t="s">
        <v>41</v>
      </c>
      <c r="O190" s="129">
        <v>0</v>
      </c>
      <c r="P190" s="129">
        <f t="shared" si="23"/>
        <v>0</v>
      </c>
      <c r="Q190" s="129">
        <v>3.0100000000000001E-3</v>
      </c>
      <c r="R190" s="129">
        <f t="shared" si="24"/>
        <v>2.4080000000000001E-2</v>
      </c>
      <c r="S190" s="129">
        <v>0</v>
      </c>
      <c r="T190" s="130">
        <f t="shared" si="25"/>
        <v>0</v>
      </c>
      <c r="V190" s="132">
        <f t="shared" si="26"/>
        <v>0</v>
      </c>
      <c r="W190" s="132">
        <v>17417.400000000001</v>
      </c>
      <c r="AR190" s="131" t="s">
        <v>207</v>
      </c>
      <c r="AT190" s="131" t="s">
        <v>166</v>
      </c>
      <c r="AU190" s="131" t="s">
        <v>83</v>
      </c>
      <c r="AY190" s="13" t="s">
        <v>127</v>
      </c>
      <c r="BE190" s="132">
        <f t="shared" si="27"/>
        <v>0</v>
      </c>
      <c r="BF190" s="132">
        <f t="shared" si="28"/>
        <v>0</v>
      </c>
      <c r="BG190" s="132">
        <f t="shared" si="29"/>
        <v>0</v>
      </c>
      <c r="BH190" s="132">
        <f t="shared" si="30"/>
        <v>0</v>
      </c>
      <c r="BI190" s="132">
        <f t="shared" si="31"/>
        <v>0</v>
      </c>
      <c r="BJ190" s="13" t="s">
        <v>82</v>
      </c>
      <c r="BK190" s="132">
        <f t="shared" si="32"/>
        <v>0</v>
      </c>
      <c r="BL190" s="13" t="s">
        <v>165</v>
      </c>
      <c r="BM190" s="131" t="s">
        <v>618</v>
      </c>
    </row>
    <row r="191" spans="2:65" s="1" customFormat="1" ht="24.2" customHeight="1" x14ac:dyDescent="0.2">
      <c r="B191" s="120"/>
      <c r="C191" s="133" t="s">
        <v>205</v>
      </c>
      <c r="D191" s="133" t="s">
        <v>166</v>
      </c>
      <c r="E191" s="134" t="s">
        <v>460</v>
      </c>
      <c r="F191" s="135" t="s">
        <v>461</v>
      </c>
      <c r="G191" s="136" t="s">
        <v>180</v>
      </c>
      <c r="H191" s="137">
        <v>1</v>
      </c>
      <c r="I191" s="138"/>
      <c r="J191" s="138">
        <f t="shared" si="22"/>
        <v>0</v>
      </c>
      <c r="K191" s="135" t="s">
        <v>1</v>
      </c>
      <c r="L191" s="139"/>
      <c r="M191" s="140" t="s">
        <v>1</v>
      </c>
      <c r="N191" s="141" t="s">
        <v>41</v>
      </c>
      <c r="O191" s="129">
        <v>0</v>
      </c>
      <c r="P191" s="129">
        <f t="shared" si="23"/>
        <v>0</v>
      </c>
      <c r="Q191" s="129">
        <v>3.0100000000000001E-3</v>
      </c>
      <c r="R191" s="129">
        <f t="shared" si="24"/>
        <v>3.0100000000000001E-3</v>
      </c>
      <c r="S191" s="129">
        <v>0</v>
      </c>
      <c r="T191" s="130">
        <f t="shared" si="25"/>
        <v>0</v>
      </c>
      <c r="V191" s="132">
        <f t="shared" si="26"/>
        <v>0</v>
      </c>
      <c r="W191" s="132">
        <v>20810.400000000001</v>
      </c>
      <c r="AR191" s="131" t="s">
        <v>207</v>
      </c>
      <c r="AT191" s="131" t="s">
        <v>166</v>
      </c>
      <c r="AU191" s="131" t="s">
        <v>83</v>
      </c>
      <c r="AY191" s="13" t="s">
        <v>127</v>
      </c>
      <c r="BE191" s="132">
        <f t="shared" si="27"/>
        <v>0</v>
      </c>
      <c r="BF191" s="132">
        <f t="shared" si="28"/>
        <v>0</v>
      </c>
      <c r="BG191" s="132">
        <f t="shared" si="29"/>
        <v>0</v>
      </c>
      <c r="BH191" s="132">
        <f t="shared" si="30"/>
        <v>0</v>
      </c>
      <c r="BI191" s="132">
        <f t="shared" si="31"/>
        <v>0</v>
      </c>
      <c r="BJ191" s="13" t="s">
        <v>82</v>
      </c>
      <c r="BK191" s="132">
        <f t="shared" si="32"/>
        <v>0</v>
      </c>
      <c r="BL191" s="13" t="s">
        <v>165</v>
      </c>
      <c r="BM191" s="131" t="s">
        <v>619</v>
      </c>
    </row>
    <row r="192" spans="2:65" s="1" customFormat="1" ht="24.2" customHeight="1" x14ac:dyDescent="0.2">
      <c r="B192" s="120"/>
      <c r="C192" s="133" t="s">
        <v>208</v>
      </c>
      <c r="D192" s="133" t="s">
        <v>166</v>
      </c>
      <c r="E192" s="134" t="s">
        <v>209</v>
      </c>
      <c r="F192" s="135" t="s">
        <v>669</v>
      </c>
      <c r="G192" s="136" t="s">
        <v>180</v>
      </c>
      <c r="H192" s="137">
        <v>2</v>
      </c>
      <c r="I192" s="138"/>
      <c r="J192" s="138">
        <f t="shared" si="22"/>
        <v>0</v>
      </c>
      <c r="K192" s="135" t="s">
        <v>1</v>
      </c>
      <c r="L192" s="139"/>
      <c r="M192" s="140" t="s">
        <v>1</v>
      </c>
      <c r="N192" s="141" t="s">
        <v>41</v>
      </c>
      <c r="O192" s="129">
        <v>0</v>
      </c>
      <c r="P192" s="129">
        <f t="shared" si="23"/>
        <v>0</v>
      </c>
      <c r="Q192" s="129">
        <v>3.0100000000000001E-3</v>
      </c>
      <c r="R192" s="129">
        <f t="shared" si="24"/>
        <v>6.0200000000000002E-3</v>
      </c>
      <c r="S192" s="129">
        <v>0</v>
      </c>
      <c r="T192" s="130">
        <f t="shared" si="25"/>
        <v>0</v>
      </c>
      <c r="V192" s="132">
        <f t="shared" si="26"/>
        <v>0</v>
      </c>
      <c r="W192" s="132">
        <v>30310.799999999999</v>
      </c>
      <c r="AR192" s="131" t="s">
        <v>207</v>
      </c>
      <c r="AT192" s="131" t="s">
        <v>166</v>
      </c>
      <c r="AU192" s="131" t="s">
        <v>83</v>
      </c>
      <c r="AY192" s="13" t="s">
        <v>127</v>
      </c>
      <c r="BE192" s="132">
        <f t="shared" si="27"/>
        <v>0</v>
      </c>
      <c r="BF192" s="132">
        <f t="shared" si="28"/>
        <v>0</v>
      </c>
      <c r="BG192" s="132">
        <f t="shared" si="29"/>
        <v>0</v>
      </c>
      <c r="BH192" s="132">
        <f t="shared" si="30"/>
        <v>0</v>
      </c>
      <c r="BI192" s="132">
        <f t="shared" si="31"/>
        <v>0</v>
      </c>
      <c r="BJ192" s="13" t="s">
        <v>82</v>
      </c>
      <c r="BK192" s="132">
        <f t="shared" si="32"/>
        <v>0</v>
      </c>
      <c r="BL192" s="13" t="s">
        <v>165</v>
      </c>
      <c r="BM192" s="131" t="s">
        <v>620</v>
      </c>
    </row>
    <row r="193" spans="2:65" s="1" customFormat="1" ht="24.2" customHeight="1" x14ac:dyDescent="0.2">
      <c r="B193" s="120"/>
      <c r="C193" s="121" t="s">
        <v>462</v>
      </c>
      <c r="D193" s="121" t="s">
        <v>130</v>
      </c>
      <c r="E193" s="122" t="s">
        <v>292</v>
      </c>
      <c r="F193" s="123" t="s">
        <v>293</v>
      </c>
      <c r="G193" s="124" t="s">
        <v>180</v>
      </c>
      <c r="H193" s="125">
        <v>17</v>
      </c>
      <c r="I193" s="126"/>
      <c r="J193" s="126">
        <f t="shared" si="22"/>
        <v>0</v>
      </c>
      <c r="K193" s="123" t="s">
        <v>1</v>
      </c>
      <c r="L193" s="25"/>
      <c r="M193" s="127" t="s">
        <v>1</v>
      </c>
      <c r="N193" s="128" t="s">
        <v>41</v>
      </c>
      <c r="O193" s="129">
        <v>0</v>
      </c>
      <c r="P193" s="129">
        <f t="shared" si="23"/>
        <v>0</v>
      </c>
      <c r="Q193" s="129">
        <v>0</v>
      </c>
      <c r="R193" s="129">
        <f t="shared" si="24"/>
        <v>0</v>
      </c>
      <c r="S193" s="129">
        <v>0</v>
      </c>
      <c r="T193" s="130">
        <f t="shared" si="25"/>
        <v>0</v>
      </c>
      <c r="V193" s="132">
        <f t="shared" si="26"/>
        <v>0</v>
      </c>
      <c r="W193" s="132">
        <v>226.2</v>
      </c>
      <c r="AR193" s="131" t="s">
        <v>165</v>
      </c>
      <c r="AT193" s="131" t="s">
        <v>130</v>
      </c>
      <c r="AU193" s="131" t="s">
        <v>83</v>
      </c>
      <c r="AY193" s="13" t="s">
        <v>127</v>
      </c>
      <c r="BE193" s="132">
        <f t="shared" si="27"/>
        <v>0</v>
      </c>
      <c r="BF193" s="132">
        <f t="shared" si="28"/>
        <v>0</v>
      </c>
      <c r="BG193" s="132">
        <f t="shared" si="29"/>
        <v>0</v>
      </c>
      <c r="BH193" s="132">
        <f t="shared" si="30"/>
        <v>0</v>
      </c>
      <c r="BI193" s="132">
        <f t="shared" si="31"/>
        <v>0</v>
      </c>
      <c r="BJ193" s="13" t="s">
        <v>82</v>
      </c>
      <c r="BK193" s="132">
        <f t="shared" si="32"/>
        <v>0</v>
      </c>
      <c r="BL193" s="13" t="s">
        <v>165</v>
      </c>
      <c r="BM193" s="131" t="s">
        <v>621</v>
      </c>
    </row>
    <row r="194" spans="2:65" s="1" customFormat="1" ht="24.2" customHeight="1" x14ac:dyDescent="0.2">
      <c r="B194" s="120"/>
      <c r="C194" s="133" t="s">
        <v>289</v>
      </c>
      <c r="D194" s="133" t="s">
        <v>166</v>
      </c>
      <c r="E194" s="134" t="s">
        <v>294</v>
      </c>
      <c r="F194" s="135" t="s">
        <v>295</v>
      </c>
      <c r="G194" s="136" t="s">
        <v>180</v>
      </c>
      <c r="H194" s="137">
        <v>9</v>
      </c>
      <c r="I194" s="138"/>
      <c r="J194" s="138">
        <f t="shared" si="22"/>
        <v>0</v>
      </c>
      <c r="K194" s="135" t="s">
        <v>1</v>
      </c>
      <c r="L194" s="139"/>
      <c r="M194" s="140" t="s">
        <v>1</v>
      </c>
      <c r="N194" s="141" t="s">
        <v>41</v>
      </c>
      <c r="O194" s="129">
        <v>0</v>
      </c>
      <c r="P194" s="129">
        <f t="shared" si="23"/>
        <v>0</v>
      </c>
      <c r="Q194" s="129">
        <v>0</v>
      </c>
      <c r="R194" s="129">
        <f t="shared" si="24"/>
        <v>0</v>
      </c>
      <c r="S194" s="129">
        <v>0</v>
      </c>
      <c r="T194" s="130">
        <f t="shared" si="25"/>
        <v>0</v>
      </c>
      <c r="V194" s="132">
        <f t="shared" si="26"/>
        <v>0</v>
      </c>
      <c r="W194" s="132">
        <v>3337.2982499999998</v>
      </c>
      <c r="AR194" s="131" t="s">
        <v>169</v>
      </c>
      <c r="AT194" s="131" t="s">
        <v>166</v>
      </c>
      <c r="AU194" s="131" t="s">
        <v>83</v>
      </c>
      <c r="AY194" s="13" t="s">
        <v>127</v>
      </c>
      <c r="BE194" s="132">
        <f t="shared" si="27"/>
        <v>0</v>
      </c>
      <c r="BF194" s="132">
        <f t="shared" si="28"/>
        <v>0</v>
      </c>
      <c r="BG194" s="132">
        <f t="shared" si="29"/>
        <v>0</v>
      </c>
      <c r="BH194" s="132">
        <f t="shared" si="30"/>
        <v>0</v>
      </c>
      <c r="BI194" s="132">
        <f t="shared" si="31"/>
        <v>0</v>
      </c>
      <c r="BJ194" s="13" t="s">
        <v>82</v>
      </c>
      <c r="BK194" s="132">
        <f t="shared" si="32"/>
        <v>0</v>
      </c>
      <c r="BL194" s="13" t="s">
        <v>169</v>
      </c>
      <c r="BM194" s="131" t="s">
        <v>622</v>
      </c>
    </row>
    <row r="195" spans="2:65" s="1" customFormat="1" ht="24.2" customHeight="1" x14ac:dyDescent="0.2">
      <c r="B195" s="120"/>
      <c r="C195" s="133" t="s">
        <v>306</v>
      </c>
      <c r="D195" s="133" t="s">
        <v>166</v>
      </c>
      <c r="E195" s="134" t="s">
        <v>296</v>
      </c>
      <c r="F195" s="135" t="s">
        <v>297</v>
      </c>
      <c r="G195" s="136" t="s">
        <v>180</v>
      </c>
      <c r="H195" s="137">
        <v>8</v>
      </c>
      <c r="I195" s="138"/>
      <c r="J195" s="138">
        <f t="shared" si="22"/>
        <v>0</v>
      </c>
      <c r="K195" s="135" t="s">
        <v>1</v>
      </c>
      <c r="L195" s="139"/>
      <c r="M195" s="140" t="s">
        <v>1</v>
      </c>
      <c r="N195" s="141" t="s">
        <v>41</v>
      </c>
      <c r="O195" s="129">
        <v>0</v>
      </c>
      <c r="P195" s="129">
        <f t="shared" si="23"/>
        <v>0</v>
      </c>
      <c r="Q195" s="129">
        <v>0</v>
      </c>
      <c r="R195" s="129">
        <f t="shared" si="24"/>
        <v>0</v>
      </c>
      <c r="S195" s="129">
        <v>0</v>
      </c>
      <c r="T195" s="130">
        <f t="shared" si="25"/>
        <v>0</v>
      </c>
      <c r="V195" s="132">
        <f t="shared" si="26"/>
        <v>0</v>
      </c>
      <c r="W195" s="132">
        <v>2561.8167900000003</v>
      </c>
      <c r="AR195" s="131" t="s">
        <v>169</v>
      </c>
      <c r="AT195" s="131" t="s">
        <v>166</v>
      </c>
      <c r="AU195" s="131" t="s">
        <v>83</v>
      </c>
      <c r="AY195" s="13" t="s">
        <v>127</v>
      </c>
      <c r="BE195" s="132">
        <f t="shared" si="27"/>
        <v>0</v>
      </c>
      <c r="BF195" s="132">
        <f t="shared" si="28"/>
        <v>0</v>
      </c>
      <c r="BG195" s="132">
        <f t="shared" si="29"/>
        <v>0</v>
      </c>
      <c r="BH195" s="132">
        <f t="shared" si="30"/>
        <v>0</v>
      </c>
      <c r="BI195" s="132">
        <f t="shared" si="31"/>
        <v>0</v>
      </c>
      <c r="BJ195" s="13" t="s">
        <v>82</v>
      </c>
      <c r="BK195" s="132">
        <f t="shared" si="32"/>
        <v>0</v>
      </c>
      <c r="BL195" s="13" t="s">
        <v>169</v>
      </c>
      <c r="BM195" s="131" t="s">
        <v>623</v>
      </c>
    </row>
    <row r="196" spans="2:65" s="1" customFormat="1" ht="33" customHeight="1" x14ac:dyDescent="0.2">
      <c r="B196" s="120"/>
      <c r="C196" s="121" t="s">
        <v>450</v>
      </c>
      <c r="D196" s="121" t="s">
        <v>130</v>
      </c>
      <c r="E196" s="122" t="s">
        <v>298</v>
      </c>
      <c r="F196" s="123" t="s">
        <v>299</v>
      </c>
      <c r="G196" s="124" t="s">
        <v>180</v>
      </c>
      <c r="H196" s="125">
        <v>8</v>
      </c>
      <c r="I196" s="126"/>
      <c r="J196" s="126">
        <f t="shared" si="22"/>
        <v>0</v>
      </c>
      <c r="K196" s="123" t="s">
        <v>1</v>
      </c>
      <c r="L196" s="25"/>
      <c r="M196" s="127" t="s">
        <v>1</v>
      </c>
      <c r="N196" s="128" t="s">
        <v>41</v>
      </c>
      <c r="O196" s="129">
        <v>0</v>
      </c>
      <c r="P196" s="129">
        <f t="shared" si="23"/>
        <v>0</v>
      </c>
      <c r="Q196" s="129">
        <v>0</v>
      </c>
      <c r="R196" s="129">
        <f t="shared" si="24"/>
        <v>0</v>
      </c>
      <c r="S196" s="129">
        <v>0</v>
      </c>
      <c r="T196" s="130">
        <f t="shared" si="25"/>
        <v>0</v>
      </c>
      <c r="V196" s="132">
        <f t="shared" si="26"/>
        <v>0</v>
      </c>
      <c r="W196" s="132">
        <v>226.2</v>
      </c>
      <c r="AR196" s="131" t="s">
        <v>165</v>
      </c>
      <c r="AT196" s="131" t="s">
        <v>130</v>
      </c>
      <c r="AU196" s="131" t="s">
        <v>83</v>
      </c>
      <c r="AY196" s="13" t="s">
        <v>127</v>
      </c>
      <c r="BE196" s="132">
        <f t="shared" si="27"/>
        <v>0</v>
      </c>
      <c r="BF196" s="132">
        <f t="shared" si="28"/>
        <v>0</v>
      </c>
      <c r="BG196" s="132">
        <f t="shared" si="29"/>
        <v>0</v>
      </c>
      <c r="BH196" s="132">
        <f t="shared" si="30"/>
        <v>0</v>
      </c>
      <c r="BI196" s="132">
        <f t="shared" si="31"/>
        <v>0</v>
      </c>
      <c r="BJ196" s="13" t="s">
        <v>82</v>
      </c>
      <c r="BK196" s="132">
        <f t="shared" si="32"/>
        <v>0</v>
      </c>
      <c r="BL196" s="13" t="s">
        <v>165</v>
      </c>
      <c r="BM196" s="131" t="s">
        <v>624</v>
      </c>
    </row>
    <row r="197" spans="2:65" s="1" customFormat="1" ht="16.5" customHeight="1" x14ac:dyDescent="0.2">
      <c r="B197" s="120"/>
      <c r="C197" s="133" t="s">
        <v>310</v>
      </c>
      <c r="D197" s="133" t="s">
        <v>166</v>
      </c>
      <c r="E197" s="134" t="s">
        <v>300</v>
      </c>
      <c r="F197" s="135" t="s">
        <v>301</v>
      </c>
      <c r="G197" s="136" t="s">
        <v>180</v>
      </c>
      <c r="H197" s="137">
        <v>8</v>
      </c>
      <c r="I197" s="138"/>
      <c r="J197" s="138">
        <f t="shared" si="22"/>
        <v>0</v>
      </c>
      <c r="K197" s="135" t="s">
        <v>1</v>
      </c>
      <c r="L197" s="139"/>
      <c r="M197" s="140" t="s">
        <v>1</v>
      </c>
      <c r="N197" s="141" t="s">
        <v>41</v>
      </c>
      <c r="O197" s="129">
        <v>0</v>
      </c>
      <c r="P197" s="129">
        <f t="shared" si="23"/>
        <v>0</v>
      </c>
      <c r="Q197" s="129">
        <v>0</v>
      </c>
      <c r="R197" s="129">
        <f t="shared" si="24"/>
        <v>0</v>
      </c>
      <c r="S197" s="129">
        <v>0</v>
      </c>
      <c r="T197" s="130">
        <f t="shared" si="25"/>
        <v>0</v>
      </c>
      <c r="V197" s="132">
        <f t="shared" si="26"/>
        <v>0</v>
      </c>
      <c r="W197" s="132">
        <v>2561.8167900000003</v>
      </c>
      <c r="AR197" s="131" t="s">
        <v>207</v>
      </c>
      <c r="AT197" s="131" t="s">
        <v>166</v>
      </c>
      <c r="AU197" s="131" t="s">
        <v>83</v>
      </c>
      <c r="AY197" s="13" t="s">
        <v>127</v>
      </c>
      <c r="BE197" s="132">
        <f t="shared" si="27"/>
        <v>0</v>
      </c>
      <c r="BF197" s="132">
        <f t="shared" si="28"/>
        <v>0</v>
      </c>
      <c r="BG197" s="132">
        <f t="shared" si="29"/>
        <v>0</v>
      </c>
      <c r="BH197" s="132">
        <f t="shared" si="30"/>
        <v>0</v>
      </c>
      <c r="BI197" s="132">
        <f t="shared" si="31"/>
        <v>0</v>
      </c>
      <c r="BJ197" s="13" t="s">
        <v>82</v>
      </c>
      <c r="BK197" s="132">
        <f t="shared" si="32"/>
        <v>0</v>
      </c>
      <c r="BL197" s="13" t="s">
        <v>165</v>
      </c>
      <c r="BM197" s="131" t="s">
        <v>625</v>
      </c>
    </row>
    <row r="198" spans="2:65" s="1" customFormat="1" ht="16.5" customHeight="1" x14ac:dyDescent="0.2">
      <c r="B198" s="120"/>
      <c r="C198" s="121" t="s">
        <v>314</v>
      </c>
      <c r="D198" s="121" t="s">
        <v>130</v>
      </c>
      <c r="E198" s="122" t="s">
        <v>302</v>
      </c>
      <c r="F198" s="123" t="s">
        <v>303</v>
      </c>
      <c r="G198" s="124" t="s">
        <v>180</v>
      </c>
      <c r="H198" s="125">
        <v>8</v>
      </c>
      <c r="I198" s="126"/>
      <c r="J198" s="126">
        <f t="shared" si="22"/>
        <v>0</v>
      </c>
      <c r="K198" s="123" t="s">
        <v>1</v>
      </c>
      <c r="L198" s="25"/>
      <c r="M198" s="127" t="s">
        <v>1</v>
      </c>
      <c r="N198" s="128" t="s">
        <v>41</v>
      </c>
      <c r="O198" s="129">
        <v>0</v>
      </c>
      <c r="P198" s="129">
        <f t="shared" si="23"/>
        <v>0</v>
      </c>
      <c r="Q198" s="129">
        <v>0</v>
      </c>
      <c r="R198" s="129">
        <f t="shared" si="24"/>
        <v>0</v>
      </c>
      <c r="S198" s="129">
        <v>0</v>
      </c>
      <c r="T198" s="130">
        <f t="shared" si="25"/>
        <v>0</v>
      </c>
      <c r="V198" s="132">
        <f t="shared" si="26"/>
        <v>0</v>
      </c>
      <c r="W198" s="132">
        <v>271.44</v>
      </c>
      <c r="AR198" s="131" t="s">
        <v>165</v>
      </c>
      <c r="AT198" s="131" t="s">
        <v>130</v>
      </c>
      <c r="AU198" s="131" t="s">
        <v>83</v>
      </c>
      <c r="AY198" s="13" t="s">
        <v>127</v>
      </c>
      <c r="BE198" s="132">
        <f t="shared" si="27"/>
        <v>0</v>
      </c>
      <c r="BF198" s="132">
        <f t="shared" si="28"/>
        <v>0</v>
      </c>
      <c r="BG198" s="132">
        <f t="shared" si="29"/>
        <v>0</v>
      </c>
      <c r="BH198" s="132">
        <f t="shared" si="30"/>
        <v>0</v>
      </c>
      <c r="BI198" s="132">
        <f t="shared" si="31"/>
        <v>0</v>
      </c>
      <c r="BJ198" s="13" t="s">
        <v>82</v>
      </c>
      <c r="BK198" s="132">
        <f t="shared" si="32"/>
        <v>0</v>
      </c>
      <c r="BL198" s="13" t="s">
        <v>165</v>
      </c>
      <c r="BM198" s="131" t="s">
        <v>626</v>
      </c>
    </row>
    <row r="199" spans="2:65" s="1" customFormat="1" ht="16.5" customHeight="1" x14ac:dyDescent="0.2">
      <c r="B199" s="120"/>
      <c r="C199" s="133" t="s">
        <v>165</v>
      </c>
      <c r="D199" s="133" t="s">
        <v>166</v>
      </c>
      <c r="E199" s="134" t="s">
        <v>304</v>
      </c>
      <c r="F199" s="135" t="s">
        <v>305</v>
      </c>
      <c r="G199" s="136" t="s">
        <v>180</v>
      </c>
      <c r="H199" s="137">
        <v>8</v>
      </c>
      <c r="I199" s="138"/>
      <c r="J199" s="138">
        <f t="shared" si="22"/>
        <v>0</v>
      </c>
      <c r="K199" s="135" t="s">
        <v>1</v>
      </c>
      <c r="L199" s="139"/>
      <c r="M199" s="140" t="s">
        <v>1</v>
      </c>
      <c r="N199" s="141" t="s">
        <v>41</v>
      </c>
      <c r="O199" s="129">
        <v>0</v>
      </c>
      <c r="P199" s="129">
        <f t="shared" si="23"/>
        <v>0</v>
      </c>
      <c r="Q199" s="129">
        <v>0</v>
      </c>
      <c r="R199" s="129">
        <f t="shared" si="24"/>
        <v>0</v>
      </c>
      <c r="S199" s="129">
        <v>0</v>
      </c>
      <c r="T199" s="130">
        <f t="shared" si="25"/>
        <v>0</v>
      </c>
      <c r="V199" s="132">
        <f t="shared" si="26"/>
        <v>0</v>
      </c>
      <c r="W199" s="132">
        <v>294.06</v>
      </c>
      <c r="AR199" s="131" t="s">
        <v>207</v>
      </c>
      <c r="AT199" s="131" t="s">
        <v>166</v>
      </c>
      <c r="AU199" s="131" t="s">
        <v>83</v>
      </c>
      <c r="AY199" s="13" t="s">
        <v>127</v>
      </c>
      <c r="BE199" s="132">
        <f t="shared" si="27"/>
        <v>0</v>
      </c>
      <c r="BF199" s="132">
        <f t="shared" si="28"/>
        <v>0</v>
      </c>
      <c r="BG199" s="132">
        <f t="shared" si="29"/>
        <v>0</v>
      </c>
      <c r="BH199" s="132">
        <f t="shared" si="30"/>
        <v>0</v>
      </c>
      <c r="BI199" s="132">
        <f t="shared" si="31"/>
        <v>0</v>
      </c>
      <c r="BJ199" s="13" t="s">
        <v>82</v>
      </c>
      <c r="BK199" s="132">
        <f t="shared" si="32"/>
        <v>0</v>
      </c>
      <c r="BL199" s="13" t="s">
        <v>165</v>
      </c>
      <c r="BM199" s="131" t="s">
        <v>627</v>
      </c>
    </row>
    <row r="200" spans="2:65" s="1" customFormat="1" ht="37.9" customHeight="1" x14ac:dyDescent="0.2">
      <c r="B200" s="120"/>
      <c r="C200" s="121" t="s">
        <v>453</v>
      </c>
      <c r="D200" s="121" t="s">
        <v>130</v>
      </c>
      <c r="E200" s="122" t="s">
        <v>307</v>
      </c>
      <c r="F200" s="123" t="s">
        <v>308</v>
      </c>
      <c r="G200" s="124" t="s">
        <v>309</v>
      </c>
      <c r="H200" s="125">
        <v>1</v>
      </c>
      <c r="I200" s="126"/>
      <c r="J200" s="126">
        <f t="shared" si="22"/>
        <v>0</v>
      </c>
      <c r="K200" s="123" t="s">
        <v>1</v>
      </c>
      <c r="L200" s="25"/>
      <c r="M200" s="127" t="s">
        <v>1</v>
      </c>
      <c r="N200" s="128" t="s">
        <v>41</v>
      </c>
      <c r="O200" s="129">
        <v>0</v>
      </c>
      <c r="P200" s="129">
        <f t="shared" si="23"/>
        <v>0</v>
      </c>
      <c r="Q200" s="129">
        <v>0</v>
      </c>
      <c r="R200" s="129">
        <f t="shared" si="24"/>
        <v>0</v>
      </c>
      <c r="S200" s="129">
        <v>0</v>
      </c>
      <c r="T200" s="130">
        <f t="shared" si="25"/>
        <v>0</v>
      </c>
      <c r="V200" s="132">
        <f t="shared" si="26"/>
        <v>0</v>
      </c>
      <c r="W200" s="132">
        <v>22620</v>
      </c>
      <c r="AR200" s="131" t="s">
        <v>165</v>
      </c>
      <c r="AT200" s="131" t="s">
        <v>130</v>
      </c>
      <c r="AU200" s="131" t="s">
        <v>83</v>
      </c>
      <c r="AY200" s="13" t="s">
        <v>127</v>
      </c>
      <c r="BE200" s="132">
        <f t="shared" si="27"/>
        <v>0</v>
      </c>
      <c r="BF200" s="132">
        <f t="shared" si="28"/>
        <v>0</v>
      </c>
      <c r="BG200" s="132">
        <f t="shared" si="29"/>
        <v>0</v>
      </c>
      <c r="BH200" s="132">
        <f t="shared" si="30"/>
        <v>0</v>
      </c>
      <c r="BI200" s="132">
        <f t="shared" si="31"/>
        <v>0</v>
      </c>
      <c r="BJ200" s="13" t="s">
        <v>82</v>
      </c>
      <c r="BK200" s="132">
        <f t="shared" si="32"/>
        <v>0</v>
      </c>
      <c r="BL200" s="13" t="s">
        <v>165</v>
      </c>
      <c r="BM200" s="131" t="s">
        <v>628</v>
      </c>
    </row>
    <row r="201" spans="2:65" s="1" customFormat="1" ht="24.2" customHeight="1" x14ac:dyDescent="0.2">
      <c r="B201" s="120"/>
      <c r="C201" s="121" t="s">
        <v>322</v>
      </c>
      <c r="D201" s="121" t="s">
        <v>130</v>
      </c>
      <c r="E201" s="122" t="s">
        <v>451</v>
      </c>
      <c r="F201" s="123" t="s">
        <v>452</v>
      </c>
      <c r="G201" s="124" t="s">
        <v>313</v>
      </c>
      <c r="H201" s="125">
        <v>520</v>
      </c>
      <c r="I201" s="126"/>
      <c r="J201" s="126">
        <f t="shared" si="22"/>
        <v>0</v>
      </c>
      <c r="K201" s="123" t="s">
        <v>1</v>
      </c>
      <c r="L201" s="25"/>
      <c r="M201" s="127" t="s">
        <v>1</v>
      </c>
      <c r="N201" s="128" t="s">
        <v>41</v>
      </c>
      <c r="O201" s="129">
        <v>0</v>
      </c>
      <c r="P201" s="129">
        <f t="shared" si="23"/>
        <v>0</v>
      </c>
      <c r="Q201" s="129">
        <v>0</v>
      </c>
      <c r="R201" s="129">
        <f t="shared" si="24"/>
        <v>0</v>
      </c>
      <c r="S201" s="129">
        <v>0</v>
      </c>
      <c r="T201" s="130">
        <f t="shared" si="25"/>
        <v>0</v>
      </c>
      <c r="V201" s="132">
        <f t="shared" si="26"/>
        <v>0</v>
      </c>
      <c r="W201" s="132">
        <v>16.965</v>
      </c>
      <c r="AR201" s="131" t="s">
        <v>165</v>
      </c>
      <c r="AT201" s="131" t="s">
        <v>130</v>
      </c>
      <c r="AU201" s="131" t="s">
        <v>83</v>
      </c>
      <c r="AY201" s="13" t="s">
        <v>127</v>
      </c>
      <c r="BE201" s="132">
        <f t="shared" si="27"/>
        <v>0</v>
      </c>
      <c r="BF201" s="132">
        <f t="shared" si="28"/>
        <v>0</v>
      </c>
      <c r="BG201" s="132">
        <f t="shared" si="29"/>
        <v>0</v>
      </c>
      <c r="BH201" s="132">
        <f t="shared" si="30"/>
        <v>0</v>
      </c>
      <c r="BI201" s="132">
        <f t="shared" si="31"/>
        <v>0</v>
      </c>
      <c r="BJ201" s="13" t="s">
        <v>82</v>
      </c>
      <c r="BK201" s="132">
        <f t="shared" si="32"/>
        <v>0</v>
      </c>
      <c r="BL201" s="13" t="s">
        <v>165</v>
      </c>
      <c r="BM201" s="131" t="s">
        <v>629</v>
      </c>
    </row>
    <row r="202" spans="2:65" s="1" customFormat="1" ht="16.5" customHeight="1" x14ac:dyDescent="0.2">
      <c r="B202" s="120"/>
      <c r="C202" s="121" t="s">
        <v>325</v>
      </c>
      <c r="D202" s="121" t="s">
        <v>130</v>
      </c>
      <c r="E202" s="122" t="s">
        <v>311</v>
      </c>
      <c r="F202" s="123" t="s">
        <v>312</v>
      </c>
      <c r="G202" s="124" t="s">
        <v>313</v>
      </c>
      <c r="H202" s="125">
        <v>16</v>
      </c>
      <c r="I202" s="126"/>
      <c r="J202" s="126">
        <f t="shared" si="22"/>
        <v>0</v>
      </c>
      <c r="K202" s="123" t="s">
        <v>1</v>
      </c>
      <c r="L202" s="25"/>
      <c r="M202" s="127" t="s">
        <v>1</v>
      </c>
      <c r="N202" s="128" t="s">
        <v>41</v>
      </c>
      <c r="O202" s="129">
        <v>0</v>
      </c>
      <c r="P202" s="129">
        <f t="shared" si="23"/>
        <v>0</v>
      </c>
      <c r="Q202" s="129">
        <v>0</v>
      </c>
      <c r="R202" s="129">
        <f t="shared" si="24"/>
        <v>0</v>
      </c>
      <c r="S202" s="129">
        <v>0</v>
      </c>
      <c r="T202" s="130">
        <f t="shared" si="25"/>
        <v>0</v>
      </c>
      <c r="V202" s="132">
        <f t="shared" si="26"/>
        <v>0</v>
      </c>
      <c r="W202" s="132">
        <v>622.04999999999995</v>
      </c>
      <c r="AR202" s="131" t="s">
        <v>165</v>
      </c>
      <c r="AT202" s="131" t="s">
        <v>130</v>
      </c>
      <c r="AU202" s="131" t="s">
        <v>83</v>
      </c>
      <c r="AY202" s="13" t="s">
        <v>127</v>
      </c>
      <c r="BE202" s="132">
        <f t="shared" si="27"/>
        <v>0</v>
      </c>
      <c r="BF202" s="132">
        <f t="shared" si="28"/>
        <v>0</v>
      </c>
      <c r="BG202" s="132">
        <f t="shared" si="29"/>
        <v>0</v>
      </c>
      <c r="BH202" s="132">
        <f t="shared" si="30"/>
        <v>0</v>
      </c>
      <c r="BI202" s="132">
        <f t="shared" si="31"/>
        <v>0</v>
      </c>
      <c r="BJ202" s="13" t="s">
        <v>82</v>
      </c>
      <c r="BK202" s="132">
        <f t="shared" si="32"/>
        <v>0</v>
      </c>
      <c r="BL202" s="13" t="s">
        <v>165</v>
      </c>
      <c r="BM202" s="131" t="s">
        <v>630</v>
      </c>
    </row>
    <row r="203" spans="2:65" s="1" customFormat="1" ht="16.5" customHeight="1" x14ac:dyDescent="0.2">
      <c r="B203" s="120"/>
      <c r="C203" s="121" t="s">
        <v>345</v>
      </c>
      <c r="D203" s="121" t="s">
        <v>130</v>
      </c>
      <c r="E203" s="122" t="s">
        <v>315</v>
      </c>
      <c r="F203" s="123" t="s">
        <v>316</v>
      </c>
      <c r="G203" s="124" t="s">
        <v>180</v>
      </c>
      <c r="H203" s="125">
        <v>44</v>
      </c>
      <c r="I203" s="126"/>
      <c r="J203" s="126">
        <f t="shared" si="22"/>
        <v>0</v>
      </c>
      <c r="K203" s="123" t="s">
        <v>1</v>
      </c>
      <c r="L203" s="25"/>
      <c r="M203" s="127" t="s">
        <v>1</v>
      </c>
      <c r="N203" s="128" t="s">
        <v>41</v>
      </c>
      <c r="O203" s="129">
        <v>0</v>
      </c>
      <c r="P203" s="129">
        <f t="shared" si="23"/>
        <v>0</v>
      </c>
      <c r="Q203" s="129">
        <v>0</v>
      </c>
      <c r="R203" s="129">
        <f t="shared" si="24"/>
        <v>0</v>
      </c>
      <c r="S203" s="129">
        <v>0</v>
      </c>
      <c r="T203" s="130">
        <f t="shared" si="25"/>
        <v>0</v>
      </c>
      <c r="V203" s="132">
        <f t="shared" si="26"/>
        <v>0</v>
      </c>
      <c r="W203" s="132">
        <v>20.358000000000001</v>
      </c>
      <c r="AR203" s="131" t="s">
        <v>169</v>
      </c>
      <c r="AT203" s="131" t="s">
        <v>130</v>
      </c>
      <c r="AU203" s="131" t="s">
        <v>83</v>
      </c>
      <c r="AY203" s="13" t="s">
        <v>127</v>
      </c>
      <c r="BE203" s="132">
        <f t="shared" si="27"/>
        <v>0</v>
      </c>
      <c r="BF203" s="132">
        <f t="shared" si="28"/>
        <v>0</v>
      </c>
      <c r="BG203" s="132">
        <f t="shared" si="29"/>
        <v>0</v>
      </c>
      <c r="BH203" s="132">
        <f t="shared" si="30"/>
        <v>0</v>
      </c>
      <c r="BI203" s="132">
        <f t="shared" si="31"/>
        <v>0</v>
      </c>
      <c r="BJ203" s="13" t="s">
        <v>82</v>
      </c>
      <c r="BK203" s="132">
        <f t="shared" si="32"/>
        <v>0</v>
      </c>
      <c r="BL203" s="13" t="s">
        <v>169</v>
      </c>
      <c r="BM203" s="131" t="s">
        <v>631</v>
      </c>
    </row>
    <row r="204" spans="2:65" s="1" customFormat="1" ht="16.5" customHeight="1" x14ac:dyDescent="0.2">
      <c r="B204" s="120"/>
      <c r="C204" s="133" t="s">
        <v>349</v>
      </c>
      <c r="D204" s="133" t="s">
        <v>166</v>
      </c>
      <c r="E204" s="134" t="s">
        <v>317</v>
      </c>
      <c r="F204" s="135" t="s">
        <v>318</v>
      </c>
      <c r="G204" s="136" t="s">
        <v>319</v>
      </c>
      <c r="H204" s="137">
        <v>11</v>
      </c>
      <c r="I204" s="138"/>
      <c r="J204" s="138">
        <f t="shared" si="22"/>
        <v>0</v>
      </c>
      <c r="K204" s="135" t="s">
        <v>1</v>
      </c>
      <c r="L204" s="139"/>
      <c r="M204" s="140" t="s">
        <v>1</v>
      </c>
      <c r="N204" s="141" t="s">
        <v>41</v>
      </c>
      <c r="O204" s="129">
        <v>0</v>
      </c>
      <c r="P204" s="129">
        <f t="shared" si="23"/>
        <v>0</v>
      </c>
      <c r="Q204" s="129">
        <v>0</v>
      </c>
      <c r="R204" s="129">
        <f t="shared" si="24"/>
        <v>0</v>
      </c>
      <c r="S204" s="129">
        <v>0</v>
      </c>
      <c r="T204" s="130">
        <f t="shared" si="25"/>
        <v>0</v>
      </c>
      <c r="V204" s="132">
        <f t="shared" si="26"/>
        <v>0</v>
      </c>
      <c r="W204" s="132">
        <v>169.65</v>
      </c>
      <c r="AR204" s="131" t="s">
        <v>169</v>
      </c>
      <c r="AT204" s="131" t="s">
        <v>166</v>
      </c>
      <c r="AU204" s="131" t="s">
        <v>83</v>
      </c>
      <c r="AY204" s="13" t="s">
        <v>127</v>
      </c>
      <c r="BE204" s="132">
        <f t="shared" si="27"/>
        <v>0</v>
      </c>
      <c r="BF204" s="132">
        <f t="shared" si="28"/>
        <v>0</v>
      </c>
      <c r="BG204" s="132">
        <f t="shared" si="29"/>
        <v>0</v>
      </c>
      <c r="BH204" s="132">
        <f t="shared" si="30"/>
        <v>0</v>
      </c>
      <c r="BI204" s="132">
        <f t="shared" si="31"/>
        <v>0</v>
      </c>
      <c r="BJ204" s="13" t="s">
        <v>82</v>
      </c>
      <c r="BK204" s="132">
        <f t="shared" si="32"/>
        <v>0</v>
      </c>
      <c r="BL204" s="13" t="s">
        <v>169</v>
      </c>
      <c r="BM204" s="131" t="s">
        <v>632</v>
      </c>
    </row>
    <row r="205" spans="2:65" s="11" customFormat="1" ht="22.9" customHeight="1" x14ac:dyDescent="0.2">
      <c r="B205" s="109"/>
      <c r="D205" s="110" t="s">
        <v>75</v>
      </c>
      <c r="E205" s="118" t="s">
        <v>320</v>
      </c>
      <c r="F205" s="118" t="s">
        <v>321</v>
      </c>
      <c r="J205" s="119">
        <f>BK205</f>
        <v>0</v>
      </c>
      <c r="L205" s="109"/>
      <c r="M205" s="113"/>
      <c r="P205" s="114">
        <f>SUM(P206:P213)</f>
        <v>0</v>
      </c>
      <c r="R205" s="114">
        <f>SUM(R206:R213)</f>
        <v>1.9200000000000002E-2</v>
      </c>
      <c r="T205" s="115">
        <f>SUM(T206:T213)</f>
        <v>0</v>
      </c>
      <c r="W205" s="152"/>
      <c r="AR205" s="110" t="s">
        <v>139</v>
      </c>
      <c r="AT205" s="116" t="s">
        <v>75</v>
      </c>
      <c r="AU205" s="116" t="s">
        <v>82</v>
      </c>
      <c r="AY205" s="110" t="s">
        <v>127</v>
      </c>
      <c r="BK205" s="117">
        <f>SUM(BK206:BK213)</f>
        <v>0</v>
      </c>
    </row>
    <row r="206" spans="2:65" s="1" customFormat="1" ht="37.9" customHeight="1" x14ac:dyDescent="0.2">
      <c r="B206" s="120"/>
      <c r="C206" s="133" t="s">
        <v>352</v>
      </c>
      <c r="D206" s="133" t="s">
        <v>166</v>
      </c>
      <c r="E206" s="134" t="s">
        <v>323</v>
      </c>
      <c r="F206" s="135" t="s">
        <v>324</v>
      </c>
      <c r="G206" s="136" t="s">
        <v>180</v>
      </c>
      <c r="H206" s="137">
        <v>24</v>
      </c>
      <c r="I206" s="138"/>
      <c r="J206" s="138">
        <f t="shared" ref="J206:J213" si="33">ROUND(I206*H206,2)</f>
        <v>0</v>
      </c>
      <c r="K206" s="135" t="s">
        <v>164</v>
      </c>
      <c r="L206" s="139"/>
      <c r="M206" s="140" t="s">
        <v>1</v>
      </c>
      <c r="N206" s="141" t="s">
        <v>41</v>
      </c>
      <c r="O206" s="129">
        <v>0</v>
      </c>
      <c r="P206" s="129">
        <f t="shared" ref="P206:P213" si="34">O206*H206</f>
        <v>0</v>
      </c>
      <c r="Q206" s="129">
        <v>8.0000000000000004E-4</v>
      </c>
      <c r="R206" s="129">
        <f t="shared" ref="R206:R213" si="35">Q206*H206</f>
        <v>1.9200000000000002E-2</v>
      </c>
      <c r="S206" s="129">
        <v>0</v>
      </c>
      <c r="T206" s="130">
        <f t="shared" ref="T206:T213" si="36">S206*H206</f>
        <v>0</v>
      </c>
      <c r="V206" s="132">
        <f t="shared" ref="V206:V213" si="37">I206*1.131</f>
        <v>0</v>
      </c>
      <c r="W206" s="132">
        <v>436.56599999999997</v>
      </c>
      <c r="AR206" s="131" t="s">
        <v>169</v>
      </c>
      <c r="AT206" s="131" t="s">
        <v>166</v>
      </c>
      <c r="AU206" s="131" t="s">
        <v>83</v>
      </c>
      <c r="AY206" s="13" t="s">
        <v>127</v>
      </c>
      <c r="BE206" s="132">
        <f t="shared" ref="BE206:BE213" si="38">IF(N206="základní",J206,0)</f>
        <v>0</v>
      </c>
      <c r="BF206" s="132">
        <f t="shared" ref="BF206:BF213" si="39">IF(N206="snížená",J206,0)</f>
        <v>0</v>
      </c>
      <c r="BG206" s="132">
        <f t="shared" ref="BG206:BG213" si="40">IF(N206="zákl. přenesená",J206,0)</f>
        <v>0</v>
      </c>
      <c r="BH206" s="132">
        <f t="shared" ref="BH206:BH213" si="41">IF(N206="sníž. přenesená",J206,0)</f>
        <v>0</v>
      </c>
      <c r="BI206" s="132">
        <f t="shared" ref="BI206:BI213" si="42">IF(N206="nulová",J206,0)</f>
        <v>0</v>
      </c>
      <c r="BJ206" s="13" t="s">
        <v>82</v>
      </c>
      <c r="BK206" s="132">
        <f t="shared" ref="BK206:BK213" si="43">ROUND(I206*H206,2)</f>
        <v>0</v>
      </c>
      <c r="BL206" s="13" t="s">
        <v>169</v>
      </c>
      <c r="BM206" s="131" t="s">
        <v>633</v>
      </c>
    </row>
    <row r="207" spans="2:65" s="1" customFormat="1" ht="16.5" customHeight="1" x14ac:dyDescent="0.2">
      <c r="B207" s="120"/>
      <c r="C207" s="133" t="s">
        <v>355</v>
      </c>
      <c r="D207" s="133" t="s">
        <v>166</v>
      </c>
      <c r="E207" s="134" t="s">
        <v>326</v>
      </c>
      <c r="F207" s="135" t="s">
        <v>327</v>
      </c>
      <c r="G207" s="136" t="s">
        <v>180</v>
      </c>
      <c r="H207" s="137">
        <v>24</v>
      </c>
      <c r="I207" s="138"/>
      <c r="J207" s="138">
        <f t="shared" si="33"/>
        <v>0</v>
      </c>
      <c r="K207" s="135" t="s">
        <v>1</v>
      </c>
      <c r="L207" s="139"/>
      <c r="M207" s="140" t="s">
        <v>1</v>
      </c>
      <c r="N207" s="141" t="s">
        <v>41</v>
      </c>
      <c r="O207" s="129">
        <v>0</v>
      </c>
      <c r="P207" s="129">
        <f t="shared" si="34"/>
        <v>0</v>
      </c>
      <c r="Q207" s="129">
        <v>0</v>
      </c>
      <c r="R207" s="129">
        <f t="shared" si="35"/>
        <v>0</v>
      </c>
      <c r="S207" s="129">
        <v>0</v>
      </c>
      <c r="T207" s="130">
        <f t="shared" si="36"/>
        <v>0</v>
      </c>
      <c r="V207" s="132">
        <f t="shared" si="37"/>
        <v>0</v>
      </c>
      <c r="W207" s="132">
        <v>565.5</v>
      </c>
      <c r="AR207" s="131" t="s">
        <v>207</v>
      </c>
      <c r="AT207" s="131" t="s">
        <v>166</v>
      </c>
      <c r="AU207" s="131" t="s">
        <v>83</v>
      </c>
      <c r="AY207" s="13" t="s">
        <v>127</v>
      </c>
      <c r="BE207" s="132">
        <f t="shared" si="38"/>
        <v>0</v>
      </c>
      <c r="BF207" s="132">
        <f t="shared" si="39"/>
        <v>0</v>
      </c>
      <c r="BG207" s="132">
        <f t="shared" si="40"/>
        <v>0</v>
      </c>
      <c r="BH207" s="132">
        <f t="shared" si="41"/>
        <v>0</v>
      </c>
      <c r="BI207" s="132">
        <f t="shared" si="42"/>
        <v>0</v>
      </c>
      <c r="BJ207" s="13" t="s">
        <v>82</v>
      </c>
      <c r="BK207" s="132">
        <f t="shared" si="43"/>
        <v>0</v>
      </c>
      <c r="BL207" s="13" t="s">
        <v>165</v>
      </c>
      <c r="BM207" s="131" t="s">
        <v>634</v>
      </c>
    </row>
    <row r="208" spans="2:65" s="1" customFormat="1" ht="21.75" customHeight="1" x14ac:dyDescent="0.2">
      <c r="B208" s="120"/>
      <c r="C208" s="121" t="s">
        <v>358</v>
      </c>
      <c r="D208" s="121" t="s">
        <v>130</v>
      </c>
      <c r="E208" s="122" t="s">
        <v>328</v>
      </c>
      <c r="F208" s="123" t="s">
        <v>329</v>
      </c>
      <c r="G208" s="124" t="s">
        <v>1</v>
      </c>
      <c r="H208" s="125">
        <v>30.4</v>
      </c>
      <c r="I208" s="126"/>
      <c r="J208" s="126">
        <f t="shared" si="33"/>
        <v>0</v>
      </c>
      <c r="K208" s="123" t="s">
        <v>1</v>
      </c>
      <c r="L208" s="25"/>
      <c r="M208" s="127" t="s">
        <v>1</v>
      </c>
      <c r="N208" s="128" t="s">
        <v>41</v>
      </c>
      <c r="O208" s="129">
        <v>0</v>
      </c>
      <c r="P208" s="129">
        <f t="shared" si="34"/>
        <v>0</v>
      </c>
      <c r="Q208" s="129">
        <v>0</v>
      </c>
      <c r="R208" s="129">
        <f t="shared" si="35"/>
        <v>0</v>
      </c>
      <c r="S208" s="129">
        <v>0</v>
      </c>
      <c r="T208" s="130">
        <f t="shared" si="36"/>
        <v>0</v>
      </c>
      <c r="V208" s="132">
        <f t="shared" si="37"/>
        <v>0</v>
      </c>
      <c r="W208" s="132">
        <v>588.12</v>
      </c>
      <c r="AR208" s="131" t="s">
        <v>165</v>
      </c>
      <c r="AT208" s="131" t="s">
        <v>130</v>
      </c>
      <c r="AU208" s="131" t="s">
        <v>83</v>
      </c>
      <c r="AY208" s="13" t="s">
        <v>127</v>
      </c>
      <c r="BE208" s="132">
        <f t="shared" si="38"/>
        <v>0</v>
      </c>
      <c r="BF208" s="132">
        <f t="shared" si="39"/>
        <v>0</v>
      </c>
      <c r="BG208" s="132">
        <f t="shared" si="40"/>
        <v>0</v>
      </c>
      <c r="BH208" s="132">
        <f t="shared" si="41"/>
        <v>0</v>
      </c>
      <c r="BI208" s="132">
        <f t="shared" si="42"/>
        <v>0</v>
      </c>
      <c r="BJ208" s="13" t="s">
        <v>82</v>
      </c>
      <c r="BK208" s="132">
        <f t="shared" si="43"/>
        <v>0</v>
      </c>
      <c r="BL208" s="13" t="s">
        <v>165</v>
      </c>
      <c r="BM208" s="131" t="s">
        <v>635</v>
      </c>
    </row>
    <row r="209" spans="2:65" s="1" customFormat="1" ht="24.2" customHeight="1" x14ac:dyDescent="0.2">
      <c r="B209" s="120"/>
      <c r="C209" s="133" t="s">
        <v>361</v>
      </c>
      <c r="D209" s="133" t="s">
        <v>166</v>
      </c>
      <c r="E209" s="134" t="s">
        <v>330</v>
      </c>
      <c r="F209" s="135" t="s">
        <v>331</v>
      </c>
      <c r="G209" s="136" t="s">
        <v>313</v>
      </c>
      <c r="H209" s="137">
        <v>43.2</v>
      </c>
      <c r="I209" s="138"/>
      <c r="J209" s="138">
        <f t="shared" si="33"/>
        <v>0</v>
      </c>
      <c r="K209" s="135" t="s">
        <v>1</v>
      </c>
      <c r="L209" s="139"/>
      <c r="M209" s="140" t="s">
        <v>1</v>
      </c>
      <c r="N209" s="141" t="s">
        <v>41</v>
      </c>
      <c r="O209" s="129">
        <v>0</v>
      </c>
      <c r="P209" s="129">
        <f t="shared" si="34"/>
        <v>0</v>
      </c>
      <c r="Q209" s="129">
        <v>0</v>
      </c>
      <c r="R209" s="129">
        <f t="shared" si="35"/>
        <v>0</v>
      </c>
      <c r="S209" s="129">
        <v>0</v>
      </c>
      <c r="T209" s="130">
        <f t="shared" si="36"/>
        <v>0</v>
      </c>
      <c r="V209" s="132">
        <f t="shared" si="37"/>
        <v>0</v>
      </c>
      <c r="W209" s="132">
        <v>248.82</v>
      </c>
      <c r="AR209" s="131" t="s">
        <v>207</v>
      </c>
      <c r="AT209" s="131" t="s">
        <v>166</v>
      </c>
      <c r="AU209" s="131" t="s">
        <v>83</v>
      </c>
      <c r="AY209" s="13" t="s">
        <v>127</v>
      </c>
      <c r="BE209" s="132">
        <f t="shared" si="38"/>
        <v>0</v>
      </c>
      <c r="BF209" s="132">
        <f t="shared" si="39"/>
        <v>0</v>
      </c>
      <c r="BG209" s="132">
        <f t="shared" si="40"/>
        <v>0</v>
      </c>
      <c r="BH209" s="132">
        <f t="shared" si="41"/>
        <v>0</v>
      </c>
      <c r="BI209" s="132">
        <f t="shared" si="42"/>
        <v>0</v>
      </c>
      <c r="BJ209" s="13" t="s">
        <v>82</v>
      </c>
      <c r="BK209" s="132">
        <f t="shared" si="43"/>
        <v>0</v>
      </c>
      <c r="BL209" s="13" t="s">
        <v>165</v>
      </c>
      <c r="BM209" s="131" t="s">
        <v>636</v>
      </c>
    </row>
    <row r="210" spans="2:65" s="1" customFormat="1" ht="16.5" customHeight="1" x14ac:dyDescent="0.2">
      <c r="B210" s="120"/>
      <c r="C210" s="121" t="s">
        <v>366</v>
      </c>
      <c r="D210" s="121" t="s">
        <v>130</v>
      </c>
      <c r="E210" s="122" t="s">
        <v>332</v>
      </c>
      <c r="F210" s="123" t="s">
        <v>333</v>
      </c>
      <c r="G210" s="124" t="s">
        <v>313</v>
      </c>
      <c r="H210" s="125">
        <v>30.4</v>
      </c>
      <c r="I210" s="126"/>
      <c r="J210" s="126">
        <f t="shared" si="33"/>
        <v>0</v>
      </c>
      <c r="K210" s="123" t="s">
        <v>1</v>
      </c>
      <c r="L210" s="25"/>
      <c r="M210" s="127" t="s">
        <v>1</v>
      </c>
      <c r="N210" s="128" t="s">
        <v>41</v>
      </c>
      <c r="O210" s="129">
        <v>0</v>
      </c>
      <c r="P210" s="129">
        <f t="shared" si="34"/>
        <v>0</v>
      </c>
      <c r="Q210" s="129">
        <v>0</v>
      </c>
      <c r="R210" s="129">
        <f t="shared" si="35"/>
        <v>0</v>
      </c>
      <c r="S210" s="129">
        <v>0</v>
      </c>
      <c r="T210" s="130">
        <f t="shared" si="36"/>
        <v>0</v>
      </c>
      <c r="V210" s="132">
        <f t="shared" si="37"/>
        <v>0</v>
      </c>
      <c r="W210" s="132">
        <v>79.17</v>
      </c>
      <c r="AR210" s="131" t="s">
        <v>165</v>
      </c>
      <c r="AT210" s="131" t="s">
        <v>130</v>
      </c>
      <c r="AU210" s="131" t="s">
        <v>83</v>
      </c>
      <c r="AY210" s="13" t="s">
        <v>127</v>
      </c>
      <c r="BE210" s="132">
        <f t="shared" si="38"/>
        <v>0</v>
      </c>
      <c r="BF210" s="132">
        <f t="shared" si="39"/>
        <v>0</v>
      </c>
      <c r="BG210" s="132">
        <f t="shared" si="40"/>
        <v>0</v>
      </c>
      <c r="BH210" s="132">
        <f t="shared" si="41"/>
        <v>0</v>
      </c>
      <c r="BI210" s="132">
        <f t="shared" si="42"/>
        <v>0</v>
      </c>
      <c r="BJ210" s="13" t="s">
        <v>82</v>
      </c>
      <c r="BK210" s="132">
        <f t="shared" si="43"/>
        <v>0</v>
      </c>
      <c r="BL210" s="13" t="s">
        <v>165</v>
      </c>
      <c r="BM210" s="131" t="s">
        <v>637</v>
      </c>
    </row>
    <row r="211" spans="2:65" s="1" customFormat="1" ht="24.2" customHeight="1" x14ac:dyDescent="0.2">
      <c r="B211" s="120"/>
      <c r="C211" s="121" t="s">
        <v>463</v>
      </c>
      <c r="D211" s="121" t="s">
        <v>130</v>
      </c>
      <c r="E211" s="122" t="s">
        <v>335</v>
      </c>
      <c r="F211" s="123" t="s">
        <v>336</v>
      </c>
      <c r="G211" s="124" t="s">
        <v>313</v>
      </c>
      <c r="H211" s="125">
        <v>60</v>
      </c>
      <c r="I211" s="126"/>
      <c r="J211" s="126">
        <f t="shared" si="33"/>
        <v>0</v>
      </c>
      <c r="K211" s="123" t="s">
        <v>1</v>
      </c>
      <c r="L211" s="25"/>
      <c r="M211" s="127" t="s">
        <v>1</v>
      </c>
      <c r="N211" s="128" t="s">
        <v>41</v>
      </c>
      <c r="O211" s="129">
        <v>0</v>
      </c>
      <c r="P211" s="129">
        <f t="shared" si="34"/>
        <v>0</v>
      </c>
      <c r="Q211" s="129">
        <v>0</v>
      </c>
      <c r="R211" s="129">
        <f t="shared" si="35"/>
        <v>0</v>
      </c>
      <c r="S211" s="129">
        <v>0</v>
      </c>
      <c r="T211" s="130">
        <f t="shared" si="36"/>
        <v>0</v>
      </c>
      <c r="V211" s="132">
        <f t="shared" si="37"/>
        <v>0</v>
      </c>
      <c r="W211" s="132">
        <v>508.95</v>
      </c>
      <c r="AR211" s="131" t="s">
        <v>165</v>
      </c>
      <c r="AT211" s="131" t="s">
        <v>130</v>
      </c>
      <c r="AU211" s="131" t="s">
        <v>83</v>
      </c>
      <c r="AY211" s="13" t="s">
        <v>127</v>
      </c>
      <c r="BE211" s="132">
        <f t="shared" si="38"/>
        <v>0</v>
      </c>
      <c r="BF211" s="132">
        <f t="shared" si="39"/>
        <v>0</v>
      </c>
      <c r="BG211" s="132">
        <f t="shared" si="40"/>
        <v>0</v>
      </c>
      <c r="BH211" s="132">
        <f t="shared" si="41"/>
        <v>0</v>
      </c>
      <c r="BI211" s="132">
        <f t="shared" si="42"/>
        <v>0</v>
      </c>
      <c r="BJ211" s="13" t="s">
        <v>82</v>
      </c>
      <c r="BK211" s="132">
        <f t="shared" si="43"/>
        <v>0</v>
      </c>
      <c r="BL211" s="13" t="s">
        <v>165</v>
      </c>
      <c r="BM211" s="131" t="s">
        <v>638</v>
      </c>
    </row>
    <row r="212" spans="2:65" s="1" customFormat="1" ht="24.2" customHeight="1" x14ac:dyDescent="0.2">
      <c r="B212" s="120"/>
      <c r="C212" s="133" t="s">
        <v>464</v>
      </c>
      <c r="D212" s="133" t="s">
        <v>166</v>
      </c>
      <c r="E212" s="134" t="s">
        <v>338</v>
      </c>
      <c r="F212" s="135" t="s">
        <v>339</v>
      </c>
      <c r="G212" s="136" t="s">
        <v>313</v>
      </c>
      <c r="H212" s="137">
        <v>60</v>
      </c>
      <c r="I212" s="138"/>
      <c r="J212" s="138">
        <f t="shared" si="33"/>
        <v>0</v>
      </c>
      <c r="K212" s="135" t="s">
        <v>1</v>
      </c>
      <c r="L212" s="139"/>
      <c r="M212" s="140" t="s">
        <v>1</v>
      </c>
      <c r="N212" s="141" t="s">
        <v>41</v>
      </c>
      <c r="O212" s="129">
        <v>0</v>
      </c>
      <c r="P212" s="129">
        <f t="shared" si="34"/>
        <v>0</v>
      </c>
      <c r="Q212" s="129">
        <v>0</v>
      </c>
      <c r="R212" s="129">
        <f t="shared" si="35"/>
        <v>0</v>
      </c>
      <c r="S212" s="129">
        <v>0</v>
      </c>
      <c r="T212" s="130">
        <f t="shared" si="36"/>
        <v>0</v>
      </c>
      <c r="V212" s="132">
        <f t="shared" si="37"/>
        <v>0</v>
      </c>
      <c r="W212" s="132">
        <v>441.09</v>
      </c>
      <c r="AR212" s="131" t="s">
        <v>207</v>
      </c>
      <c r="AT212" s="131" t="s">
        <v>166</v>
      </c>
      <c r="AU212" s="131" t="s">
        <v>83</v>
      </c>
      <c r="AY212" s="13" t="s">
        <v>127</v>
      </c>
      <c r="BE212" s="132">
        <f t="shared" si="38"/>
        <v>0</v>
      </c>
      <c r="BF212" s="132">
        <f t="shared" si="39"/>
        <v>0</v>
      </c>
      <c r="BG212" s="132">
        <f t="shared" si="40"/>
        <v>0</v>
      </c>
      <c r="BH212" s="132">
        <f t="shared" si="41"/>
        <v>0</v>
      </c>
      <c r="BI212" s="132">
        <f t="shared" si="42"/>
        <v>0</v>
      </c>
      <c r="BJ212" s="13" t="s">
        <v>82</v>
      </c>
      <c r="BK212" s="132">
        <f t="shared" si="43"/>
        <v>0</v>
      </c>
      <c r="BL212" s="13" t="s">
        <v>165</v>
      </c>
      <c r="BM212" s="131" t="s">
        <v>639</v>
      </c>
    </row>
    <row r="213" spans="2:65" s="1" customFormat="1" ht="24.2" customHeight="1" x14ac:dyDescent="0.2">
      <c r="B213" s="120"/>
      <c r="C213" s="133" t="s">
        <v>465</v>
      </c>
      <c r="D213" s="133" t="s">
        <v>166</v>
      </c>
      <c r="E213" s="134" t="s">
        <v>341</v>
      </c>
      <c r="F213" s="135" t="s">
        <v>342</v>
      </c>
      <c r="G213" s="136" t="s">
        <v>180</v>
      </c>
      <c r="H213" s="137">
        <v>6</v>
      </c>
      <c r="I213" s="138"/>
      <c r="J213" s="138">
        <f t="shared" si="33"/>
        <v>0</v>
      </c>
      <c r="K213" s="135" t="s">
        <v>1</v>
      </c>
      <c r="L213" s="139"/>
      <c r="M213" s="140" t="s">
        <v>1</v>
      </c>
      <c r="N213" s="141" t="s">
        <v>41</v>
      </c>
      <c r="O213" s="129">
        <v>0</v>
      </c>
      <c r="P213" s="129">
        <f t="shared" si="34"/>
        <v>0</v>
      </c>
      <c r="Q213" s="129">
        <v>0</v>
      </c>
      <c r="R213" s="129">
        <f t="shared" si="35"/>
        <v>0</v>
      </c>
      <c r="S213" s="129">
        <v>0</v>
      </c>
      <c r="T213" s="130">
        <f t="shared" si="36"/>
        <v>0</v>
      </c>
      <c r="V213" s="132">
        <f t="shared" si="37"/>
        <v>0</v>
      </c>
      <c r="W213" s="132">
        <v>5089.5</v>
      </c>
      <c r="AR213" s="131" t="s">
        <v>207</v>
      </c>
      <c r="AT213" s="131" t="s">
        <v>166</v>
      </c>
      <c r="AU213" s="131" t="s">
        <v>83</v>
      </c>
      <c r="AY213" s="13" t="s">
        <v>127</v>
      </c>
      <c r="BE213" s="132">
        <f t="shared" si="38"/>
        <v>0</v>
      </c>
      <c r="BF213" s="132">
        <f t="shared" si="39"/>
        <v>0</v>
      </c>
      <c r="BG213" s="132">
        <f t="shared" si="40"/>
        <v>0</v>
      </c>
      <c r="BH213" s="132">
        <f t="shared" si="41"/>
        <v>0</v>
      </c>
      <c r="BI213" s="132">
        <f t="shared" si="42"/>
        <v>0</v>
      </c>
      <c r="BJ213" s="13" t="s">
        <v>82</v>
      </c>
      <c r="BK213" s="132">
        <f t="shared" si="43"/>
        <v>0</v>
      </c>
      <c r="BL213" s="13" t="s">
        <v>165</v>
      </c>
      <c r="BM213" s="131" t="s">
        <v>640</v>
      </c>
    </row>
    <row r="214" spans="2:65" s="11" customFormat="1" ht="22.9" customHeight="1" x14ac:dyDescent="0.2">
      <c r="B214" s="109"/>
      <c r="D214" s="110" t="s">
        <v>75</v>
      </c>
      <c r="E214" s="118" t="s">
        <v>343</v>
      </c>
      <c r="F214" s="118" t="s">
        <v>344</v>
      </c>
      <c r="J214" s="119">
        <f>BK214</f>
        <v>0</v>
      </c>
      <c r="L214" s="109"/>
      <c r="M214" s="113"/>
      <c r="P214" s="114">
        <f>SUM(P215:P221)</f>
        <v>629.57000000000005</v>
      </c>
      <c r="R214" s="114">
        <f>SUM(R215:R221)</f>
        <v>0</v>
      </c>
      <c r="T214" s="115">
        <f>SUM(T215:T221)</f>
        <v>0</v>
      </c>
      <c r="W214" s="152"/>
      <c r="AR214" s="110" t="s">
        <v>139</v>
      </c>
      <c r="AT214" s="116" t="s">
        <v>75</v>
      </c>
      <c r="AU214" s="116" t="s">
        <v>82</v>
      </c>
      <c r="AY214" s="110" t="s">
        <v>127</v>
      </c>
      <c r="BK214" s="117">
        <f>SUM(BK215:BK221)</f>
        <v>0</v>
      </c>
    </row>
    <row r="215" spans="2:65" s="1" customFormat="1" ht="24.2" customHeight="1" x14ac:dyDescent="0.2">
      <c r="B215" s="120"/>
      <c r="C215" s="121" t="s">
        <v>466</v>
      </c>
      <c r="D215" s="121" t="s">
        <v>130</v>
      </c>
      <c r="E215" s="122" t="s">
        <v>346</v>
      </c>
      <c r="F215" s="123" t="s">
        <v>347</v>
      </c>
      <c r="G215" s="124" t="s">
        <v>180</v>
      </c>
      <c r="H215" s="125">
        <v>167</v>
      </c>
      <c r="I215" s="126"/>
      <c r="J215" s="126">
        <f t="shared" ref="J215:J221" si="44">ROUND(I215*H215,2)</f>
        <v>0</v>
      </c>
      <c r="K215" s="123" t="s">
        <v>142</v>
      </c>
      <c r="L215" s="25"/>
      <c r="M215" s="127" t="s">
        <v>1</v>
      </c>
      <c r="N215" s="128" t="s">
        <v>41</v>
      </c>
      <c r="O215" s="129">
        <v>0.19</v>
      </c>
      <c r="P215" s="129">
        <f t="shared" ref="P215:P221" si="45">O215*H215</f>
        <v>31.73</v>
      </c>
      <c r="Q215" s="129">
        <v>0</v>
      </c>
      <c r="R215" s="129">
        <f t="shared" ref="R215:R221" si="46">Q215*H215</f>
        <v>0</v>
      </c>
      <c r="S215" s="129">
        <v>0</v>
      </c>
      <c r="T215" s="130">
        <f t="shared" ref="T215:T221" si="47">S215*H215</f>
        <v>0</v>
      </c>
      <c r="V215" s="132">
        <f t="shared" ref="V215:V221" si="48">I215*1.131</f>
        <v>0</v>
      </c>
      <c r="W215" s="132">
        <v>58.698900000000002</v>
      </c>
      <c r="AR215" s="131" t="s">
        <v>165</v>
      </c>
      <c r="AT215" s="131" t="s">
        <v>130</v>
      </c>
      <c r="AU215" s="131" t="s">
        <v>83</v>
      </c>
      <c r="AY215" s="13" t="s">
        <v>127</v>
      </c>
      <c r="BE215" s="132">
        <f t="shared" ref="BE215:BE221" si="49">IF(N215="základní",J215,0)</f>
        <v>0</v>
      </c>
      <c r="BF215" s="132">
        <f t="shared" ref="BF215:BF221" si="50">IF(N215="snížená",J215,0)</f>
        <v>0</v>
      </c>
      <c r="BG215" s="132">
        <f t="shared" ref="BG215:BG221" si="51">IF(N215="zákl. přenesená",J215,0)</f>
        <v>0</v>
      </c>
      <c r="BH215" s="132">
        <f t="shared" ref="BH215:BH221" si="52">IF(N215="sníž. přenesená",J215,0)</f>
        <v>0</v>
      </c>
      <c r="BI215" s="132">
        <f t="shared" ref="BI215:BI221" si="53">IF(N215="nulová",J215,0)</f>
        <v>0</v>
      </c>
      <c r="BJ215" s="13" t="s">
        <v>82</v>
      </c>
      <c r="BK215" s="132">
        <f t="shared" ref="BK215:BK221" si="54">ROUND(I215*H215,2)</f>
        <v>0</v>
      </c>
      <c r="BL215" s="13" t="s">
        <v>165</v>
      </c>
      <c r="BM215" s="131" t="s">
        <v>641</v>
      </c>
    </row>
    <row r="216" spans="2:65" s="1" customFormat="1" ht="24.2" customHeight="1" x14ac:dyDescent="0.2">
      <c r="B216" s="120"/>
      <c r="C216" s="121"/>
      <c r="D216" s="121" t="s">
        <v>130</v>
      </c>
      <c r="E216" s="122"/>
      <c r="F216" s="123" t="s">
        <v>664</v>
      </c>
      <c r="G216" s="124" t="s">
        <v>313</v>
      </c>
      <c r="H216" s="125">
        <v>38</v>
      </c>
      <c r="I216" s="126"/>
      <c r="J216" s="126">
        <f t="shared" si="44"/>
        <v>0</v>
      </c>
      <c r="K216" s="123"/>
      <c r="L216" s="25"/>
      <c r="M216" s="127" t="s">
        <v>1</v>
      </c>
      <c r="N216" s="128" t="s">
        <v>41</v>
      </c>
      <c r="O216" s="129">
        <v>0.19</v>
      </c>
      <c r="P216" s="129">
        <f t="shared" si="45"/>
        <v>7.22</v>
      </c>
      <c r="Q216" s="129">
        <v>0</v>
      </c>
      <c r="R216" s="129">
        <f t="shared" si="46"/>
        <v>0</v>
      </c>
      <c r="S216" s="129">
        <v>0</v>
      </c>
      <c r="T216" s="130">
        <f t="shared" si="47"/>
        <v>0</v>
      </c>
      <c r="V216" s="132">
        <f t="shared" si="48"/>
        <v>0</v>
      </c>
      <c r="W216" s="132">
        <v>113.1</v>
      </c>
      <c r="AR216" s="131" t="s">
        <v>165</v>
      </c>
      <c r="AT216" s="131" t="s">
        <v>130</v>
      </c>
      <c r="AU216" s="131" t="s">
        <v>83</v>
      </c>
      <c r="AY216" s="13" t="s">
        <v>127</v>
      </c>
      <c r="BE216" s="132">
        <f t="shared" si="49"/>
        <v>0</v>
      </c>
      <c r="BF216" s="132">
        <f t="shared" si="50"/>
        <v>0</v>
      </c>
      <c r="BG216" s="132">
        <f t="shared" si="51"/>
        <v>0</v>
      </c>
      <c r="BH216" s="132">
        <f t="shared" si="52"/>
        <v>0</v>
      </c>
      <c r="BI216" s="132">
        <f t="shared" si="53"/>
        <v>0</v>
      </c>
      <c r="BJ216" s="13" t="s">
        <v>82</v>
      </c>
      <c r="BK216" s="132">
        <f t="shared" si="54"/>
        <v>0</v>
      </c>
      <c r="BL216" s="13" t="s">
        <v>165</v>
      </c>
      <c r="BM216" s="131" t="s">
        <v>348</v>
      </c>
    </row>
    <row r="217" spans="2:65" s="1" customFormat="1" ht="37.9" customHeight="1" x14ac:dyDescent="0.2">
      <c r="B217" s="120"/>
      <c r="C217" s="121" t="s">
        <v>467</v>
      </c>
      <c r="D217" s="121" t="s">
        <v>130</v>
      </c>
      <c r="E217" s="122" t="s">
        <v>350</v>
      </c>
      <c r="F217" s="123" t="s">
        <v>351</v>
      </c>
      <c r="G217" s="124" t="s">
        <v>313</v>
      </c>
      <c r="H217" s="125">
        <v>2000</v>
      </c>
      <c r="I217" s="126"/>
      <c r="J217" s="126">
        <f t="shared" si="44"/>
        <v>0</v>
      </c>
      <c r="K217" s="123" t="s">
        <v>1</v>
      </c>
      <c r="L217" s="25"/>
      <c r="M217" s="127" t="s">
        <v>1</v>
      </c>
      <c r="N217" s="128" t="s">
        <v>41</v>
      </c>
      <c r="O217" s="129">
        <v>0.22700000000000001</v>
      </c>
      <c r="P217" s="129">
        <f t="shared" si="45"/>
        <v>454</v>
      </c>
      <c r="Q217" s="129">
        <v>0</v>
      </c>
      <c r="R217" s="129">
        <f t="shared" si="46"/>
        <v>0</v>
      </c>
      <c r="S217" s="129">
        <v>0</v>
      </c>
      <c r="T217" s="130">
        <f t="shared" si="47"/>
        <v>0</v>
      </c>
      <c r="V217" s="132">
        <f t="shared" si="48"/>
        <v>0</v>
      </c>
      <c r="W217" s="132">
        <v>52.026000000000003</v>
      </c>
      <c r="AR217" s="131" t="s">
        <v>165</v>
      </c>
      <c r="AT217" s="131" t="s">
        <v>130</v>
      </c>
      <c r="AU217" s="131" t="s">
        <v>83</v>
      </c>
      <c r="AY217" s="13" t="s">
        <v>127</v>
      </c>
      <c r="BE217" s="132">
        <f t="shared" si="49"/>
        <v>0</v>
      </c>
      <c r="BF217" s="132">
        <f t="shared" si="50"/>
        <v>0</v>
      </c>
      <c r="BG217" s="132">
        <f t="shared" si="51"/>
        <v>0</v>
      </c>
      <c r="BH217" s="132">
        <f t="shared" si="52"/>
        <v>0</v>
      </c>
      <c r="BI217" s="132">
        <f t="shared" si="53"/>
        <v>0</v>
      </c>
      <c r="BJ217" s="13" t="s">
        <v>82</v>
      </c>
      <c r="BK217" s="132">
        <f t="shared" si="54"/>
        <v>0</v>
      </c>
      <c r="BL217" s="13" t="s">
        <v>165</v>
      </c>
      <c r="BM217" s="131" t="s">
        <v>642</v>
      </c>
    </row>
    <row r="218" spans="2:65" s="1" customFormat="1" ht="16.5" customHeight="1" x14ac:dyDescent="0.2">
      <c r="B218" s="120"/>
      <c r="C218" s="121" t="s">
        <v>369</v>
      </c>
      <c r="D218" s="121" t="s">
        <v>130</v>
      </c>
      <c r="E218" s="122" t="s">
        <v>353</v>
      </c>
      <c r="F218" s="123" t="s">
        <v>354</v>
      </c>
      <c r="G218" s="124" t="s">
        <v>313</v>
      </c>
      <c r="H218" s="125">
        <v>200</v>
      </c>
      <c r="I218" s="126"/>
      <c r="J218" s="126">
        <f t="shared" si="44"/>
        <v>0</v>
      </c>
      <c r="K218" s="123" t="s">
        <v>1</v>
      </c>
      <c r="L218" s="25"/>
      <c r="M218" s="127" t="s">
        <v>1</v>
      </c>
      <c r="N218" s="128" t="s">
        <v>41</v>
      </c>
      <c r="O218" s="129">
        <v>0.22700000000000001</v>
      </c>
      <c r="P218" s="129">
        <f t="shared" si="45"/>
        <v>45.4</v>
      </c>
      <c r="Q218" s="129">
        <v>0</v>
      </c>
      <c r="R218" s="129">
        <f t="shared" si="46"/>
        <v>0</v>
      </c>
      <c r="S218" s="129">
        <v>0</v>
      </c>
      <c r="T218" s="130">
        <f t="shared" si="47"/>
        <v>0</v>
      </c>
      <c r="V218" s="132">
        <f t="shared" si="48"/>
        <v>0</v>
      </c>
      <c r="W218" s="132">
        <v>210.36600000000001</v>
      </c>
      <c r="AR218" s="131" t="s">
        <v>165</v>
      </c>
      <c r="AT218" s="131" t="s">
        <v>130</v>
      </c>
      <c r="AU218" s="131" t="s">
        <v>83</v>
      </c>
      <c r="AY218" s="13" t="s">
        <v>127</v>
      </c>
      <c r="BE218" s="132">
        <f t="shared" si="49"/>
        <v>0</v>
      </c>
      <c r="BF218" s="132">
        <f t="shared" si="50"/>
        <v>0</v>
      </c>
      <c r="BG218" s="132">
        <f t="shared" si="51"/>
        <v>0</v>
      </c>
      <c r="BH218" s="132">
        <f t="shared" si="52"/>
        <v>0</v>
      </c>
      <c r="BI218" s="132">
        <f t="shared" si="53"/>
        <v>0</v>
      </c>
      <c r="BJ218" s="13" t="s">
        <v>82</v>
      </c>
      <c r="BK218" s="132">
        <f t="shared" si="54"/>
        <v>0</v>
      </c>
      <c r="BL218" s="13" t="s">
        <v>165</v>
      </c>
      <c r="BM218" s="131" t="s">
        <v>643</v>
      </c>
    </row>
    <row r="219" spans="2:65" s="1" customFormat="1" ht="33" customHeight="1" x14ac:dyDescent="0.2">
      <c r="B219" s="120"/>
      <c r="C219" s="121" t="s">
        <v>372</v>
      </c>
      <c r="D219" s="121" t="s">
        <v>130</v>
      </c>
      <c r="E219" s="122" t="s">
        <v>356</v>
      </c>
      <c r="F219" s="123" t="s">
        <v>357</v>
      </c>
      <c r="G219" s="124" t="s">
        <v>163</v>
      </c>
      <c r="H219" s="125">
        <v>450</v>
      </c>
      <c r="I219" s="126"/>
      <c r="J219" s="126">
        <f t="shared" si="44"/>
        <v>0</v>
      </c>
      <c r="K219" s="123" t="s">
        <v>142</v>
      </c>
      <c r="L219" s="25"/>
      <c r="M219" s="127" t="s">
        <v>1</v>
      </c>
      <c r="N219" s="128" t="s">
        <v>41</v>
      </c>
      <c r="O219" s="129">
        <v>0.122</v>
      </c>
      <c r="P219" s="129">
        <f t="shared" si="45"/>
        <v>54.9</v>
      </c>
      <c r="Q219" s="129">
        <v>0</v>
      </c>
      <c r="R219" s="129">
        <f t="shared" si="46"/>
        <v>0</v>
      </c>
      <c r="S219" s="129">
        <v>0</v>
      </c>
      <c r="T219" s="130">
        <f t="shared" si="47"/>
        <v>0</v>
      </c>
      <c r="V219" s="132">
        <f t="shared" si="48"/>
        <v>0</v>
      </c>
      <c r="W219" s="132">
        <v>37.662299999999995</v>
      </c>
      <c r="AR219" s="131" t="s">
        <v>165</v>
      </c>
      <c r="AT219" s="131" t="s">
        <v>130</v>
      </c>
      <c r="AU219" s="131" t="s">
        <v>83</v>
      </c>
      <c r="AY219" s="13" t="s">
        <v>127</v>
      </c>
      <c r="BE219" s="132">
        <f t="shared" si="49"/>
        <v>0</v>
      </c>
      <c r="BF219" s="132">
        <f t="shared" si="50"/>
        <v>0</v>
      </c>
      <c r="BG219" s="132">
        <f t="shared" si="51"/>
        <v>0</v>
      </c>
      <c r="BH219" s="132">
        <f t="shared" si="52"/>
        <v>0</v>
      </c>
      <c r="BI219" s="132">
        <f t="shared" si="53"/>
        <v>0</v>
      </c>
      <c r="BJ219" s="13" t="s">
        <v>82</v>
      </c>
      <c r="BK219" s="132">
        <f t="shared" si="54"/>
        <v>0</v>
      </c>
      <c r="BL219" s="13" t="s">
        <v>165</v>
      </c>
      <c r="BM219" s="131" t="s">
        <v>644</v>
      </c>
    </row>
    <row r="220" spans="2:65" s="1" customFormat="1" ht="33" customHeight="1" x14ac:dyDescent="0.2">
      <c r="B220" s="120"/>
      <c r="C220" s="121" t="s">
        <v>380</v>
      </c>
      <c r="D220" s="121" t="s">
        <v>130</v>
      </c>
      <c r="E220" s="122" t="s">
        <v>359</v>
      </c>
      <c r="F220" s="123" t="s">
        <v>360</v>
      </c>
      <c r="G220" s="124" t="s">
        <v>163</v>
      </c>
      <c r="H220" s="125">
        <v>160</v>
      </c>
      <c r="I220" s="126"/>
      <c r="J220" s="126">
        <f t="shared" si="44"/>
        <v>0</v>
      </c>
      <c r="K220" s="123" t="s">
        <v>142</v>
      </c>
      <c r="L220" s="25"/>
      <c r="M220" s="127" t="s">
        <v>1</v>
      </c>
      <c r="N220" s="128" t="s">
        <v>41</v>
      </c>
      <c r="O220" s="129">
        <v>0.22700000000000001</v>
      </c>
      <c r="P220" s="129">
        <f t="shared" si="45"/>
        <v>36.32</v>
      </c>
      <c r="Q220" s="129">
        <v>0</v>
      </c>
      <c r="R220" s="129">
        <f t="shared" si="46"/>
        <v>0</v>
      </c>
      <c r="S220" s="129">
        <v>0</v>
      </c>
      <c r="T220" s="130">
        <f t="shared" si="47"/>
        <v>0</v>
      </c>
      <c r="V220" s="132">
        <f t="shared" si="48"/>
        <v>0</v>
      </c>
      <c r="W220" s="132">
        <v>70.122</v>
      </c>
      <c r="AR220" s="131" t="s">
        <v>165</v>
      </c>
      <c r="AT220" s="131" t="s">
        <v>130</v>
      </c>
      <c r="AU220" s="131" t="s">
        <v>83</v>
      </c>
      <c r="AY220" s="13" t="s">
        <v>127</v>
      </c>
      <c r="BE220" s="132">
        <f t="shared" si="49"/>
        <v>0</v>
      </c>
      <c r="BF220" s="132">
        <f t="shared" si="50"/>
        <v>0</v>
      </c>
      <c r="BG220" s="132">
        <f t="shared" si="51"/>
        <v>0</v>
      </c>
      <c r="BH220" s="132">
        <f t="shared" si="52"/>
        <v>0</v>
      </c>
      <c r="BI220" s="132">
        <f t="shared" si="53"/>
        <v>0</v>
      </c>
      <c r="BJ220" s="13" t="s">
        <v>82</v>
      </c>
      <c r="BK220" s="132">
        <f t="shared" si="54"/>
        <v>0</v>
      </c>
      <c r="BL220" s="13" t="s">
        <v>165</v>
      </c>
      <c r="BM220" s="131" t="s">
        <v>645</v>
      </c>
    </row>
    <row r="221" spans="2:65" s="1" customFormat="1" ht="21.75" customHeight="1" x14ac:dyDescent="0.2">
      <c r="B221" s="120"/>
      <c r="C221" s="121" t="s">
        <v>385</v>
      </c>
      <c r="D221" s="121" t="s">
        <v>130</v>
      </c>
      <c r="E221" s="122" t="s">
        <v>362</v>
      </c>
      <c r="F221" s="123" t="s">
        <v>363</v>
      </c>
      <c r="G221" s="124" t="s">
        <v>163</v>
      </c>
      <c r="H221" s="125">
        <v>280</v>
      </c>
      <c r="I221" s="126"/>
      <c r="J221" s="126">
        <f t="shared" si="44"/>
        <v>0</v>
      </c>
      <c r="K221" s="123" t="s">
        <v>1</v>
      </c>
      <c r="L221" s="25"/>
      <c r="M221" s="127" t="s">
        <v>1</v>
      </c>
      <c r="N221" s="128" t="s">
        <v>41</v>
      </c>
      <c r="O221" s="129">
        <v>0</v>
      </c>
      <c r="P221" s="129">
        <f t="shared" si="45"/>
        <v>0</v>
      </c>
      <c r="Q221" s="129">
        <v>0</v>
      </c>
      <c r="R221" s="129">
        <f t="shared" si="46"/>
        <v>0</v>
      </c>
      <c r="S221" s="129">
        <v>0</v>
      </c>
      <c r="T221" s="130">
        <f t="shared" si="47"/>
        <v>0</v>
      </c>
      <c r="V221" s="132">
        <f t="shared" si="48"/>
        <v>0</v>
      </c>
      <c r="W221" s="132">
        <v>36.192</v>
      </c>
      <c r="AR221" s="131" t="s">
        <v>165</v>
      </c>
      <c r="AT221" s="131" t="s">
        <v>130</v>
      </c>
      <c r="AU221" s="131" t="s">
        <v>83</v>
      </c>
      <c r="AY221" s="13" t="s">
        <v>127</v>
      </c>
      <c r="BE221" s="132">
        <f t="shared" si="49"/>
        <v>0</v>
      </c>
      <c r="BF221" s="132">
        <f t="shared" si="50"/>
        <v>0</v>
      </c>
      <c r="BG221" s="132">
        <f t="shared" si="51"/>
        <v>0</v>
      </c>
      <c r="BH221" s="132">
        <f t="shared" si="52"/>
        <v>0</v>
      </c>
      <c r="BI221" s="132">
        <f t="shared" si="53"/>
        <v>0</v>
      </c>
      <c r="BJ221" s="13" t="s">
        <v>82</v>
      </c>
      <c r="BK221" s="132">
        <f t="shared" si="54"/>
        <v>0</v>
      </c>
      <c r="BL221" s="13" t="s">
        <v>165</v>
      </c>
      <c r="BM221" s="131" t="s">
        <v>646</v>
      </c>
    </row>
    <row r="222" spans="2:65" s="11" customFormat="1" ht="22.9" customHeight="1" x14ac:dyDescent="0.2">
      <c r="B222" s="109"/>
      <c r="D222" s="110" t="s">
        <v>75</v>
      </c>
      <c r="E222" s="118" t="s">
        <v>364</v>
      </c>
      <c r="F222" s="118" t="s">
        <v>365</v>
      </c>
      <c r="J222" s="119">
        <f>BK222</f>
        <v>0</v>
      </c>
      <c r="L222" s="109"/>
      <c r="M222" s="113"/>
      <c r="P222" s="114">
        <f>SUM(P223:P226)</f>
        <v>55.346999999999994</v>
      </c>
      <c r="R222" s="114">
        <f>SUM(R223:R226)</f>
        <v>0</v>
      </c>
      <c r="T222" s="115">
        <f>SUM(T223:T226)</f>
        <v>0</v>
      </c>
      <c r="W222" s="152"/>
      <c r="AR222" s="110" t="s">
        <v>139</v>
      </c>
      <c r="AT222" s="116" t="s">
        <v>75</v>
      </c>
      <c r="AU222" s="116" t="s">
        <v>82</v>
      </c>
      <c r="AY222" s="110" t="s">
        <v>127</v>
      </c>
      <c r="BK222" s="117">
        <f>SUM(BK223:BK226)</f>
        <v>0</v>
      </c>
    </row>
    <row r="223" spans="2:65" s="1" customFormat="1" ht="16.5" customHeight="1" x14ac:dyDescent="0.2">
      <c r="B223" s="120"/>
      <c r="C223" s="121" t="s">
        <v>388</v>
      </c>
      <c r="D223" s="121" t="s">
        <v>130</v>
      </c>
      <c r="E223" s="122" t="s">
        <v>367</v>
      </c>
      <c r="F223" s="123" t="s">
        <v>368</v>
      </c>
      <c r="G223" s="124" t="s">
        <v>309</v>
      </c>
      <c r="H223" s="125">
        <v>1</v>
      </c>
      <c r="I223" s="126"/>
      <c r="J223" s="126">
        <f>ROUND(I223*H223,2)</f>
        <v>0</v>
      </c>
      <c r="K223" s="123" t="s">
        <v>157</v>
      </c>
      <c r="L223" s="25"/>
      <c r="M223" s="127" t="s">
        <v>1</v>
      </c>
      <c r="N223" s="128" t="s">
        <v>41</v>
      </c>
      <c r="O223" s="129">
        <v>23.504999999999999</v>
      </c>
      <c r="P223" s="129">
        <f>O223*H223</f>
        <v>23.504999999999999</v>
      </c>
      <c r="Q223" s="129">
        <v>0</v>
      </c>
      <c r="R223" s="129">
        <f>Q223*H223</f>
        <v>0</v>
      </c>
      <c r="S223" s="129">
        <v>0</v>
      </c>
      <c r="T223" s="130">
        <f>S223*H223</f>
        <v>0</v>
      </c>
      <c r="V223" s="132">
        <f>I223*1.131</f>
        <v>0</v>
      </c>
      <c r="W223" s="132">
        <v>3393</v>
      </c>
      <c r="AR223" s="131" t="s">
        <v>165</v>
      </c>
      <c r="AT223" s="131" t="s">
        <v>130</v>
      </c>
      <c r="AU223" s="131" t="s">
        <v>83</v>
      </c>
      <c r="AY223" s="13" t="s">
        <v>127</v>
      </c>
      <c r="BE223" s="132">
        <f>IF(N223="základní",J223,0)</f>
        <v>0</v>
      </c>
      <c r="BF223" s="132">
        <f>IF(N223="snížená",J223,0)</f>
        <v>0</v>
      </c>
      <c r="BG223" s="132">
        <f>IF(N223="zákl. přenesená",J223,0)</f>
        <v>0</v>
      </c>
      <c r="BH223" s="132">
        <f>IF(N223="sníž. přenesená",J223,0)</f>
        <v>0</v>
      </c>
      <c r="BI223" s="132">
        <f>IF(N223="nulová",J223,0)</f>
        <v>0</v>
      </c>
      <c r="BJ223" s="13" t="s">
        <v>82</v>
      </c>
      <c r="BK223" s="132">
        <f>ROUND(I223*H223,2)</f>
        <v>0</v>
      </c>
      <c r="BL223" s="13" t="s">
        <v>165</v>
      </c>
      <c r="BM223" s="131" t="s">
        <v>647</v>
      </c>
    </row>
    <row r="224" spans="2:65" s="1" customFormat="1" ht="33" customHeight="1" x14ac:dyDescent="0.2">
      <c r="B224" s="120"/>
      <c r="C224" s="121" t="s">
        <v>440</v>
      </c>
      <c r="D224" s="121" t="s">
        <v>130</v>
      </c>
      <c r="E224" s="122" t="s">
        <v>376</v>
      </c>
      <c r="F224" s="123" t="s">
        <v>377</v>
      </c>
      <c r="G224" s="124" t="s">
        <v>180</v>
      </c>
      <c r="H224" s="125">
        <v>1</v>
      </c>
      <c r="I224" s="126"/>
      <c r="J224" s="126">
        <f>ROUND(I224*H224,2)</f>
        <v>0</v>
      </c>
      <c r="K224" s="123" t="s">
        <v>142</v>
      </c>
      <c r="L224" s="25"/>
      <c r="M224" s="127" t="s">
        <v>1</v>
      </c>
      <c r="N224" s="128" t="s">
        <v>41</v>
      </c>
      <c r="O224" s="129">
        <v>31.841999999999999</v>
      </c>
      <c r="P224" s="129">
        <f>O224*H224</f>
        <v>31.841999999999999</v>
      </c>
      <c r="Q224" s="129">
        <v>0</v>
      </c>
      <c r="R224" s="129">
        <f>Q224*H224</f>
        <v>0</v>
      </c>
      <c r="S224" s="129">
        <v>0</v>
      </c>
      <c r="T224" s="130">
        <f>S224*H224</f>
        <v>0</v>
      </c>
      <c r="V224" s="132">
        <f>I224*1.131</f>
        <v>0</v>
      </c>
      <c r="W224" s="132">
        <v>3393</v>
      </c>
      <c r="AR224" s="131" t="s">
        <v>165</v>
      </c>
      <c r="AT224" s="131" t="s">
        <v>130</v>
      </c>
      <c r="AU224" s="131" t="s">
        <v>83</v>
      </c>
      <c r="AY224" s="13" t="s">
        <v>127</v>
      </c>
      <c r="BE224" s="132">
        <f>IF(N224="základní",J224,0)</f>
        <v>0</v>
      </c>
      <c r="BF224" s="132">
        <f>IF(N224="snížená",J224,0)</f>
        <v>0</v>
      </c>
      <c r="BG224" s="132">
        <f>IF(N224="zákl. přenesená",J224,0)</f>
        <v>0</v>
      </c>
      <c r="BH224" s="132">
        <f>IF(N224="sníž. přenesená",J224,0)</f>
        <v>0</v>
      </c>
      <c r="BI224" s="132">
        <f>IF(N224="nulová",J224,0)</f>
        <v>0</v>
      </c>
      <c r="BJ224" s="13" t="s">
        <v>82</v>
      </c>
      <c r="BK224" s="132">
        <f>ROUND(I224*H224,2)</f>
        <v>0</v>
      </c>
      <c r="BL224" s="13" t="s">
        <v>165</v>
      </c>
      <c r="BM224" s="131" t="s">
        <v>648</v>
      </c>
    </row>
    <row r="225" spans="2:65" s="1" customFormat="1" ht="21.75" customHeight="1" x14ac:dyDescent="0.2">
      <c r="B225" s="120"/>
      <c r="C225" s="121" t="s">
        <v>409</v>
      </c>
      <c r="D225" s="121" t="s">
        <v>130</v>
      </c>
      <c r="E225" s="122" t="s">
        <v>370</v>
      </c>
      <c r="F225" s="123" t="s">
        <v>371</v>
      </c>
      <c r="G225" s="124" t="s">
        <v>309</v>
      </c>
      <c r="H225" s="125">
        <v>1</v>
      </c>
      <c r="I225" s="126"/>
      <c r="J225" s="126">
        <f>ROUND(I225*H225,2)</f>
        <v>0</v>
      </c>
      <c r="K225" s="123" t="s">
        <v>1</v>
      </c>
      <c r="L225" s="25"/>
      <c r="M225" s="127" t="s">
        <v>1</v>
      </c>
      <c r="N225" s="128" t="s">
        <v>41</v>
      </c>
      <c r="O225" s="129">
        <v>0</v>
      </c>
      <c r="P225" s="129">
        <f>O225*H225</f>
        <v>0</v>
      </c>
      <c r="Q225" s="129">
        <v>0</v>
      </c>
      <c r="R225" s="129">
        <f>Q225*H225</f>
        <v>0</v>
      </c>
      <c r="S225" s="129">
        <v>0</v>
      </c>
      <c r="T225" s="130">
        <f>S225*H225</f>
        <v>0</v>
      </c>
      <c r="V225" s="132">
        <f>I225*1.131</f>
        <v>0</v>
      </c>
      <c r="W225" s="132">
        <v>3393</v>
      </c>
      <c r="AR225" s="131" t="s">
        <v>82</v>
      </c>
      <c r="AT225" s="131" t="s">
        <v>130</v>
      </c>
      <c r="AU225" s="131" t="s">
        <v>83</v>
      </c>
      <c r="AY225" s="13" t="s">
        <v>127</v>
      </c>
      <c r="BE225" s="132">
        <f>IF(N225="základní",J225,0)</f>
        <v>0</v>
      </c>
      <c r="BF225" s="132">
        <f>IF(N225="snížená",J225,0)</f>
        <v>0</v>
      </c>
      <c r="BG225" s="132">
        <f>IF(N225="zákl. přenesená",J225,0)</f>
        <v>0</v>
      </c>
      <c r="BH225" s="132">
        <f>IF(N225="sníž. přenesená",J225,0)</f>
        <v>0</v>
      </c>
      <c r="BI225" s="132">
        <f>IF(N225="nulová",J225,0)</f>
        <v>0</v>
      </c>
      <c r="BJ225" s="13" t="s">
        <v>82</v>
      </c>
      <c r="BK225" s="132">
        <f>ROUND(I225*H225,2)</f>
        <v>0</v>
      </c>
      <c r="BL225" s="13" t="s">
        <v>82</v>
      </c>
      <c r="BM225" s="131" t="s">
        <v>649</v>
      </c>
    </row>
    <row r="226" spans="2:65" s="1" customFormat="1" ht="16.5" customHeight="1" x14ac:dyDescent="0.2">
      <c r="B226" s="120"/>
      <c r="C226" s="121" t="s">
        <v>412</v>
      </c>
      <c r="D226" s="121" t="s">
        <v>130</v>
      </c>
      <c r="E226" s="122" t="s">
        <v>373</v>
      </c>
      <c r="F226" s="123" t="s">
        <v>374</v>
      </c>
      <c r="G226" s="124" t="s">
        <v>180</v>
      </c>
      <c r="H226" s="125">
        <v>1</v>
      </c>
      <c r="I226" s="126"/>
      <c r="J226" s="126">
        <f>ROUND(I226*H226,2)</f>
        <v>0</v>
      </c>
      <c r="K226" s="123" t="s">
        <v>1</v>
      </c>
      <c r="L226" s="25"/>
      <c r="M226" s="127" t="s">
        <v>1</v>
      </c>
      <c r="N226" s="128" t="s">
        <v>41</v>
      </c>
      <c r="O226" s="129">
        <v>0</v>
      </c>
      <c r="P226" s="129">
        <f>O226*H226</f>
        <v>0</v>
      </c>
      <c r="Q226" s="129">
        <v>0</v>
      </c>
      <c r="R226" s="129">
        <f>Q226*H226</f>
        <v>0</v>
      </c>
      <c r="S226" s="129">
        <v>0</v>
      </c>
      <c r="T226" s="130">
        <f>S226*H226</f>
        <v>0</v>
      </c>
      <c r="V226" s="132">
        <f>I226*1.131</f>
        <v>0</v>
      </c>
      <c r="W226" s="132">
        <v>2262</v>
      </c>
      <c r="AR226" s="131" t="s">
        <v>165</v>
      </c>
      <c r="AT226" s="131" t="s">
        <v>130</v>
      </c>
      <c r="AU226" s="131" t="s">
        <v>83</v>
      </c>
      <c r="AY226" s="13" t="s">
        <v>127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3" t="s">
        <v>82</v>
      </c>
      <c r="BK226" s="132">
        <f>ROUND(I226*H226,2)</f>
        <v>0</v>
      </c>
      <c r="BL226" s="13" t="s">
        <v>165</v>
      </c>
      <c r="BM226" s="131" t="s">
        <v>650</v>
      </c>
    </row>
    <row r="227" spans="2:65" s="11" customFormat="1" ht="22.9" customHeight="1" x14ac:dyDescent="0.2">
      <c r="B227" s="109"/>
      <c r="D227" s="110" t="s">
        <v>75</v>
      </c>
      <c r="E227" s="118" t="s">
        <v>378</v>
      </c>
      <c r="F227" s="118" t="s">
        <v>379</v>
      </c>
      <c r="J227" s="119">
        <f>BK227</f>
        <v>0</v>
      </c>
      <c r="L227" s="109"/>
      <c r="M227" s="113"/>
      <c r="P227" s="114">
        <f>SUM(P228:P233)</f>
        <v>112</v>
      </c>
      <c r="R227" s="114">
        <f>SUM(R228:R233)</f>
        <v>0</v>
      </c>
      <c r="T227" s="115">
        <f>SUM(T228:T233)</f>
        <v>0</v>
      </c>
      <c r="W227" s="152"/>
      <c r="AR227" s="110" t="s">
        <v>135</v>
      </c>
      <c r="AT227" s="116" t="s">
        <v>75</v>
      </c>
      <c r="AU227" s="116" t="s">
        <v>82</v>
      </c>
      <c r="AY227" s="110" t="s">
        <v>127</v>
      </c>
      <c r="BK227" s="117">
        <f>SUM(BK228:BK233)</f>
        <v>0</v>
      </c>
    </row>
    <row r="228" spans="2:65" s="1" customFormat="1" ht="16.5" customHeight="1" x14ac:dyDescent="0.2">
      <c r="B228" s="120"/>
      <c r="C228" s="121" t="s">
        <v>454</v>
      </c>
      <c r="D228" s="121" t="s">
        <v>130</v>
      </c>
      <c r="E228" s="122" t="s">
        <v>381</v>
      </c>
      <c r="F228" s="123" t="s">
        <v>382</v>
      </c>
      <c r="G228" s="124" t="s">
        <v>383</v>
      </c>
      <c r="H228" s="125">
        <v>305</v>
      </c>
      <c r="I228" s="126"/>
      <c r="J228" s="126">
        <f t="shared" ref="J228:J233" si="55">ROUND(I228*H228,2)</f>
        <v>0</v>
      </c>
      <c r="K228" s="123" t="s">
        <v>1</v>
      </c>
      <c r="L228" s="25"/>
      <c r="M228" s="127" t="s">
        <v>1</v>
      </c>
      <c r="N228" s="128" t="s">
        <v>41</v>
      </c>
      <c r="O228" s="129">
        <v>0</v>
      </c>
      <c r="P228" s="129">
        <f t="shared" ref="P228:P233" si="56">O228*H228</f>
        <v>0</v>
      </c>
      <c r="Q228" s="129">
        <v>0</v>
      </c>
      <c r="R228" s="129">
        <f t="shared" ref="R228:R233" si="57">Q228*H228</f>
        <v>0</v>
      </c>
      <c r="S228" s="129">
        <v>0</v>
      </c>
      <c r="T228" s="130">
        <f t="shared" ref="T228:T233" si="58">S228*H228</f>
        <v>0</v>
      </c>
      <c r="V228" s="132">
        <f t="shared" ref="V228:V233" si="59">I228*1.131</f>
        <v>0</v>
      </c>
      <c r="W228" s="132">
        <v>327.99</v>
      </c>
      <c r="AR228" s="131" t="s">
        <v>384</v>
      </c>
      <c r="AT228" s="131" t="s">
        <v>130</v>
      </c>
      <c r="AU228" s="131" t="s">
        <v>83</v>
      </c>
      <c r="AY228" s="13" t="s">
        <v>127</v>
      </c>
      <c r="BE228" s="132">
        <f t="shared" ref="BE228:BE233" si="60">IF(N228="základní",J228,0)</f>
        <v>0</v>
      </c>
      <c r="BF228" s="132">
        <f t="shared" ref="BF228:BF233" si="61">IF(N228="snížená",J228,0)</f>
        <v>0</v>
      </c>
      <c r="BG228" s="132">
        <f t="shared" ref="BG228:BG233" si="62">IF(N228="zákl. přenesená",J228,0)</f>
        <v>0</v>
      </c>
      <c r="BH228" s="132">
        <f t="shared" ref="BH228:BH233" si="63">IF(N228="sníž. přenesená",J228,0)</f>
        <v>0</v>
      </c>
      <c r="BI228" s="132">
        <f t="shared" ref="BI228:BI233" si="64">IF(N228="nulová",J228,0)</f>
        <v>0</v>
      </c>
      <c r="BJ228" s="13" t="s">
        <v>82</v>
      </c>
      <c r="BK228" s="132">
        <f t="shared" ref="BK228:BK233" si="65">ROUND(I228*H228,2)</f>
        <v>0</v>
      </c>
      <c r="BL228" s="13" t="s">
        <v>384</v>
      </c>
      <c r="BM228" s="131" t="s">
        <v>651</v>
      </c>
    </row>
    <row r="229" spans="2:65" s="1" customFormat="1" ht="16.5" customHeight="1" x14ac:dyDescent="0.2">
      <c r="B229" s="120"/>
      <c r="C229" s="121" t="s">
        <v>234</v>
      </c>
      <c r="D229" s="121" t="s">
        <v>130</v>
      </c>
      <c r="E229" s="122" t="s">
        <v>386</v>
      </c>
      <c r="F229" s="123" t="s">
        <v>387</v>
      </c>
      <c r="G229" s="124" t="s">
        <v>383</v>
      </c>
      <c r="H229" s="125">
        <v>62</v>
      </c>
      <c r="I229" s="126"/>
      <c r="J229" s="126">
        <f t="shared" si="55"/>
        <v>0</v>
      </c>
      <c r="K229" s="123" t="s">
        <v>1</v>
      </c>
      <c r="L229" s="25"/>
      <c r="M229" s="127" t="s">
        <v>1</v>
      </c>
      <c r="N229" s="128" t="s">
        <v>41</v>
      </c>
      <c r="O229" s="129">
        <v>0</v>
      </c>
      <c r="P229" s="129">
        <f t="shared" si="56"/>
        <v>0</v>
      </c>
      <c r="Q229" s="129">
        <v>0</v>
      </c>
      <c r="R229" s="129">
        <f t="shared" si="57"/>
        <v>0</v>
      </c>
      <c r="S229" s="129">
        <v>0</v>
      </c>
      <c r="T229" s="130">
        <f t="shared" si="58"/>
        <v>0</v>
      </c>
      <c r="V229" s="132">
        <f t="shared" si="59"/>
        <v>0</v>
      </c>
      <c r="W229" s="132">
        <v>282.75</v>
      </c>
      <c r="AR229" s="131" t="s">
        <v>384</v>
      </c>
      <c r="AT229" s="131" t="s">
        <v>130</v>
      </c>
      <c r="AU229" s="131" t="s">
        <v>83</v>
      </c>
      <c r="AY229" s="13" t="s">
        <v>127</v>
      </c>
      <c r="BE229" s="132">
        <f t="shared" si="60"/>
        <v>0</v>
      </c>
      <c r="BF229" s="132">
        <f t="shared" si="61"/>
        <v>0</v>
      </c>
      <c r="BG229" s="132">
        <f t="shared" si="62"/>
        <v>0</v>
      </c>
      <c r="BH229" s="132">
        <f t="shared" si="63"/>
        <v>0</v>
      </c>
      <c r="BI229" s="132">
        <f t="shared" si="64"/>
        <v>0</v>
      </c>
      <c r="BJ229" s="13" t="s">
        <v>82</v>
      </c>
      <c r="BK229" s="132">
        <f t="shared" si="65"/>
        <v>0</v>
      </c>
      <c r="BL229" s="13" t="s">
        <v>384</v>
      </c>
      <c r="BM229" s="131" t="s">
        <v>652</v>
      </c>
    </row>
    <row r="230" spans="2:65" s="1" customFormat="1" ht="16.5" customHeight="1" x14ac:dyDescent="0.2">
      <c r="B230" s="120"/>
      <c r="C230" s="121" t="s">
        <v>415</v>
      </c>
      <c r="D230" s="121" t="s">
        <v>130</v>
      </c>
      <c r="E230" s="122" t="s">
        <v>389</v>
      </c>
      <c r="F230" s="123" t="s">
        <v>390</v>
      </c>
      <c r="G230" s="124" t="s">
        <v>383</v>
      </c>
      <c r="H230" s="125">
        <v>16</v>
      </c>
      <c r="I230" s="126"/>
      <c r="J230" s="126">
        <f t="shared" si="55"/>
        <v>0</v>
      </c>
      <c r="K230" s="123" t="s">
        <v>1</v>
      </c>
      <c r="L230" s="25"/>
      <c r="M230" s="127" t="s">
        <v>1</v>
      </c>
      <c r="N230" s="128" t="s">
        <v>41</v>
      </c>
      <c r="O230" s="129">
        <v>0</v>
      </c>
      <c r="P230" s="129">
        <f t="shared" si="56"/>
        <v>0</v>
      </c>
      <c r="Q230" s="129">
        <v>0</v>
      </c>
      <c r="R230" s="129">
        <f t="shared" si="57"/>
        <v>0</v>
      </c>
      <c r="S230" s="129">
        <v>0</v>
      </c>
      <c r="T230" s="130">
        <f t="shared" si="58"/>
        <v>0</v>
      </c>
      <c r="V230" s="132">
        <f t="shared" si="59"/>
        <v>0</v>
      </c>
      <c r="W230" s="132">
        <v>282.75</v>
      </c>
      <c r="AR230" s="131" t="s">
        <v>384</v>
      </c>
      <c r="AT230" s="131" t="s">
        <v>130</v>
      </c>
      <c r="AU230" s="131" t="s">
        <v>83</v>
      </c>
      <c r="AY230" s="13" t="s">
        <v>127</v>
      </c>
      <c r="BE230" s="132">
        <f t="shared" si="60"/>
        <v>0</v>
      </c>
      <c r="BF230" s="132">
        <f t="shared" si="61"/>
        <v>0</v>
      </c>
      <c r="BG230" s="132">
        <f t="shared" si="62"/>
        <v>0</v>
      </c>
      <c r="BH230" s="132">
        <f t="shared" si="63"/>
        <v>0</v>
      </c>
      <c r="BI230" s="132">
        <f t="shared" si="64"/>
        <v>0</v>
      </c>
      <c r="BJ230" s="13" t="s">
        <v>82</v>
      </c>
      <c r="BK230" s="132">
        <f t="shared" si="65"/>
        <v>0</v>
      </c>
      <c r="BL230" s="13" t="s">
        <v>384</v>
      </c>
      <c r="BM230" s="131" t="s">
        <v>653</v>
      </c>
    </row>
    <row r="231" spans="2:65" s="1" customFormat="1" ht="16.5" customHeight="1" x14ac:dyDescent="0.2">
      <c r="B231" s="120"/>
      <c r="C231" s="121" t="s">
        <v>419</v>
      </c>
      <c r="D231" s="121" t="s">
        <v>130</v>
      </c>
      <c r="E231" s="122" t="s">
        <v>391</v>
      </c>
      <c r="F231" s="123" t="s">
        <v>392</v>
      </c>
      <c r="G231" s="124" t="s">
        <v>383</v>
      </c>
      <c r="H231" s="125">
        <v>56</v>
      </c>
      <c r="I231" s="126"/>
      <c r="J231" s="126">
        <f t="shared" si="55"/>
        <v>0</v>
      </c>
      <c r="K231" s="123" t="s">
        <v>142</v>
      </c>
      <c r="L231" s="25"/>
      <c r="M231" s="127" t="s">
        <v>1</v>
      </c>
      <c r="N231" s="128" t="s">
        <v>41</v>
      </c>
      <c r="O231" s="129">
        <v>1</v>
      </c>
      <c r="P231" s="129">
        <f t="shared" si="56"/>
        <v>56</v>
      </c>
      <c r="Q231" s="129">
        <v>0</v>
      </c>
      <c r="R231" s="129">
        <f t="shared" si="57"/>
        <v>0</v>
      </c>
      <c r="S231" s="129">
        <v>0</v>
      </c>
      <c r="T231" s="130">
        <f t="shared" si="58"/>
        <v>0</v>
      </c>
      <c r="V231" s="132">
        <f t="shared" si="59"/>
        <v>0</v>
      </c>
      <c r="W231" s="132">
        <v>558.71400000000006</v>
      </c>
      <c r="AR231" s="131" t="s">
        <v>384</v>
      </c>
      <c r="AT231" s="131" t="s">
        <v>130</v>
      </c>
      <c r="AU231" s="131" t="s">
        <v>83</v>
      </c>
      <c r="AY231" s="13" t="s">
        <v>127</v>
      </c>
      <c r="BE231" s="132">
        <f t="shared" si="60"/>
        <v>0</v>
      </c>
      <c r="BF231" s="132">
        <f t="shared" si="61"/>
        <v>0</v>
      </c>
      <c r="BG231" s="132">
        <f t="shared" si="62"/>
        <v>0</v>
      </c>
      <c r="BH231" s="132">
        <f t="shared" si="63"/>
        <v>0</v>
      </c>
      <c r="BI231" s="132">
        <f t="shared" si="64"/>
        <v>0</v>
      </c>
      <c r="BJ231" s="13" t="s">
        <v>82</v>
      </c>
      <c r="BK231" s="132">
        <f t="shared" si="65"/>
        <v>0</v>
      </c>
      <c r="BL231" s="13" t="s">
        <v>384</v>
      </c>
      <c r="BM231" s="131" t="s">
        <v>654</v>
      </c>
    </row>
    <row r="232" spans="2:65" s="1" customFormat="1" ht="16.5" customHeight="1" x14ac:dyDescent="0.2">
      <c r="B232" s="120"/>
      <c r="C232" s="121" t="s">
        <v>422</v>
      </c>
      <c r="D232" s="121" t="s">
        <v>130</v>
      </c>
      <c r="E232" s="122" t="s">
        <v>393</v>
      </c>
      <c r="F232" s="123" t="s">
        <v>394</v>
      </c>
      <c r="G232" s="124" t="s">
        <v>383</v>
      </c>
      <c r="H232" s="125">
        <v>40</v>
      </c>
      <c r="I232" s="126"/>
      <c r="J232" s="126">
        <f t="shared" si="55"/>
        <v>0</v>
      </c>
      <c r="K232" s="123" t="s">
        <v>142</v>
      </c>
      <c r="L232" s="25"/>
      <c r="M232" s="127" t="s">
        <v>1</v>
      </c>
      <c r="N232" s="128" t="s">
        <v>41</v>
      </c>
      <c r="O232" s="129">
        <v>1</v>
      </c>
      <c r="P232" s="129">
        <f t="shared" si="56"/>
        <v>40</v>
      </c>
      <c r="Q232" s="129">
        <v>0</v>
      </c>
      <c r="R232" s="129">
        <f t="shared" si="57"/>
        <v>0</v>
      </c>
      <c r="S232" s="129">
        <v>0</v>
      </c>
      <c r="T232" s="130">
        <f t="shared" si="58"/>
        <v>0</v>
      </c>
      <c r="V232" s="132">
        <f t="shared" si="59"/>
        <v>0</v>
      </c>
      <c r="W232" s="132">
        <v>632.22900000000004</v>
      </c>
      <c r="AR232" s="131" t="s">
        <v>384</v>
      </c>
      <c r="AT232" s="131" t="s">
        <v>130</v>
      </c>
      <c r="AU232" s="131" t="s">
        <v>83</v>
      </c>
      <c r="AY232" s="13" t="s">
        <v>127</v>
      </c>
      <c r="BE232" s="132">
        <f t="shared" si="60"/>
        <v>0</v>
      </c>
      <c r="BF232" s="132">
        <f t="shared" si="61"/>
        <v>0</v>
      </c>
      <c r="BG232" s="132">
        <f t="shared" si="62"/>
        <v>0</v>
      </c>
      <c r="BH232" s="132">
        <f t="shared" si="63"/>
        <v>0</v>
      </c>
      <c r="BI232" s="132">
        <f t="shared" si="64"/>
        <v>0</v>
      </c>
      <c r="BJ232" s="13" t="s">
        <v>82</v>
      </c>
      <c r="BK232" s="132">
        <f t="shared" si="65"/>
        <v>0</v>
      </c>
      <c r="BL232" s="13" t="s">
        <v>384</v>
      </c>
      <c r="BM232" s="131" t="s">
        <v>655</v>
      </c>
    </row>
    <row r="233" spans="2:65" s="1" customFormat="1" ht="16.5" customHeight="1" x14ac:dyDescent="0.2">
      <c r="B233" s="120"/>
      <c r="C233" s="121" t="s">
        <v>334</v>
      </c>
      <c r="D233" s="121" t="s">
        <v>130</v>
      </c>
      <c r="E233" s="122" t="s">
        <v>395</v>
      </c>
      <c r="F233" s="123" t="s">
        <v>396</v>
      </c>
      <c r="G233" s="124" t="s">
        <v>383</v>
      </c>
      <c r="H233" s="125">
        <v>16</v>
      </c>
      <c r="I233" s="126"/>
      <c r="J233" s="126">
        <f t="shared" si="55"/>
        <v>0</v>
      </c>
      <c r="K233" s="123" t="s">
        <v>142</v>
      </c>
      <c r="L233" s="25"/>
      <c r="M233" s="127" t="s">
        <v>1</v>
      </c>
      <c r="N233" s="128" t="s">
        <v>41</v>
      </c>
      <c r="O233" s="129">
        <v>1</v>
      </c>
      <c r="P233" s="129">
        <f t="shared" si="56"/>
        <v>16</v>
      </c>
      <c r="Q233" s="129">
        <v>0</v>
      </c>
      <c r="R233" s="129">
        <f t="shared" si="57"/>
        <v>0</v>
      </c>
      <c r="S233" s="129">
        <v>0</v>
      </c>
      <c r="T233" s="130">
        <f t="shared" si="58"/>
        <v>0</v>
      </c>
      <c r="V233" s="132">
        <f t="shared" si="59"/>
        <v>0</v>
      </c>
      <c r="W233" s="132">
        <v>676.33799999999997</v>
      </c>
      <c r="AR233" s="131" t="s">
        <v>384</v>
      </c>
      <c r="AT233" s="131" t="s">
        <v>130</v>
      </c>
      <c r="AU233" s="131" t="s">
        <v>83</v>
      </c>
      <c r="AY233" s="13" t="s">
        <v>127</v>
      </c>
      <c r="BE233" s="132">
        <f t="shared" si="60"/>
        <v>0</v>
      </c>
      <c r="BF233" s="132">
        <f t="shared" si="61"/>
        <v>0</v>
      </c>
      <c r="BG233" s="132">
        <f t="shared" si="62"/>
        <v>0</v>
      </c>
      <c r="BH233" s="132">
        <f t="shared" si="63"/>
        <v>0</v>
      </c>
      <c r="BI233" s="132">
        <f t="shared" si="64"/>
        <v>0</v>
      </c>
      <c r="BJ233" s="13" t="s">
        <v>82</v>
      </c>
      <c r="BK233" s="132">
        <f t="shared" si="65"/>
        <v>0</v>
      </c>
      <c r="BL233" s="13" t="s">
        <v>384</v>
      </c>
      <c r="BM233" s="131" t="s">
        <v>656</v>
      </c>
    </row>
    <row r="234" spans="2:65" s="11" customFormat="1" ht="22.9" customHeight="1" x14ac:dyDescent="0.2">
      <c r="B234" s="109"/>
      <c r="D234" s="110" t="s">
        <v>75</v>
      </c>
      <c r="E234" s="118" t="s">
        <v>397</v>
      </c>
      <c r="F234" s="118" t="s">
        <v>398</v>
      </c>
      <c r="J234" s="119">
        <f>BK234</f>
        <v>0</v>
      </c>
      <c r="L234" s="109"/>
      <c r="M234" s="113"/>
      <c r="P234" s="114">
        <f>P235</f>
        <v>0</v>
      </c>
      <c r="R234" s="114">
        <f>R235</f>
        <v>0</v>
      </c>
      <c r="T234" s="115">
        <f>T235</f>
        <v>0</v>
      </c>
      <c r="W234" s="152"/>
      <c r="AR234" s="110" t="s">
        <v>135</v>
      </c>
      <c r="AT234" s="116" t="s">
        <v>75</v>
      </c>
      <c r="AU234" s="116" t="s">
        <v>82</v>
      </c>
      <c r="AY234" s="110" t="s">
        <v>127</v>
      </c>
      <c r="BK234" s="117">
        <f>BK235</f>
        <v>0</v>
      </c>
    </row>
    <row r="235" spans="2:65" s="1" customFormat="1" ht="16.5" customHeight="1" x14ac:dyDescent="0.2">
      <c r="B235" s="120"/>
      <c r="C235" s="133" t="s">
        <v>337</v>
      </c>
      <c r="D235" s="133" t="s">
        <v>166</v>
      </c>
      <c r="E235" s="134" t="s">
        <v>399</v>
      </c>
      <c r="F235" s="135" t="s">
        <v>400</v>
      </c>
      <c r="G235" s="136" t="s">
        <v>309</v>
      </c>
      <c r="H235" s="137">
        <v>1</v>
      </c>
      <c r="I235" s="138"/>
      <c r="J235" s="138">
        <f>ROUND(I235*H235,2)</f>
        <v>0</v>
      </c>
      <c r="K235" s="135" t="s">
        <v>1</v>
      </c>
      <c r="L235" s="139"/>
      <c r="M235" s="140" t="s">
        <v>1</v>
      </c>
      <c r="N235" s="141" t="s">
        <v>41</v>
      </c>
      <c r="O235" s="129">
        <v>0</v>
      </c>
      <c r="P235" s="129">
        <f>O235*H235</f>
        <v>0</v>
      </c>
      <c r="Q235" s="129">
        <v>0</v>
      </c>
      <c r="R235" s="129">
        <f>Q235*H235</f>
        <v>0</v>
      </c>
      <c r="S235" s="129">
        <v>0</v>
      </c>
      <c r="T235" s="130">
        <f>S235*H235</f>
        <v>0</v>
      </c>
      <c r="V235" s="132">
        <f>I235*1.131</f>
        <v>0</v>
      </c>
      <c r="W235" s="132">
        <v>11310</v>
      </c>
      <c r="AR235" s="131" t="s">
        <v>384</v>
      </c>
      <c r="AT235" s="131" t="s">
        <v>166</v>
      </c>
      <c r="AU235" s="131" t="s">
        <v>83</v>
      </c>
      <c r="AY235" s="13" t="s">
        <v>127</v>
      </c>
      <c r="BE235" s="132">
        <f>IF(N235="základní",J235,0)</f>
        <v>0</v>
      </c>
      <c r="BF235" s="132">
        <f>IF(N235="snížená",J235,0)</f>
        <v>0</v>
      </c>
      <c r="BG235" s="132">
        <f>IF(N235="zákl. přenesená",J235,0)</f>
        <v>0</v>
      </c>
      <c r="BH235" s="132">
        <f>IF(N235="sníž. přenesená",J235,0)</f>
        <v>0</v>
      </c>
      <c r="BI235" s="132">
        <f>IF(N235="nulová",J235,0)</f>
        <v>0</v>
      </c>
      <c r="BJ235" s="13" t="s">
        <v>82</v>
      </c>
      <c r="BK235" s="132">
        <f>ROUND(I235*H235,2)</f>
        <v>0</v>
      </c>
      <c r="BL235" s="13" t="s">
        <v>384</v>
      </c>
      <c r="BM235" s="131" t="s">
        <v>657</v>
      </c>
    </row>
    <row r="236" spans="2:65" s="11" customFormat="1" ht="25.9" customHeight="1" x14ac:dyDescent="0.2">
      <c r="B236" s="109"/>
      <c r="D236" s="110" t="s">
        <v>75</v>
      </c>
      <c r="E236" s="111" t="s">
        <v>401</v>
      </c>
      <c r="F236" s="111" t="s">
        <v>402</v>
      </c>
      <c r="J236" s="112">
        <f>BK236</f>
        <v>0</v>
      </c>
      <c r="L236" s="109"/>
      <c r="M236" s="113"/>
      <c r="P236" s="114">
        <f>P237</f>
        <v>0</v>
      </c>
      <c r="R236" s="114">
        <f>R237</f>
        <v>0</v>
      </c>
      <c r="T236" s="115">
        <f>T237</f>
        <v>0</v>
      </c>
      <c r="W236" s="152"/>
      <c r="AR236" s="110" t="s">
        <v>145</v>
      </c>
      <c r="AT236" s="116" t="s">
        <v>75</v>
      </c>
      <c r="AU236" s="116" t="s">
        <v>76</v>
      </c>
      <c r="AY236" s="110" t="s">
        <v>127</v>
      </c>
      <c r="BK236" s="117">
        <f>BK237</f>
        <v>0</v>
      </c>
    </row>
    <row r="237" spans="2:65" s="11" customFormat="1" ht="22.9" customHeight="1" x14ac:dyDescent="0.2">
      <c r="B237" s="109"/>
      <c r="D237" s="110" t="s">
        <v>75</v>
      </c>
      <c r="E237" s="118" t="s">
        <v>403</v>
      </c>
      <c r="F237" s="118" t="s">
        <v>404</v>
      </c>
      <c r="J237" s="119">
        <f>BK237</f>
        <v>0</v>
      </c>
      <c r="L237" s="109"/>
      <c r="M237" s="113"/>
      <c r="P237" s="114">
        <f>SUM(P238:P243)</f>
        <v>0</v>
      </c>
      <c r="R237" s="114">
        <f>SUM(R238:R243)</f>
        <v>0</v>
      </c>
      <c r="T237" s="115">
        <f>SUM(T238:T243)</f>
        <v>0</v>
      </c>
      <c r="W237" s="152"/>
      <c r="AR237" s="110" t="s">
        <v>145</v>
      </c>
      <c r="AT237" s="116" t="s">
        <v>75</v>
      </c>
      <c r="AU237" s="116" t="s">
        <v>82</v>
      </c>
      <c r="AY237" s="110" t="s">
        <v>127</v>
      </c>
      <c r="BK237" s="117">
        <f>SUM(BK238:BK243)</f>
        <v>0</v>
      </c>
    </row>
    <row r="238" spans="2:65" s="1" customFormat="1" ht="24.2" customHeight="1" x14ac:dyDescent="0.2">
      <c r="B238" s="120"/>
      <c r="C238" s="121" t="s">
        <v>340</v>
      </c>
      <c r="D238" s="121" t="s">
        <v>130</v>
      </c>
      <c r="E238" s="122" t="s">
        <v>405</v>
      </c>
      <c r="F238" s="123" t="s">
        <v>406</v>
      </c>
      <c r="G238" s="124" t="s">
        <v>180</v>
      </c>
      <c r="H238" s="125">
        <v>11</v>
      </c>
      <c r="I238" s="126"/>
      <c r="J238" s="126">
        <f t="shared" ref="J238:J243" si="66">ROUND(I238*H238,2)</f>
        <v>0</v>
      </c>
      <c r="K238" s="123" t="s">
        <v>407</v>
      </c>
      <c r="L238" s="25"/>
      <c r="M238" s="127" t="s">
        <v>1</v>
      </c>
      <c r="N238" s="128" t="s">
        <v>41</v>
      </c>
      <c r="O238" s="129">
        <v>0</v>
      </c>
      <c r="P238" s="129">
        <f t="shared" ref="P238:P243" si="67">O238*H238</f>
        <v>0</v>
      </c>
      <c r="Q238" s="129">
        <v>0</v>
      </c>
      <c r="R238" s="129">
        <f t="shared" ref="R238:R243" si="68">Q238*H238</f>
        <v>0</v>
      </c>
      <c r="S238" s="129">
        <v>0</v>
      </c>
      <c r="T238" s="130">
        <f t="shared" ref="T238:T243" si="69">S238*H238</f>
        <v>0</v>
      </c>
      <c r="V238" s="132">
        <f t="shared" ref="V238:V243" si="70">I238*1.131</f>
        <v>0</v>
      </c>
      <c r="W238" s="132">
        <v>6220.5</v>
      </c>
      <c r="AR238" s="131" t="s">
        <v>408</v>
      </c>
      <c r="AT238" s="131" t="s">
        <v>130</v>
      </c>
      <c r="AU238" s="131" t="s">
        <v>83</v>
      </c>
      <c r="AY238" s="13" t="s">
        <v>127</v>
      </c>
      <c r="BE238" s="132">
        <f t="shared" ref="BE238:BE243" si="71">IF(N238="základní",J238,0)</f>
        <v>0</v>
      </c>
      <c r="BF238" s="132">
        <f t="shared" ref="BF238:BF243" si="72">IF(N238="snížená",J238,0)</f>
        <v>0</v>
      </c>
      <c r="BG238" s="132">
        <f t="shared" ref="BG238:BG243" si="73">IF(N238="zákl. přenesená",J238,0)</f>
        <v>0</v>
      </c>
      <c r="BH238" s="132">
        <f t="shared" ref="BH238:BH243" si="74">IF(N238="sníž. přenesená",J238,0)</f>
        <v>0</v>
      </c>
      <c r="BI238" s="132">
        <f t="shared" ref="BI238:BI243" si="75">IF(N238="nulová",J238,0)</f>
        <v>0</v>
      </c>
      <c r="BJ238" s="13" t="s">
        <v>82</v>
      </c>
      <c r="BK238" s="132">
        <f t="shared" ref="BK238:BK243" si="76">ROUND(I238*H238,2)</f>
        <v>0</v>
      </c>
      <c r="BL238" s="13" t="s">
        <v>408</v>
      </c>
      <c r="BM238" s="131" t="s">
        <v>658</v>
      </c>
    </row>
    <row r="239" spans="2:65" s="1" customFormat="1" ht="16.5" customHeight="1" x14ac:dyDescent="0.2">
      <c r="B239" s="120"/>
      <c r="C239" s="121" t="s">
        <v>455</v>
      </c>
      <c r="D239" s="121" t="s">
        <v>130</v>
      </c>
      <c r="E239" s="122" t="s">
        <v>410</v>
      </c>
      <c r="F239" s="123" t="s">
        <v>411</v>
      </c>
      <c r="G239" s="124" t="s">
        <v>180</v>
      </c>
      <c r="H239" s="125">
        <v>0.1</v>
      </c>
      <c r="I239" s="126"/>
      <c r="J239" s="126">
        <f t="shared" si="66"/>
        <v>0</v>
      </c>
      <c r="K239" s="123" t="s">
        <v>1</v>
      </c>
      <c r="L239" s="25"/>
      <c r="M239" s="127" t="s">
        <v>1</v>
      </c>
      <c r="N239" s="128" t="s">
        <v>41</v>
      </c>
      <c r="O239" s="129">
        <v>0</v>
      </c>
      <c r="P239" s="129">
        <f t="shared" si="67"/>
        <v>0</v>
      </c>
      <c r="Q239" s="129">
        <v>0</v>
      </c>
      <c r="R239" s="129">
        <f t="shared" si="68"/>
        <v>0</v>
      </c>
      <c r="S239" s="129">
        <v>0</v>
      </c>
      <c r="T239" s="130">
        <f t="shared" si="69"/>
        <v>0</v>
      </c>
      <c r="V239" s="132">
        <f t="shared" si="70"/>
        <v>0</v>
      </c>
      <c r="W239" s="132">
        <v>11310</v>
      </c>
      <c r="AR239" s="131" t="s">
        <v>408</v>
      </c>
      <c r="AT239" s="131" t="s">
        <v>130</v>
      </c>
      <c r="AU239" s="131" t="s">
        <v>83</v>
      </c>
      <c r="AY239" s="13" t="s">
        <v>127</v>
      </c>
      <c r="BE239" s="132">
        <f t="shared" si="71"/>
        <v>0</v>
      </c>
      <c r="BF239" s="132">
        <f t="shared" si="72"/>
        <v>0</v>
      </c>
      <c r="BG239" s="132">
        <f t="shared" si="73"/>
        <v>0</v>
      </c>
      <c r="BH239" s="132">
        <f t="shared" si="74"/>
        <v>0</v>
      </c>
      <c r="BI239" s="132">
        <f t="shared" si="75"/>
        <v>0</v>
      </c>
      <c r="BJ239" s="13" t="s">
        <v>82</v>
      </c>
      <c r="BK239" s="132">
        <f t="shared" si="76"/>
        <v>0</v>
      </c>
      <c r="BL239" s="13" t="s">
        <v>408</v>
      </c>
      <c r="BM239" s="131" t="s">
        <v>659</v>
      </c>
    </row>
    <row r="240" spans="2:65" s="1" customFormat="1" ht="16.5" customHeight="1" x14ac:dyDescent="0.2">
      <c r="B240" s="120"/>
      <c r="C240" s="121" t="s">
        <v>210</v>
      </c>
      <c r="D240" s="121" t="s">
        <v>130</v>
      </c>
      <c r="E240" s="122" t="s">
        <v>413</v>
      </c>
      <c r="F240" s="123" t="s">
        <v>414</v>
      </c>
      <c r="G240" s="124" t="s">
        <v>180</v>
      </c>
      <c r="H240" s="125">
        <v>0.1</v>
      </c>
      <c r="I240" s="126"/>
      <c r="J240" s="126">
        <f t="shared" si="66"/>
        <v>0</v>
      </c>
      <c r="K240" s="123" t="s">
        <v>142</v>
      </c>
      <c r="L240" s="25"/>
      <c r="M240" s="127" t="s">
        <v>1</v>
      </c>
      <c r="N240" s="128" t="s">
        <v>41</v>
      </c>
      <c r="O240" s="129">
        <v>0</v>
      </c>
      <c r="P240" s="129">
        <f t="shared" si="67"/>
        <v>0</v>
      </c>
      <c r="Q240" s="129">
        <v>0</v>
      </c>
      <c r="R240" s="129">
        <f t="shared" si="68"/>
        <v>0</v>
      </c>
      <c r="S240" s="129">
        <v>0</v>
      </c>
      <c r="T240" s="130">
        <f t="shared" si="69"/>
        <v>0</v>
      </c>
      <c r="V240" s="132">
        <f t="shared" si="70"/>
        <v>0</v>
      </c>
      <c r="W240" s="132">
        <v>16965</v>
      </c>
      <c r="AR240" s="131" t="s">
        <v>408</v>
      </c>
      <c r="AT240" s="131" t="s">
        <v>130</v>
      </c>
      <c r="AU240" s="131" t="s">
        <v>83</v>
      </c>
      <c r="AY240" s="13" t="s">
        <v>127</v>
      </c>
      <c r="BE240" s="132">
        <f t="shared" si="71"/>
        <v>0</v>
      </c>
      <c r="BF240" s="132">
        <f t="shared" si="72"/>
        <v>0</v>
      </c>
      <c r="BG240" s="132">
        <f t="shared" si="73"/>
        <v>0</v>
      </c>
      <c r="BH240" s="132">
        <f t="shared" si="74"/>
        <v>0</v>
      </c>
      <c r="BI240" s="132">
        <f t="shared" si="75"/>
        <v>0</v>
      </c>
      <c r="BJ240" s="13" t="s">
        <v>82</v>
      </c>
      <c r="BK240" s="132">
        <f t="shared" si="76"/>
        <v>0</v>
      </c>
      <c r="BL240" s="13" t="s">
        <v>408</v>
      </c>
      <c r="BM240" s="131" t="s">
        <v>660</v>
      </c>
    </row>
    <row r="241" spans="2:65" s="1" customFormat="1" ht="16.5" customHeight="1" x14ac:dyDescent="0.2">
      <c r="B241" s="120"/>
      <c r="C241" s="121" t="s">
        <v>211</v>
      </c>
      <c r="D241" s="121" t="s">
        <v>130</v>
      </c>
      <c r="E241" s="122" t="s">
        <v>416</v>
      </c>
      <c r="F241" s="123" t="s">
        <v>417</v>
      </c>
      <c r="G241" s="124" t="s">
        <v>180</v>
      </c>
      <c r="H241" s="125">
        <v>1</v>
      </c>
      <c r="I241" s="126"/>
      <c r="J241" s="126">
        <f t="shared" si="66"/>
        <v>0</v>
      </c>
      <c r="K241" s="123" t="s">
        <v>418</v>
      </c>
      <c r="L241" s="25"/>
      <c r="M241" s="127" t="s">
        <v>1</v>
      </c>
      <c r="N241" s="128" t="s">
        <v>41</v>
      </c>
      <c r="O241" s="129">
        <v>0</v>
      </c>
      <c r="P241" s="129">
        <f t="shared" si="67"/>
        <v>0</v>
      </c>
      <c r="Q241" s="129">
        <v>0</v>
      </c>
      <c r="R241" s="129">
        <f t="shared" si="68"/>
        <v>0</v>
      </c>
      <c r="S241" s="129">
        <v>0</v>
      </c>
      <c r="T241" s="130">
        <f t="shared" si="69"/>
        <v>0</v>
      </c>
      <c r="V241" s="132">
        <f t="shared" si="70"/>
        <v>0</v>
      </c>
      <c r="W241" s="132">
        <v>5655</v>
      </c>
      <c r="AR241" s="131" t="s">
        <v>408</v>
      </c>
      <c r="AT241" s="131" t="s">
        <v>130</v>
      </c>
      <c r="AU241" s="131" t="s">
        <v>83</v>
      </c>
      <c r="AY241" s="13" t="s">
        <v>127</v>
      </c>
      <c r="BE241" s="132">
        <f t="shared" si="71"/>
        <v>0</v>
      </c>
      <c r="BF241" s="132">
        <f t="shared" si="72"/>
        <v>0</v>
      </c>
      <c r="BG241" s="132">
        <f t="shared" si="73"/>
        <v>0</v>
      </c>
      <c r="BH241" s="132">
        <f t="shared" si="74"/>
        <v>0</v>
      </c>
      <c r="BI241" s="132">
        <f t="shared" si="75"/>
        <v>0</v>
      </c>
      <c r="BJ241" s="13" t="s">
        <v>82</v>
      </c>
      <c r="BK241" s="132">
        <f t="shared" si="76"/>
        <v>0</v>
      </c>
      <c r="BL241" s="13" t="s">
        <v>408</v>
      </c>
      <c r="BM241" s="131" t="s">
        <v>661</v>
      </c>
    </row>
    <row r="242" spans="2:65" s="1" customFormat="1" ht="16.5" customHeight="1" x14ac:dyDescent="0.2">
      <c r="B242" s="120"/>
      <c r="C242" s="121" t="s">
        <v>212</v>
      </c>
      <c r="D242" s="121" t="s">
        <v>130</v>
      </c>
      <c r="E242" s="122" t="s">
        <v>420</v>
      </c>
      <c r="F242" s="123" t="s">
        <v>421</v>
      </c>
      <c r="G242" s="124" t="s">
        <v>180</v>
      </c>
      <c r="H242" s="125">
        <v>1</v>
      </c>
      <c r="I242" s="126"/>
      <c r="J242" s="126">
        <f t="shared" si="66"/>
        <v>0</v>
      </c>
      <c r="K242" s="123" t="s">
        <v>1</v>
      </c>
      <c r="L242" s="25"/>
      <c r="M242" s="127" t="s">
        <v>1</v>
      </c>
      <c r="N242" s="128" t="s">
        <v>41</v>
      </c>
      <c r="O242" s="129">
        <v>0</v>
      </c>
      <c r="P242" s="129">
        <f t="shared" si="67"/>
        <v>0</v>
      </c>
      <c r="Q242" s="129">
        <v>0</v>
      </c>
      <c r="R242" s="129">
        <f t="shared" si="68"/>
        <v>0</v>
      </c>
      <c r="S242" s="129">
        <v>0</v>
      </c>
      <c r="T242" s="130">
        <f t="shared" si="69"/>
        <v>0</v>
      </c>
      <c r="V242" s="132">
        <f t="shared" si="70"/>
        <v>0</v>
      </c>
      <c r="W242" s="132">
        <v>11310</v>
      </c>
      <c r="AR242" s="131" t="s">
        <v>408</v>
      </c>
      <c r="AT242" s="131" t="s">
        <v>130</v>
      </c>
      <c r="AU242" s="131" t="s">
        <v>83</v>
      </c>
      <c r="AY242" s="13" t="s">
        <v>127</v>
      </c>
      <c r="BE242" s="132">
        <f t="shared" si="71"/>
        <v>0</v>
      </c>
      <c r="BF242" s="132">
        <f t="shared" si="72"/>
        <v>0</v>
      </c>
      <c r="BG242" s="132">
        <f t="shared" si="73"/>
        <v>0</v>
      </c>
      <c r="BH242" s="132">
        <f t="shared" si="74"/>
        <v>0</v>
      </c>
      <c r="BI242" s="132">
        <f t="shared" si="75"/>
        <v>0</v>
      </c>
      <c r="BJ242" s="13" t="s">
        <v>82</v>
      </c>
      <c r="BK242" s="132">
        <f t="shared" si="76"/>
        <v>0</v>
      </c>
      <c r="BL242" s="13" t="s">
        <v>408</v>
      </c>
      <c r="BM242" s="131" t="s">
        <v>662</v>
      </c>
    </row>
    <row r="243" spans="2:65" s="1" customFormat="1" ht="16.5" customHeight="1" x14ac:dyDescent="0.2">
      <c r="B243" s="120"/>
      <c r="C243" s="121" t="s">
        <v>213</v>
      </c>
      <c r="D243" s="121" t="s">
        <v>130</v>
      </c>
      <c r="E243" s="122" t="s">
        <v>423</v>
      </c>
      <c r="F243" s="123" t="s">
        <v>424</v>
      </c>
      <c r="G243" s="124" t="s">
        <v>180</v>
      </c>
      <c r="H243" s="125">
        <v>1</v>
      </c>
      <c r="I243" s="126"/>
      <c r="J243" s="126">
        <f t="shared" si="66"/>
        <v>0</v>
      </c>
      <c r="K243" s="123" t="s">
        <v>418</v>
      </c>
      <c r="L243" s="25"/>
      <c r="M243" s="142" t="s">
        <v>1</v>
      </c>
      <c r="N243" s="143" t="s">
        <v>41</v>
      </c>
      <c r="O243" s="144">
        <v>0</v>
      </c>
      <c r="P243" s="144">
        <f t="shared" si="67"/>
        <v>0</v>
      </c>
      <c r="Q243" s="144">
        <v>0</v>
      </c>
      <c r="R243" s="144">
        <f t="shared" si="68"/>
        <v>0</v>
      </c>
      <c r="S243" s="144">
        <v>0</v>
      </c>
      <c r="T243" s="145">
        <f t="shared" si="69"/>
        <v>0</v>
      </c>
      <c r="V243" s="132">
        <f t="shared" si="70"/>
        <v>0</v>
      </c>
      <c r="W243" s="132">
        <v>11310</v>
      </c>
      <c r="AR243" s="131" t="s">
        <v>408</v>
      </c>
      <c r="AT243" s="131" t="s">
        <v>130</v>
      </c>
      <c r="AU243" s="131" t="s">
        <v>83</v>
      </c>
      <c r="AY243" s="13" t="s">
        <v>127</v>
      </c>
      <c r="BE243" s="132">
        <f t="shared" si="71"/>
        <v>0</v>
      </c>
      <c r="BF243" s="132">
        <f t="shared" si="72"/>
        <v>0</v>
      </c>
      <c r="BG243" s="132">
        <f t="shared" si="73"/>
        <v>0</v>
      </c>
      <c r="BH243" s="132">
        <f t="shared" si="74"/>
        <v>0</v>
      </c>
      <c r="BI243" s="132">
        <f t="shared" si="75"/>
        <v>0</v>
      </c>
      <c r="BJ243" s="13" t="s">
        <v>82</v>
      </c>
      <c r="BK243" s="132">
        <f t="shared" si="76"/>
        <v>0</v>
      </c>
      <c r="BL243" s="13" t="s">
        <v>408</v>
      </c>
      <c r="BM243" s="131" t="s">
        <v>663</v>
      </c>
    </row>
    <row r="244" spans="2:65" s="1" customFormat="1" ht="6.95" customHeight="1" x14ac:dyDescent="0.2">
      <c r="B244" s="37"/>
      <c r="C244" s="38"/>
      <c r="D244" s="38"/>
      <c r="E244" s="38"/>
      <c r="F244" s="38"/>
      <c r="G244" s="38"/>
      <c r="H244" s="38"/>
      <c r="I244" s="38"/>
      <c r="J244" s="38"/>
      <c r="K244" s="38"/>
      <c r="L244" s="25"/>
      <c r="W244" s="132"/>
    </row>
  </sheetData>
  <autoFilter ref="C129:K243" xr:uid="{00000000-0009-0000-0000-000008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08 - rekonstrukce A1 - 8.NP</vt:lpstr>
      <vt:lpstr>09 - rekonstrukce A1 - 9.NP</vt:lpstr>
      <vt:lpstr>'08 - rekonstrukce A1 - 8.NP'!Názvy_tisku</vt:lpstr>
      <vt:lpstr>'09 - rekonstrukce A1 - 9.NP'!Názvy_tisku</vt:lpstr>
      <vt:lpstr>'Rekapitulace stavby'!Názvy_tisku</vt:lpstr>
      <vt:lpstr>'08 - rekonstrukce A1 - 8.NP'!Oblast_tisku</vt:lpstr>
      <vt:lpstr>'09 - rekonstrukce A1 - 9.NP'!Oblast_tisku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</dc:creator>
  <cp:lastModifiedBy>Vaněk Jiří</cp:lastModifiedBy>
  <dcterms:created xsi:type="dcterms:W3CDTF">2025-03-17T07:36:27Z</dcterms:created>
  <dcterms:modified xsi:type="dcterms:W3CDTF">2025-07-23T08:22:00Z</dcterms:modified>
</cp:coreProperties>
</file>